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25" yWindow="5310" windowWidth="17325" windowHeight="5685" tabRatio="917" firstSheet="49" activeTab="49"/>
  </bookViews>
  <sheets>
    <sheet name="Footnotes (YTD)" sheetId="157" state="hidden" r:id="rId1"/>
    <sheet name="Form 3Q (Total)" sheetId="155" state="hidden" r:id="rId2"/>
    <sheet name="RWROWS2" sheetId="5" state="hidden" r:id="rId3"/>
    <sheet name="RWRACCTS2" sheetId="6" state="hidden" r:id="rId4"/>
    <sheet name="RWRCALCS2" sheetId="7" state="hidden" r:id="rId5"/>
    <sheet name="RWCOLUMNS2" sheetId="8" state="hidden" r:id="rId6"/>
    <sheet name="RWCACCTS2" sheetId="9" state="hidden" r:id="rId7"/>
    <sheet name="RWCCALCS2" sheetId="10" state="hidden" r:id="rId8"/>
    <sheet name="RWCEXCEPTIONS2" sheetId="11" state="hidden" r:id="rId9"/>
    <sheet name="RWCEXCEPTIONSDETAIL2" sheetId="12" state="hidden" r:id="rId10"/>
    <sheet name="RWROWORDERS2" sheetId="13" state="hidden" r:id="rId11"/>
    <sheet name="RWCONTENTS2" sheetId="14" state="hidden" r:id="rId12"/>
    <sheet name="RWDISPLAYROWS2" sheetId="15" state="hidden" r:id="rId13"/>
    <sheet name="RWDISPLAYCOLS2" sheetId="16" state="hidden" r:id="rId14"/>
    <sheet name="RWCONTROLVALUES2" sheetId="17" state="hidden" r:id="rId15"/>
    <sheet name="RWREPORT2" sheetId="18" state="hidden" r:id="rId16"/>
    <sheet name="CRITERIA2" sheetId="19" state="hidden" r:id="rId17"/>
    <sheet name="RWROWS3" sheetId="20" state="hidden" r:id="rId18"/>
    <sheet name="RWRACCTS3" sheetId="21" state="hidden" r:id="rId19"/>
    <sheet name="RWRCALCS3" sheetId="22" state="hidden" r:id="rId20"/>
    <sheet name="RWCOLUMNS3" sheetId="23" state="hidden" r:id="rId21"/>
    <sheet name="RWCACCTS3" sheetId="24" state="hidden" r:id="rId22"/>
    <sheet name="RWCCALCS3" sheetId="25" state="hidden" r:id="rId23"/>
    <sheet name="RWCEXCEPTIONS3" sheetId="26" state="hidden" r:id="rId24"/>
    <sheet name="RWCEXCEPTIONSDETAIL3" sheetId="27" state="hidden" r:id="rId25"/>
    <sheet name="RWROWORDERS3" sheetId="28" state="hidden" r:id="rId26"/>
    <sheet name="RWCONTENTS3" sheetId="29" state="hidden" r:id="rId27"/>
    <sheet name="RWDISPLAYROWS3" sheetId="30" state="hidden" r:id="rId28"/>
    <sheet name="RWDISPLAYCOLS3" sheetId="31" state="hidden" r:id="rId29"/>
    <sheet name="RWCONTROLVALUES3" sheetId="32" state="hidden" r:id="rId30"/>
    <sheet name="RWREPORT3" sheetId="33" state="hidden" r:id="rId31"/>
    <sheet name="CRITERIA3" sheetId="34" state="hidden" r:id="rId32"/>
    <sheet name="RWROWS1" sheetId="35" state="hidden" r:id="rId33"/>
    <sheet name="RWRACCTS1" sheetId="36" state="hidden" r:id="rId34"/>
    <sheet name="RWRCALCS1" sheetId="37" state="hidden" r:id="rId35"/>
    <sheet name="RWCOLUMNS1" sheetId="38" state="hidden" r:id="rId36"/>
    <sheet name="RWCACCTS1" sheetId="39" state="hidden" r:id="rId37"/>
    <sheet name="RWCCALCS1" sheetId="40" state="hidden" r:id="rId38"/>
    <sheet name="RWCEXCEPTIONS1" sheetId="41" state="hidden" r:id="rId39"/>
    <sheet name="RWCEXCEPTIONSDETAIL1" sheetId="42" state="hidden" r:id="rId40"/>
    <sheet name="RWROWORDERS1" sheetId="43" state="hidden" r:id="rId41"/>
    <sheet name="RWCONTENTS1" sheetId="44" state="hidden" r:id="rId42"/>
    <sheet name="RWDISPLAYROWS1" sheetId="45" state="hidden" r:id="rId43"/>
    <sheet name="RWDISPLAYCOLS1" sheetId="46" state="hidden" r:id="rId44"/>
    <sheet name="RWCONTROLVALUES1" sheetId="47" state="hidden" r:id="rId45"/>
    <sheet name="RWREPORT1" sheetId="48" state="hidden" r:id="rId46"/>
    <sheet name="CRITERIA1" sheetId="49" state="hidden" r:id="rId47"/>
    <sheet name="Form 3Q (PA)" sheetId="156" state="hidden" r:id="rId48"/>
    <sheet name="Land &amp; Vehicle Retire P3A (Tot)" sheetId="126" state="hidden" r:id="rId49"/>
    <sheet name="Summary - Cost - PG 1 (Fin)" sheetId="51" r:id="rId50"/>
    <sheet name="Reserve Summary Pg2" sheetId="158" r:id="rId51"/>
    <sheet name="RWIP BY ACCOUNT - PG 2A (Fin)" sheetId="84" r:id="rId52"/>
    <sheet name="Cash Flow Summary - PG 2B (Fin)" sheetId="86" state="hidden" r:id="rId53"/>
    <sheet name="Transfer Detail PG 3 (Fin)" sheetId="53" r:id="rId54"/>
    <sheet name="Land &amp; Vehicle Retire P3A(Fin)" sheetId="82" r:id="rId55"/>
    <sheet name="CWIP Spend by Project P3B (FIN)" sheetId="162" r:id="rId56"/>
    <sheet name="Recon Depr Exp to IS P4 (Fin)" sheetId="55" r:id="rId57"/>
    <sheet name="Total Comm PIS_NBV-P5 (Fin)" sheetId="56" r:id="rId58"/>
    <sheet name="Tot Com PIS_COST SPLIT-P6(Fin)" sheetId="57" r:id="rId59"/>
    <sheet name="KY_Total Comm PIS_NBV-P7 (Fin)" sheetId="58" r:id="rId60"/>
    <sheet name="KY_Cost Plant Acct-Comm-P8(Fin)" sheetId="59" r:id="rId61"/>
    <sheet name="IN_Total PIS_Comm_NBV-P9 (Fin)" sheetId="60" r:id="rId62"/>
    <sheet name="IN_Cost Plant Acct-Com-P10(Fin)" sheetId="61" r:id="rId63"/>
    <sheet name="Total Elec PIS_NBV-P11 (Fin)" sheetId="62" r:id="rId64"/>
    <sheet name="Tot Elec PIS Cost Split-P12(Fin" sheetId="63" r:id="rId65"/>
    <sheet name="KY_Total Elec PIS_NBV-P13 (Fin)" sheetId="64" r:id="rId66"/>
    <sheet name="KY_Cost Plant Acct-Elec-P14(Fin" sheetId="65" r:id="rId67"/>
    <sheet name="IN_Total PIS_Elec_NBV-P15 (Fin)" sheetId="66" r:id="rId68"/>
    <sheet name="IN_Cost Plant Acct-Elec-P16(Fin" sheetId="67" r:id="rId69"/>
    <sheet name="Total Gas PIS_NBV-P17 (Fin)" sheetId="68" r:id="rId70"/>
    <sheet name="Tot Gas PIS COST SPLIT-P18(Fin)" sheetId="69" r:id="rId71"/>
    <sheet name="KY_Total Gas PIS_NBV-P19(Fin)" sheetId="70" r:id="rId72"/>
    <sheet name="KY_Cost Plant Acct-Gas-P20(Fin)" sheetId="71" r:id="rId73"/>
    <sheet name="IN_Total PIS_Gas_NBV-P21(Fin)" sheetId="72" r:id="rId74"/>
    <sheet name="IN_Cost Plant Acct-Gas-P22(Fin)" sheetId="73" r:id="rId75"/>
    <sheet name="Gas Stored NonRecov-KY P23(Fin)" sheetId="74" r:id="rId76"/>
    <sheet name="Gas Stored NonRecov-IN P24(Fin)" sheetId="75" r:id="rId77"/>
    <sheet name="Capital Leased Prop P25 (Fin)" sheetId="76" r:id="rId78"/>
    <sheet name="Plant Held Future Use P26 (Fin)" sheetId="77" r:id="rId79"/>
    <sheet name="Non Utility Property P27 (Fin)" sheetId="78" r:id="rId80"/>
    <sheet name="Plant Purch &amp; Sold P28 (Fin)" sheetId="81" r:id="rId81"/>
    <sheet name="Res by Plant Acct- P29" sheetId="161" r:id="rId82"/>
    <sheet name="RWIP BY ACCOUNT - PG 2A (PA)" sheetId="90" state="hidden" r:id="rId83"/>
    <sheet name="Cash Flow Summary - P2B (P)" sheetId="91" state="hidden" r:id="rId84"/>
    <sheet name="Land &amp; Vehicle Retire P4 (PA)" sheetId="93" state="hidden" r:id="rId85"/>
    <sheet name="Gas Stored NonRecov-KY P23 (PA)" sheetId="113" state="hidden" r:id="rId86"/>
    <sheet name="Gas Stored NonRecov-IN P24 (PA)" sheetId="114" state="hidden" r:id="rId87"/>
    <sheet name="Capital Leased Prop P25 (PA)" sheetId="115" state="hidden" r:id="rId88"/>
    <sheet name="Plant Purch &amp; Sold P28 (PA)" sheetId="118" state="hidden" r:id="rId89"/>
  </sheets>
  <definedNames>
    <definedName name="AccountedPeriodType1">CRITERIA1!$B$5</definedName>
    <definedName name="AccountedPeriodType2">CRITERIA2!$B$5</definedName>
    <definedName name="AccountedPeriodType3">CRITERIA3!$B$5</definedName>
    <definedName name="AppsUsername1">CRITERIA1!$B$14</definedName>
    <definedName name="AppsUsername2">CRITERIA2!$B$14</definedName>
    <definedName name="AppsUsername3">CRITERIA3!$B$14</definedName>
    <definedName name="ChartOfAccountsID1">CRITERIA1!$B$3</definedName>
    <definedName name="ChartOfAccountsID2">CRITERIA2!$B$3</definedName>
    <definedName name="ChartOfAccountsID3">CRITERIA3!$B$3</definedName>
    <definedName name="ColumnAttributes1" localSheetId="55">#REF!</definedName>
    <definedName name="ColumnAttributes1" localSheetId="47">#REF!</definedName>
    <definedName name="ColumnAttributes1" localSheetId="1">#REF!</definedName>
    <definedName name="ColumnAttributes1" localSheetId="81">#REF!</definedName>
    <definedName name="ColumnAttributes1" localSheetId="50">#REF!</definedName>
    <definedName name="ColumnAttributes1">#REF!</definedName>
    <definedName name="ColumnAttributes2" localSheetId="55">#REF!</definedName>
    <definedName name="ColumnAttributes2" localSheetId="47">#REF!</definedName>
    <definedName name="ColumnAttributes2" localSheetId="1">#REF!</definedName>
    <definedName name="ColumnAttributes2" localSheetId="81">#REF!</definedName>
    <definedName name="ColumnAttributes2" localSheetId="50">#REF!</definedName>
    <definedName name="ColumnAttributes2">#REF!</definedName>
    <definedName name="ColumnAttributes3" localSheetId="55">#REF!</definedName>
    <definedName name="ColumnAttributes3" localSheetId="47">#REF!</definedName>
    <definedName name="ColumnAttributes3" localSheetId="1">#REF!</definedName>
    <definedName name="ColumnAttributes3" localSheetId="81">#REF!</definedName>
    <definedName name="ColumnAttributes3" localSheetId="50">#REF!</definedName>
    <definedName name="ColumnAttributes3">#REF!</definedName>
    <definedName name="ColumnHeadings1" localSheetId="55">#REF!</definedName>
    <definedName name="ColumnHeadings1" localSheetId="47">#REF!</definedName>
    <definedName name="ColumnHeadings1" localSheetId="1">#REF!</definedName>
    <definedName name="ColumnHeadings1" localSheetId="81">#REF!</definedName>
    <definedName name="ColumnHeadings1" localSheetId="50">#REF!</definedName>
    <definedName name="ColumnHeadings1">#REF!</definedName>
    <definedName name="ColumnHeadings2" localSheetId="55">#REF!</definedName>
    <definedName name="ColumnHeadings2" localSheetId="47">#REF!</definedName>
    <definedName name="ColumnHeadings2" localSheetId="1">#REF!</definedName>
    <definedName name="ColumnHeadings2" localSheetId="81">#REF!</definedName>
    <definedName name="ColumnHeadings2" localSheetId="50">#REF!</definedName>
    <definedName name="ColumnHeadings2">#REF!</definedName>
    <definedName name="ColumnHeadings3" localSheetId="55">#REF!</definedName>
    <definedName name="ColumnHeadings3" localSheetId="47">#REF!</definedName>
    <definedName name="ColumnHeadings3" localSheetId="1">#REF!</definedName>
    <definedName name="ColumnHeadings3" localSheetId="81">#REF!</definedName>
    <definedName name="ColumnHeadings3" localSheetId="50">#REF!</definedName>
    <definedName name="ColumnHeadings3">#REF!</definedName>
    <definedName name="ConnectString1">CRITERIA1!$B$10</definedName>
    <definedName name="ConnectString2">CRITERIA2!$B$10</definedName>
    <definedName name="ConnectString3">CRITERIA3!$B$10</definedName>
    <definedName name="DBDECIMALPOINT1">CRITERIA1!$B$24</definedName>
    <definedName name="DBDECIMALPOINT2">CRITERIA2!$B$24</definedName>
    <definedName name="DBDECIMALPOINT3">CRITERIA3!$B$24</definedName>
    <definedName name="DBName1">CRITERIA1!$B$11</definedName>
    <definedName name="DBName2">CRITERIA2!$B$11</definedName>
    <definedName name="DBName3">CRITERIA3!$B$11</definedName>
    <definedName name="DBTHOUSANDSSEPARATOR1">CRITERIA1!$B$23</definedName>
    <definedName name="DBTHOUSANDSSEPARATOR2">CRITERIA2!$B$23</definedName>
    <definedName name="DBTHOUSANDSSEPARATOR3">CRITERIA3!$B$23</definedName>
    <definedName name="DBUsername1">CRITERIA1!$B$9</definedName>
    <definedName name="DBUsername2">CRITERIA2!$B$9</definedName>
    <definedName name="DBUsername3">CRITERIA3!$B$9</definedName>
    <definedName name="DEFAULTACTIVITY1">CRITERIA1!$B$22</definedName>
    <definedName name="DEFAULTACTIVITY2">CRITERIA2!$B$22</definedName>
    <definedName name="DEFAULTACTIVITY3">CRITERIA3!$B$22</definedName>
    <definedName name="FFAbove1_1">CRITERIA1!$H$1</definedName>
    <definedName name="FFAbove1_2">CRITERIA2!$H$1</definedName>
    <definedName name="FFAbove1_3">CRITERIA3!$H$1</definedName>
    <definedName name="FFAbove2_1">CRITERIA1!$H$2</definedName>
    <definedName name="FFAbove2_2">CRITERIA2!$H$2</definedName>
    <definedName name="FFAbove2_3">CRITERIA3!$H$2</definedName>
    <definedName name="FFAbove3_1">CRITERIA1!$H$3</definedName>
    <definedName name="FFAbove3_2">CRITERIA2!$H$3</definedName>
    <definedName name="FFAbove3_3">CRITERIA3!$H$3</definedName>
    <definedName name="FFAbove4_1">CRITERIA1!$H$4</definedName>
    <definedName name="FFAbove4_2">CRITERIA2!$H$4</definedName>
    <definedName name="FFAbove4_3">CRITERIA3!$H$4</definedName>
    <definedName name="FFAbove5_1">CRITERIA1!$H$5</definedName>
    <definedName name="FFAbove5_2">CRITERIA2!$H$5</definedName>
    <definedName name="FFAbove5_3">CRITERIA3!$H$5</definedName>
    <definedName name="FFAbove6_1">CRITERIA1!$H$6</definedName>
    <definedName name="FFAbove6_2">CRITERIA2!$H$6</definedName>
    <definedName name="FFAbove6_3">CRITERIA3!$H$6</definedName>
    <definedName name="FFAbove7_1">CRITERIA1!$H$7</definedName>
    <definedName name="FFAbove7_2">CRITERIA2!$H$7</definedName>
    <definedName name="FFAbove7_3">CRITERIA3!$H$7</definedName>
    <definedName name="FFAbove8_1">CRITERIA1!$H$8</definedName>
    <definedName name="FFAbove8_2">CRITERIA2!$H$8</definedName>
    <definedName name="FFAbove8_3">CRITERIA3!$H$8</definedName>
    <definedName name="FFAppColName1_1">CRITERIA1!$F$1</definedName>
    <definedName name="FFAppColName1_2">CRITERIA2!$F$1</definedName>
    <definedName name="FFAppColName1_3">CRITERIA3!$F$1</definedName>
    <definedName name="FFAppColName2_1">CRITERIA1!$F$2</definedName>
    <definedName name="FFAppColName2_2">CRITERIA2!$F$2</definedName>
    <definedName name="FFAppColName2_3">CRITERIA3!$F$2</definedName>
    <definedName name="FFAppColName3_1">CRITERIA1!$F$3</definedName>
    <definedName name="FFAppColName3_2">CRITERIA2!$F$3</definedName>
    <definedName name="FFAppColName3_3">CRITERIA3!$F$3</definedName>
    <definedName name="FFAppColName4_1">CRITERIA1!$F$4</definedName>
    <definedName name="FFAppColName4_2">CRITERIA2!$F$4</definedName>
    <definedName name="FFAppColName4_3">CRITERIA3!$F$4</definedName>
    <definedName name="FFAppColName5_1">CRITERIA1!$F$5</definedName>
    <definedName name="FFAppColName5_2">CRITERIA2!$F$5</definedName>
    <definedName name="FFAppColName5_3">CRITERIA3!$F$5</definedName>
    <definedName name="FFAppColName6_1">CRITERIA1!$F$6</definedName>
    <definedName name="FFAppColName6_2">CRITERIA2!$F$6</definedName>
    <definedName name="FFAppColName6_3">CRITERIA3!$F$6</definedName>
    <definedName name="FFAppColName7_1">CRITERIA1!$F$7</definedName>
    <definedName name="FFAppColName7_2">CRITERIA2!$F$7</definedName>
    <definedName name="FFAppColName7_3">CRITERIA3!$F$7</definedName>
    <definedName name="FFAppColName8_1">CRITERIA1!$F$8</definedName>
    <definedName name="FFAppColName8_2">CRITERIA2!$F$8</definedName>
    <definedName name="FFAppColName8_3">CRITERIA3!$F$8</definedName>
    <definedName name="FFDisplay1_1">CRITERIA1!$J$1</definedName>
    <definedName name="FFDisplay1_2">CRITERIA2!$J$1</definedName>
    <definedName name="FFDisplay1_3">CRITERIA3!$J$1</definedName>
    <definedName name="FFDisplay2_1">CRITERIA1!$J$2</definedName>
    <definedName name="FFDisplay2_2">CRITERIA2!$J$2</definedName>
    <definedName name="FFDisplay2_3">CRITERIA3!$J$2</definedName>
    <definedName name="FFDisplay3_1">CRITERIA1!$J$3</definedName>
    <definedName name="FFDisplay3_2">CRITERIA2!$J$3</definedName>
    <definedName name="FFDisplay3_3">CRITERIA3!$J$3</definedName>
    <definedName name="FFDisplay4_1">CRITERIA1!$J$4</definedName>
    <definedName name="FFDisplay4_2">CRITERIA2!$J$4</definedName>
    <definedName name="FFDisplay4_3">CRITERIA3!$J$4</definedName>
    <definedName name="FFDisplay5_1">CRITERIA1!$J$5</definedName>
    <definedName name="FFDisplay5_2">CRITERIA2!$J$5</definedName>
    <definedName name="FFDisplay5_3">CRITERIA3!$J$5</definedName>
    <definedName name="FFDisplay6_1">CRITERIA1!$J$6</definedName>
    <definedName name="FFDisplay6_2">CRITERIA2!$J$6</definedName>
    <definedName name="FFDisplay6_3">CRITERIA3!$J$6</definedName>
    <definedName name="FFDisplay7_1">CRITERIA1!$J$7</definedName>
    <definedName name="FFDisplay7_2">CRITERIA2!$J$7</definedName>
    <definedName name="FFDisplay7_3">CRITERIA3!$J$7</definedName>
    <definedName name="FFDisplay8_1">CRITERIA1!$J$8</definedName>
    <definedName name="FFDisplay8_2">CRITERIA2!$J$8</definedName>
    <definedName name="FFDisplay8_3">CRITERIA3!$J$8</definedName>
    <definedName name="FFMaximum1_1">CRITERIA1!$L$1</definedName>
    <definedName name="FFMaximum1_2">CRITERIA2!$L$1</definedName>
    <definedName name="FFMaximum1_3">CRITERIA3!$L$1</definedName>
    <definedName name="FFMaximum2_1">CRITERIA1!$L$2</definedName>
    <definedName name="FFMaximum2_2">CRITERIA2!$L$2</definedName>
    <definedName name="FFMaximum2_3">CRITERIA3!$L$2</definedName>
    <definedName name="FFMaximum3_1">CRITERIA1!$L$3</definedName>
    <definedName name="FFMaximum3_2">CRITERIA2!$L$3</definedName>
    <definedName name="FFMaximum3_3">CRITERIA3!$L$3</definedName>
    <definedName name="FFMaximum4_1">CRITERIA1!$L$4</definedName>
    <definedName name="FFMaximum4_2">CRITERIA2!$L$4</definedName>
    <definedName name="FFMaximum4_3">CRITERIA3!$L$4</definedName>
    <definedName name="FFMaximum5_1">CRITERIA1!$L$5</definedName>
    <definedName name="FFMaximum5_2">CRITERIA2!$L$5</definedName>
    <definedName name="FFMaximum5_3">CRITERIA3!$L$5</definedName>
    <definedName name="FFMaximum6_1">CRITERIA1!$L$6</definedName>
    <definedName name="FFMaximum6_2">CRITERIA2!$L$6</definedName>
    <definedName name="FFMaximum6_3">CRITERIA3!$L$6</definedName>
    <definedName name="FFMaximum7_1">CRITERIA1!$L$7</definedName>
    <definedName name="FFMaximum7_2">CRITERIA2!$L$7</definedName>
    <definedName name="FFMaximum7_3">CRITERIA3!$L$7</definedName>
    <definedName name="FFMaximum8_1">CRITERIA1!$L$8</definedName>
    <definedName name="FFMaximum8_2">CRITERIA2!$L$8</definedName>
    <definedName name="FFMaximum8_3">CRITERIA3!$L$8</definedName>
    <definedName name="FFSegment1_1">CRITERIA1!$D$1</definedName>
    <definedName name="FFSegment1_2">CRITERIA2!$D$1</definedName>
    <definedName name="FFSegment1_3">CRITERIA3!$D$1</definedName>
    <definedName name="FFSegment2_1">CRITERIA1!$D$2</definedName>
    <definedName name="FFSegment2_2">CRITERIA2!$D$2</definedName>
    <definedName name="FFSegment2_3">CRITERIA3!$D$2</definedName>
    <definedName name="FFSegment3_1">CRITERIA1!$D$3</definedName>
    <definedName name="FFSegment3_2">CRITERIA2!$D$3</definedName>
    <definedName name="FFSegment3_3">CRITERIA3!$D$3</definedName>
    <definedName name="FFSegment4_1">CRITERIA1!$D$4</definedName>
    <definedName name="FFSegment4_2">CRITERIA2!$D$4</definedName>
    <definedName name="FFSegment4_3">CRITERIA3!$D$4</definedName>
    <definedName name="FFSegment5_1">CRITERIA1!$D$5</definedName>
    <definedName name="FFSegment5_2">CRITERIA2!$D$5</definedName>
    <definedName name="FFSegment5_3">CRITERIA3!$D$5</definedName>
    <definedName name="FFSegment6_1">CRITERIA1!$D$6</definedName>
    <definedName name="FFSegment6_2">CRITERIA2!$D$6</definedName>
    <definedName name="FFSegment6_3">CRITERIA3!$D$6</definedName>
    <definedName name="FFSegment7_1">CRITERIA1!$D$7</definedName>
    <definedName name="FFSegment7_2">CRITERIA2!$D$7</definedName>
    <definedName name="FFSegment7_3">CRITERIA3!$D$7</definedName>
    <definedName name="FFSegment8_1">CRITERIA1!$D$8</definedName>
    <definedName name="FFSegment8_2">CRITERIA2!$D$8</definedName>
    <definedName name="FFSegment8_3">CRITERIA3!$D$8</definedName>
    <definedName name="FFSegSeparator1">CRITERIA1!$B$17</definedName>
    <definedName name="FFSegSeparator2">CRITERIA2!$B$17</definedName>
    <definedName name="FFSegSeparator3">CRITERIA3!$B$17</definedName>
    <definedName name="FNDNAM1">CRITERIA1!$B$12</definedName>
    <definedName name="FNDNAM2">CRITERIA2!$B$12</definedName>
    <definedName name="FNDNAM3">CRITERIA3!$B$12</definedName>
    <definedName name="FNDUserID1">CRITERIA1!$B$15</definedName>
    <definedName name="FNDUserID2">CRITERIA2!$B$15</definedName>
    <definedName name="FNDUserID3">CRITERIA3!$B$15</definedName>
    <definedName name="GWYUID1">CRITERIA1!$B$13</definedName>
    <definedName name="GWYUID2">CRITERIA2!$B$13</definedName>
    <definedName name="GWYUID3">CRITERIA3!$B$13</definedName>
    <definedName name="NOMEANING1">CRITERIA1!$B$21</definedName>
    <definedName name="NOMEANING2">CRITERIA2!$B$21</definedName>
    <definedName name="NOMEANING3">CRITERIA3!$B$21</definedName>
    <definedName name="NoOfFFSegments1">CRITERIA1!$B$18</definedName>
    <definedName name="NoOfFFSegments2">CRITERIA2!$B$18</definedName>
    <definedName name="NoOfFFSegments3">CRITERIA3!$B$18</definedName>
    <definedName name="PeriodSetName1">CRITERIA1!$B$4</definedName>
    <definedName name="PeriodSetName2">CRITERIA2!$B$4</definedName>
    <definedName name="PeriodSetName3">CRITERIA3!$B$4</definedName>
    <definedName name="_xlnm.Print_Area" localSheetId="52">'Cash Flow Summary - PG 2B (Fin)'!$A$1:$AM$294</definedName>
    <definedName name="_xlnm.Print_Area" localSheetId="0">'Footnotes (YTD)'!$A$1:$H$291</definedName>
    <definedName name="_xlnm.Print_Area" localSheetId="47">'Form 3Q (PA)'!$A$1:$V$182</definedName>
    <definedName name="_xlnm.Print_Area" localSheetId="1">'Form 3Q (Total)'!$A$1:$V$182</definedName>
    <definedName name="_xlnm.Print_Area" localSheetId="60">'KY_Cost Plant Acct-Comm-P8(Fin)'!$A$1:$L$69</definedName>
    <definedName name="_xlnm.Print_Area" localSheetId="59">'KY_Total Comm PIS_NBV-P7 (Fin)'!$A$1:$P$46</definedName>
    <definedName name="_xlnm.Print_Area" localSheetId="56">'Recon Depr Exp to IS P4 (Fin)'!$A$1:$S$77</definedName>
    <definedName name="_xlnm.Print_Area" localSheetId="81">'Res by Plant Acct- P29'!$A$1:$R$456</definedName>
    <definedName name="_xlnm.Print_Area" localSheetId="50">'Reserve Summary Pg2'!$A$1:$U$94</definedName>
    <definedName name="_xlnm.Print_Area" localSheetId="51">'RWIP BY ACCOUNT - PG 2A (Fin)'!$A$1:$U$37</definedName>
    <definedName name="_xlnm.Print_Area" localSheetId="49">'Summary - Cost - PG 1 (Fin)'!$A$1:$N$120</definedName>
    <definedName name="_xlnm.Print_Area" localSheetId="58">'Tot Com PIS_COST SPLIT-P6(Fin)'!$A$1:$M$78</definedName>
    <definedName name="_xlnm.Print_Area" localSheetId="57">'Total Comm PIS_NBV-P5 (Fin)'!$A$1:$P$46</definedName>
    <definedName name="_xlnm.Print_Titles" localSheetId="52">'Cash Flow Summary - PG 2B (Fin)'!$1:$7</definedName>
    <definedName name="_xlnm.Print_Titles" localSheetId="55">'CWIP Spend by Project P3B (FIN)'!$1:$5</definedName>
    <definedName name="_xlnm.Print_Titles" localSheetId="0">'Footnotes (YTD)'!$1:$6</definedName>
    <definedName name="_xlnm.Print_Titles" localSheetId="68">'IN_Cost Plant Acct-Elec-P16(Fin'!$1:$7</definedName>
    <definedName name="_xlnm.Print_Titles" localSheetId="67">'IN_Total PIS_Elec_NBV-P15 (Fin)'!$1:$7</definedName>
    <definedName name="_xlnm.Print_Titles" localSheetId="60">'KY_Cost Plant Acct-Comm-P8(Fin)'!$1:$8</definedName>
    <definedName name="_xlnm.Print_Titles" localSheetId="66">'KY_Cost Plant Acct-Elec-P14(Fin'!$1:$8</definedName>
    <definedName name="_xlnm.Print_Titles" localSheetId="72">'KY_Cost Plant Acct-Gas-P20(Fin)'!$1:$8</definedName>
    <definedName name="_xlnm.Print_Titles" localSheetId="59">'KY_Total Comm PIS_NBV-P7 (Fin)'!$1:$8</definedName>
    <definedName name="_xlnm.Print_Titles" localSheetId="65">'KY_Total Elec PIS_NBV-P13 (Fin)'!$1:$8</definedName>
    <definedName name="_xlnm.Print_Titles" localSheetId="71">'KY_Total Gas PIS_NBV-P19(Fin)'!$1:$8</definedName>
    <definedName name="_xlnm.Print_Titles" localSheetId="56">'Recon Depr Exp to IS P4 (Fin)'!$1:$4</definedName>
    <definedName name="_xlnm.Print_Titles" localSheetId="81">'Res by Plant Acct- P29'!$1:$8</definedName>
    <definedName name="_xlnm.Print_Titles" localSheetId="50">'Reserve Summary Pg2'!$1:$8</definedName>
    <definedName name="_xlnm.Print_Titles" localSheetId="49">'Summary - Cost - PG 1 (Fin)'!$1:$7</definedName>
    <definedName name="_xlnm.Print_Titles" localSheetId="58">'Tot Com PIS_COST SPLIT-P6(Fin)'!$1:$7</definedName>
    <definedName name="_xlnm.Print_Titles" localSheetId="64">'Tot Elec PIS Cost Split-P12(Fin'!$1:$8</definedName>
    <definedName name="_xlnm.Print_Titles" localSheetId="70">'Tot Gas PIS COST SPLIT-P18(Fin)'!$1:$8</definedName>
    <definedName name="_xlnm.Print_Titles" localSheetId="57">'Total Comm PIS_NBV-P5 (Fin)'!$1:$8</definedName>
    <definedName name="_xlnm.Print_Titles" localSheetId="63">'Total Elec PIS_NBV-P11 (Fin)'!$1:$8</definedName>
    <definedName name="_xlnm.Print_Titles" localSheetId="69">'Total Gas PIS_NBV-P17 (Fin)'!$1:$8</definedName>
    <definedName name="_xlnm.Print_Titles" localSheetId="53">'Transfer Detail PG 3 (Fin)'!$1:$8</definedName>
    <definedName name="ReportTitle1" localSheetId="55">#REF!</definedName>
    <definedName name="ReportTitle1" localSheetId="47">#REF!</definedName>
    <definedName name="ReportTitle1" localSheetId="1">#REF!</definedName>
    <definedName name="ReportTitle1" localSheetId="81">#REF!</definedName>
    <definedName name="ReportTitle1" localSheetId="50">#REF!</definedName>
    <definedName name="ReportTitle1">#REF!</definedName>
    <definedName name="ReportTitle2" localSheetId="55">#REF!</definedName>
    <definedName name="ReportTitle2" localSheetId="47">#REF!</definedName>
    <definedName name="ReportTitle2" localSheetId="1">#REF!</definedName>
    <definedName name="ReportTitle2" localSheetId="81">#REF!</definedName>
    <definedName name="ReportTitle2" localSheetId="50">#REF!</definedName>
    <definedName name="ReportTitle2">#REF!</definedName>
    <definedName name="ReportTitle3" localSheetId="55">#REF!</definedName>
    <definedName name="ReportTitle3" localSheetId="47">#REF!</definedName>
    <definedName name="ReportTitle3" localSheetId="1">#REF!</definedName>
    <definedName name="ReportTitle3" localSheetId="81">#REF!</definedName>
    <definedName name="ReportTitle3" localSheetId="50">#REF!</definedName>
    <definedName name="ReportTitle3">#REF!</definedName>
    <definedName name="ResponsibilityApplicationID1">CRITERIA1!$B$7</definedName>
    <definedName name="ResponsibilityApplicationID2">CRITERIA2!$B$7</definedName>
    <definedName name="ResponsibilityApplicationID3">CRITERIA3!$B$7</definedName>
    <definedName name="ResponsibilityID1">CRITERIA1!$B$8</definedName>
    <definedName name="ResponsibilityID2">CRITERIA2!$B$8</definedName>
    <definedName name="ResponsibilityID3">CRITERIA3!$B$8</definedName>
    <definedName name="ResponsibilityName1">CRITERIA1!$B$6</definedName>
    <definedName name="ResponsibilityName2">CRITERIA2!$B$6</definedName>
    <definedName name="ResponsibilityName3">CRITERIA3!$B$6</definedName>
    <definedName name="RowDetails1" localSheetId="55">#REF!</definedName>
    <definedName name="RowDetails1" localSheetId="47">#REF!</definedName>
    <definedName name="RowDetails1" localSheetId="1">#REF!</definedName>
    <definedName name="RowDetails1" localSheetId="81">#REF!</definedName>
    <definedName name="RowDetails1" localSheetId="50">#REF!</definedName>
    <definedName name="RowDetails1">#REF!</definedName>
    <definedName name="RowDetails2" localSheetId="55">#REF!</definedName>
    <definedName name="RowDetails2" localSheetId="47">#REF!</definedName>
    <definedName name="RowDetails2" localSheetId="1">#REF!</definedName>
    <definedName name="RowDetails2" localSheetId="81">#REF!</definedName>
    <definedName name="RowDetails2" localSheetId="50">#REF!</definedName>
    <definedName name="RowDetails2">#REF!</definedName>
    <definedName name="RowDetails3" localSheetId="55">#REF!</definedName>
    <definedName name="RowDetails3" localSheetId="47">#REF!</definedName>
    <definedName name="RowDetails3" localSheetId="1">#REF!</definedName>
    <definedName name="RowDetails3" localSheetId="81">#REF!</definedName>
    <definedName name="RowDetails3" localSheetId="50">#REF!</definedName>
    <definedName name="RowDetails3">#REF!</definedName>
    <definedName name="SetOfBooksID1">CRITERIA1!$B$1</definedName>
    <definedName name="SetOfBooksID2">CRITERIA2!$B$1</definedName>
    <definedName name="SetOfBooksID3">CRITERIA3!$B$1</definedName>
    <definedName name="SetOfBooksName1">CRITERIA1!$B$2</definedName>
    <definedName name="SetOfBooksName2">CRITERIA2!$B$2</definedName>
    <definedName name="SetOfBooksName3">CRITERIA3!$B$2</definedName>
    <definedName name="ShowSeparator1">CRITERIA1!$B$19</definedName>
    <definedName name="ShowSeparator2">CRITERIA2!$B$19</definedName>
    <definedName name="ShowSeparator3">CRITERIA3!$B$19</definedName>
    <definedName name="YESMEANING1">CRITERIA1!$B$20</definedName>
    <definedName name="YESMEANING2">CRITERIA2!$B$20</definedName>
    <definedName name="YESMEANING3">CRITERIA3!$B$20</definedName>
    <definedName name="Z_6B74E52F_9552_408A_8775_25AFF24E6639_.wvu.PrintArea" localSheetId="47" hidden="1">'Form 3Q (PA)'!$A$1:$V$182</definedName>
    <definedName name="Z_6B74E52F_9552_408A_8775_25AFF24E6639_.wvu.PrintArea" localSheetId="1" hidden="1">'Form 3Q (Total)'!$A$1:$V$182</definedName>
    <definedName name="Z_6B74E52F_9552_408A_8775_25AFF24E6639_.wvu.PrintTitles" localSheetId="81" hidden="1">'Res by Plant Acct- P29'!$1:$8</definedName>
    <definedName name="Z_6B74E52F_9552_408A_8775_25AFF24E6639_.wvu.PrintTitles" localSheetId="50" hidden="1">'Reserve Summary Pg2'!$1:$8</definedName>
    <definedName name="Z_6B74E52F_9552_408A_8775_25AFF24E6639_.wvu.Rows" localSheetId="47" hidden="1">'Form 3Q (PA)'!$32:$62</definedName>
    <definedName name="Z_6B74E52F_9552_408A_8775_25AFF24E6639_.wvu.Rows" localSheetId="1" hidden="1">'Form 3Q (Total)'!$32:$62</definedName>
    <definedName name="Z_6B74E52F_9552_408A_8775_25AFF24E6639_.wvu.Rows" localSheetId="81" hidden="1">'Res by Plant Acct- P29'!$57:$70,'Res by Plant Acct- P29'!$72:$87,'Res by Plant Acct- P29'!$89:$99,'Res by Plant Acct- P29'!$101:$115,'Res by Plant Acct- P29'!$117:$131,'Res by Plant Acct- P29'!$133:$145,'Res by Plant Acct- P29'!$155:$180,'Res by Plant Acct- P29'!$182:$187,'Res by Plant Acct- P29'!$190:$234,'Res by Plant Acct- P29'!$236:$237,'Res by Plant Acct- P29'!$239:$251,'Res by Plant Acct- P29'!$253:$274,'Res by Plant Acct- P29'!$276:$283,'Res by Plant Acct- P29'!$285:$299</definedName>
  </definedNames>
  <calcPr calcId="145621"/>
</workbook>
</file>

<file path=xl/calcChain.xml><?xml version="1.0" encoding="utf-8"?>
<calcChain xmlns="http://schemas.openxmlformats.org/spreadsheetml/2006/main">
  <c r="P12" i="72" l="1"/>
  <c r="P13" i="72"/>
  <c r="P15" i="72"/>
  <c r="P16" i="72"/>
  <c r="P17" i="72"/>
  <c r="P18" i="72"/>
  <c r="P11" i="72"/>
  <c r="N22" i="72"/>
  <c r="N19" i="72"/>
  <c r="N14" i="72"/>
  <c r="P14" i="72" s="1"/>
  <c r="L68" i="70"/>
  <c r="P42" i="70"/>
  <c r="P43" i="70"/>
  <c r="P44" i="70"/>
  <c r="P45" i="70"/>
  <c r="P46" i="70"/>
  <c r="P47" i="70"/>
  <c r="P48" i="70"/>
  <c r="P49" i="70"/>
  <c r="P50" i="70"/>
  <c r="P51" i="70"/>
  <c r="P52" i="70"/>
  <c r="P53" i="70"/>
  <c r="P54" i="70"/>
  <c r="P55" i="70"/>
  <c r="P56" i="70"/>
  <c r="P57" i="70"/>
  <c r="P58" i="70"/>
  <c r="P41" i="70"/>
  <c r="P59" i="70" s="1"/>
  <c r="P68" i="70" s="1"/>
  <c r="N50" i="70"/>
  <c r="N59" i="70" s="1"/>
  <c r="N68" i="70" s="1"/>
  <c r="P42" i="68"/>
  <c r="P59" i="68" s="1"/>
  <c r="P68" i="68" s="1"/>
  <c r="P43" i="68"/>
  <c r="P44" i="68"/>
  <c r="P45" i="68"/>
  <c r="P46" i="68"/>
  <c r="P47" i="68"/>
  <c r="P48" i="68"/>
  <c r="P49" i="68"/>
  <c r="P50" i="68"/>
  <c r="P51" i="68"/>
  <c r="P52" i="68"/>
  <c r="P53" i="68"/>
  <c r="P54" i="68"/>
  <c r="P55" i="68"/>
  <c r="P56" i="68"/>
  <c r="P57" i="68"/>
  <c r="P58" i="68"/>
  <c r="P41" i="68"/>
  <c r="N59" i="68"/>
  <c r="N68" i="68" s="1"/>
  <c r="N50" i="68"/>
  <c r="N78" i="64"/>
  <c r="N96" i="64" s="1"/>
  <c r="P68" i="64"/>
  <c r="P69" i="64"/>
  <c r="P70" i="64"/>
  <c r="P71" i="64"/>
  <c r="P72" i="64"/>
  <c r="P73" i="64"/>
  <c r="P74" i="64"/>
  <c r="P78" i="64" s="1"/>
  <c r="P96" i="64" s="1"/>
  <c r="P75" i="64"/>
  <c r="P76" i="64"/>
  <c r="P77" i="64"/>
  <c r="P67" i="64"/>
  <c r="P68" i="62"/>
  <c r="P69" i="62"/>
  <c r="P71" i="62"/>
  <c r="P72" i="62"/>
  <c r="P73" i="62"/>
  <c r="P74" i="62"/>
  <c r="P76" i="62"/>
  <c r="P77" i="62"/>
  <c r="P67" i="62"/>
  <c r="N75" i="62"/>
  <c r="P75" i="62" s="1"/>
  <c r="N70" i="62"/>
  <c r="N78" i="62" s="1"/>
  <c r="N96" i="62" s="1"/>
  <c r="N72" i="62"/>
  <c r="B143" i="157"/>
  <c r="D143" i="157"/>
  <c r="F72" i="157"/>
  <c r="D72" i="157" s="1"/>
  <c r="F71" i="157"/>
  <c r="D71" i="157" s="1"/>
  <c r="I115" i="156"/>
  <c r="I85" i="156"/>
  <c r="I86" i="156" s="1"/>
  <c r="G85" i="156"/>
  <c r="G86" i="156" s="1"/>
  <c r="E85" i="156"/>
  <c r="E86" i="156" s="1"/>
  <c r="C85" i="156"/>
  <c r="C86" i="156" s="1"/>
  <c r="U65" i="155"/>
  <c r="U66" i="155"/>
  <c r="U67" i="155"/>
  <c r="U68" i="155"/>
  <c r="U69" i="155"/>
  <c r="U70" i="155"/>
  <c r="T66" i="155"/>
  <c r="T67" i="155"/>
  <c r="T68" i="155"/>
  <c r="T69" i="155"/>
  <c r="T70" i="155"/>
  <c r="T65" i="155"/>
  <c r="G142" i="156"/>
  <c r="E142" i="156"/>
  <c r="C122" i="156"/>
  <c r="C121" i="156"/>
  <c r="C120" i="156"/>
  <c r="E96" i="156"/>
  <c r="C96" i="156"/>
  <c r="E95" i="156"/>
  <c r="C95" i="156"/>
  <c r="E94" i="156"/>
  <c r="C94" i="156"/>
  <c r="I93" i="156"/>
  <c r="G93" i="156"/>
  <c r="E93" i="156"/>
  <c r="C93" i="156"/>
  <c r="E92" i="156"/>
  <c r="C92" i="156"/>
  <c r="E91" i="156"/>
  <c r="C91" i="156"/>
  <c r="E90" i="156"/>
  <c r="C90" i="156"/>
  <c r="I80" i="156"/>
  <c r="G80" i="156"/>
  <c r="E80" i="156"/>
  <c r="C80" i="156"/>
  <c r="I79" i="156"/>
  <c r="E79" i="156"/>
  <c r="C79" i="156"/>
  <c r="E78" i="156"/>
  <c r="C78" i="156"/>
  <c r="E77" i="156"/>
  <c r="C77" i="156"/>
  <c r="E76" i="156"/>
  <c r="C76" i="156"/>
  <c r="G75" i="156"/>
  <c r="E75" i="156"/>
  <c r="C75" i="156"/>
  <c r="U74" i="156"/>
  <c r="T74" i="156"/>
  <c r="I74" i="156"/>
  <c r="G74" i="156"/>
  <c r="E74" i="156"/>
  <c r="C74" i="156"/>
  <c r="S73" i="156"/>
  <c r="C45" i="156"/>
  <c r="Q42" i="156"/>
  <c r="O42" i="156"/>
  <c r="M42" i="156"/>
  <c r="K42" i="156"/>
  <c r="I42" i="156"/>
  <c r="G42" i="156"/>
  <c r="E42" i="156"/>
  <c r="C42" i="156"/>
  <c r="Q41" i="156"/>
  <c r="O41" i="156"/>
  <c r="M41" i="156"/>
  <c r="K41" i="156"/>
  <c r="I41" i="156"/>
  <c r="G41" i="156"/>
  <c r="E41" i="156"/>
  <c r="C41" i="156"/>
  <c r="Q40" i="156"/>
  <c r="Q43" i="156" s="1"/>
  <c r="O40" i="156"/>
  <c r="M40" i="156"/>
  <c r="M43" i="156" s="1"/>
  <c r="K40" i="156"/>
  <c r="K43" i="156" s="1"/>
  <c r="I40" i="156"/>
  <c r="G40" i="156"/>
  <c r="G43" i="156" s="1"/>
  <c r="E40" i="156"/>
  <c r="E43" i="156" s="1"/>
  <c r="C40" i="156"/>
  <c r="C43" i="156" s="1"/>
  <c r="C29" i="156"/>
  <c r="G28" i="156"/>
  <c r="E28" i="156"/>
  <c r="C28" i="156"/>
  <c r="C27" i="156"/>
  <c r="C26" i="156"/>
  <c r="C25" i="156"/>
  <c r="G24" i="156"/>
  <c r="C24" i="156"/>
  <c r="C23" i="156"/>
  <c r="E22" i="156"/>
  <c r="C22" i="156"/>
  <c r="C21" i="156"/>
  <c r="I20" i="156"/>
  <c r="E20" i="156"/>
  <c r="C20" i="156"/>
  <c r="C19" i="156"/>
  <c r="E18" i="156"/>
  <c r="C18" i="156"/>
  <c r="C17" i="156"/>
  <c r="C16" i="156"/>
  <c r="C15" i="156"/>
  <c r="C14" i="156"/>
  <c r="G13" i="156"/>
  <c r="C13" i="156"/>
  <c r="C12" i="156"/>
  <c r="I11" i="156"/>
  <c r="E11" i="156"/>
  <c r="C11" i="156"/>
  <c r="C10" i="156"/>
  <c r="G9" i="156"/>
  <c r="E9" i="156"/>
  <c r="C9" i="156"/>
  <c r="E134" i="156"/>
  <c r="E127" i="156"/>
  <c r="E138" i="156" s="1"/>
  <c r="E126" i="156"/>
  <c r="E137" i="156" s="1"/>
  <c r="E123" i="156"/>
  <c r="G122" i="156"/>
  <c r="K122" i="156" s="1"/>
  <c r="G121" i="156"/>
  <c r="K121" i="156" s="1"/>
  <c r="N108" i="156"/>
  <c r="U71" i="156"/>
  <c r="W70" i="156"/>
  <c r="W69" i="156"/>
  <c r="W68" i="156"/>
  <c r="W67" i="156"/>
  <c r="W66" i="156"/>
  <c r="W65" i="156"/>
  <c r="T71" i="156"/>
  <c r="W64" i="156"/>
  <c r="G142" i="155"/>
  <c r="E142" i="155"/>
  <c r="T74" i="155"/>
  <c r="S73" i="155"/>
  <c r="A3" i="155"/>
  <c r="E134" i="155"/>
  <c r="E127" i="155"/>
  <c r="E138" i="155" s="1"/>
  <c r="E126" i="155"/>
  <c r="E137" i="155" s="1"/>
  <c r="E123" i="155"/>
  <c r="N108" i="155"/>
  <c r="W70" i="155"/>
  <c r="W69" i="155"/>
  <c r="W68" i="155"/>
  <c r="W67" i="155"/>
  <c r="W66" i="155"/>
  <c r="W65" i="155"/>
  <c r="W64" i="155"/>
  <c r="I115" i="155"/>
  <c r="G20" i="156"/>
  <c r="P19" i="72" l="1"/>
  <c r="P22" i="72" s="1"/>
  <c r="P70" i="62"/>
  <c r="P78" i="62"/>
  <c r="P96" i="62" s="1"/>
  <c r="C105" i="156"/>
  <c r="C100" i="156"/>
  <c r="I43" i="156"/>
  <c r="C103" i="156"/>
  <c r="E103" i="156"/>
  <c r="C104" i="156"/>
  <c r="E106" i="156"/>
  <c r="C34" i="156"/>
  <c r="C50" i="156" s="1"/>
  <c r="S41" i="156"/>
  <c r="E104" i="156"/>
  <c r="K85" i="156"/>
  <c r="M85" i="156" s="1"/>
  <c r="M86" i="156" s="1"/>
  <c r="C123" i="156"/>
  <c r="C102" i="156"/>
  <c r="S42" i="156"/>
  <c r="E81" i="156"/>
  <c r="C36" i="156"/>
  <c r="C52" i="156" s="1"/>
  <c r="S40" i="156"/>
  <c r="C101" i="156"/>
  <c r="E102" i="156"/>
  <c r="C106" i="156"/>
  <c r="C97" i="156"/>
  <c r="K93" i="156"/>
  <c r="M93" i="156" s="1"/>
  <c r="U71" i="155"/>
  <c r="E105" i="156"/>
  <c r="C35" i="156"/>
  <c r="C58" i="156" s="1"/>
  <c r="D73" i="157"/>
  <c r="G11" i="156"/>
  <c r="G22" i="156"/>
  <c r="F73" i="157"/>
  <c r="T71" i="155"/>
  <c r="U73" i="156"/>
  <c r="U75" i="156" s="1"/>
  <c r="C30" i="156"/>
  <c r="O43" i="156"/>
  <c r="K80" i="156"/>
  <c r="M80" i="156" s="1"/>
  <c r="C81" i="156"/>
  <c r="E97" i="156"/>
  <c r="E100" i="156"/>
  <c r="E101" i="156"/>
  <c r="G120" i="156"/>
  <c r="K74" i="156"/>
  <c r="M74" i="156" s="1"/>
  <c r="K86" i="156" l="1"/>
  <c r="C51" i="156"/>
  <c r="C59" i="156"/>
  <c r="C57" i="156"/>
  <c r="S43" i="156"/>
  <c r="C107" i="156"/>
  <c r="C108" i="156" s="1"/>
  <c r="C37" i="156"/>
  <c r="C47" i="156" s="1"/>
  <c r="U73" i="155"/>
  <c r="K120" i="156"/>
  <c r="K123" i="156" s="1"/>
  <c r="G123" i="156"/>
  <c r="E107" i="156"/>
  <c r="E108" i="156" s="1"/>
  <c r="C53" i="156"/>
  <c r="C60" i="156" l="1"/>
  <c r="AG18" i="86" l="1"/>
  <c r="AL17" i="86"/>
  <c r="T18" i="86"/>
  <c r="T17" i="86"/>
  <c r="W236" i="86"/>
  <c r="W12" i="86"/>
  <c r="W16" i="86" s="1"/>
  <c r="AC16" i="86"/>
  <c r="X18" i="86"/>
  <c r="X20" i="86" s="1"/>
  <c r="AE20" i="86"/>
  <c r="AD20" i="86"/>
  <c r="AC20" i="86"/>
  <c r="AB20" i="86"/>
  <c r="AM17" i="86" l="1"/>
  <c r="W20" i="86"/>
  <c r="T12" i="86"/>
  <c r="N285" i="86" l="1"/>
  <c r="AL16" i="86"/>
  <c r="AM16" i="86" s="1"/>
  <c r="G96" i="156" l="1"/>
  <c r="G95" i="156"/>
  <c r="G94" i="156"/>
  <c r="G92" i="156"/>
  <c r="G91" i="156"/>
  <c r="G90" i="156"/>
  <c r="G79" i="156"/>
  <c r="G78" i="156"/>
  <c r="G77" i="156"/>
  <c r="G76" i="156"/>
  <c r="G102" i="156" l="1"/>
  <c r="G81" i="156"/>
  <c r="G104" i="156"/>
  <c r="G101" i="156"/>
  <c r="G106" i="156"/>
  <c r="G103" i="156"/>
  <c r="G105" i="156"/>
  <c r="K79" i="156"/>
  <c r="M79" i="156" s="1"/>
  <c r="G100" i="156"/>
  <c r="G97" i="156"/>
  <c r="AA11" i="86"/>
  <c r="AF11" i="86"/>
  <c r="AA13" i="86"/>
  <c r="AF13" i="86"/>
  <c r="AA14" i="86"/>
  <c r="AF14" i="86"/>
  <c r="G107" i="156" l="1"/>
  <c r="G108" i="156" s="1"/>
  <c r="I42" i="155" l="1"/>
  <c r="I41" i="155"/>
  <c r="I40" i="155"/>
  <c r="I93" i="155"/>
  <c r="I27" i="156"/>
  <c r="I23" i="156"/>
  <c r="I21" i="156"/>
  <c r="I19" i="156"/>
  <c r="I17" i="156"/>
  <c r="I15" i="156"/>
  <c r="L10" i="113"/>
  <c r="A3" i="156"/>
  <c r="I43" i="155" l="1"/>
  <c r="C10" i="155"/>
  <c r="C11" i="155"/>
  <c r="C13" i="155"/>
  <c r="C15" i="155"/>
  <c r="C19" i="155"/>
  <c r="C9" i="155"/>
  <c r="C22" i="155"/>
  <c r="C24" i="155"/>
  <c r="C26" i="155"/>
  <c r="C28" i="155"/>
  <c r="E9" i="155"/>
  <c r="E11" i="155"/>
  <c r="C156" i="155"/>
  <c r="I156" i="155" s="1"/>
  <c r="K156" i="155" s="1"/>
  <c r="E13" i="156"/>
  <c r="C158" i="155"/>
  <c r="I158" i="155" s="1"/>
  <c r="E15" i="156"/>
  <c r="C160" i="155"/>
  <c r="I160" i="155" s="1"/>
  <c r="E17" i="156"/>
  <c r="C162" i="155"/>
  <c r="I162" i="155" s="1"/>
  <c r="E19" i="156"/>
  <c r="C164" i="155"/>
  <c r="I164" i="155" s="1"/>
  <c r="E21" i="156"/>
  <c r="C168" i="155"/>
  <c r="I168" i="155" s="1"/>
  <c r="E23" i="156"/>
  <c r="C170" i="155"/>
  <c r="I170" i="155" s="1"/>
  <c r="E25" i="156"/>
  <c r="C172" i="155"/>
  <c r="I172" i="155" s="1"/>
  <c r="K172" i="155" s="1"/>
  <c r="E27" i="156"/>
  <c r="E29" i="156"/>
  <c r="G10" i="156"/>
  <c r="G12" i="156"/>
  <c r="G14" i="156"/>
  <c r="G16" i="156"/>
  <c r="G18" i="156"/>
  <c r="G20" i="155"/>
  <c r="G22" i="155"/>
  <c r="G24" i="155"/>
  <c r="G26" i="156"/>
  <c r="G28" i="155"/>
  <c r="I10" i="155"/>
  <c r="I10" i="156"/>
  <c r="K10" i="156"/>
  <c r="K12" i="156"/>
  <c r="K14" i="156"/>
  <c r="K16" i="156"/>
  <c r="K18" i="156"/>
  <c r="K20" i="156"/>
  <c r="K22" i="156"/>
  <c r="K24" i="156"/>
  <c r="K26" i="156"/>
  <c r="K28" i="156"/>
  <c r="M9" i="156"/>
  <c r="M11" i="156"/>
  <c r="M13" i="156"/>
  <c r="M15" i="156"/>
  <c r="M17" i="156"/>
  <c r="M19" i="156"/>
  <c r="M21" i="156"/>
  <c r="M23" i="156"/>
  <c r="M25" i="156"/>
  <c r="M27" i="156"/>
  <c r="M29" i="156"/>
  <c r="O10" i="156"/>
  <c r="O12" i="156"/>
  <c r="O14" i="156"/>
  <c r="O16" i="156"/>
  <c r="O18" i="156"/>
  <c r="O20" i="156"/>
  <c r="O22" i="156"/>
  <c r="O24" i="156"/>
  <c r="O26" i="156"/>
  <c r="O28" i="156"/>
  <c r="Q9" i="156"/>
  <c r="Q11" i="156"/>
  <c r="Q13" i="156"/>
  <c r="Q15" i="156"/>
  <c r="Q17" i="156"/>
  <c r="Q19" i="156"/>
  <c r="Q21" i="156"/>
  <c r="Q23" i="156"/>
  <c r="Q25" i="156"/>
  <c r="Q27" i="156"/>
  <c r="Q29" i="156"/>
  <c r="E85" i="155"/>
  <c r="I85" i="155"/>
  <c r="I86" i="155" s="1"/>
  <c r="E90" i="155"/>
  <c r="C91" i="155"/>
  <c r="G91" i="155"/>
  <c r="E92" i="155"/>
  <c r="C93" i="155"/>
  <c r="G93" i="155"/>
  <c r="C94" i="155"/>
  <c r="G94" i="155"/>
  <c r="E95" i="155"/>
  <c r="C96" i="155"/>
  <c r="G96" i="155"/>
  <c r="E40" i="155"/>
  <c r="M40" i="155"/>
  <c r="Q40" i="155"/>
  <c r="E41" i="155"/>
  <c r="M41" i="155"/>
  <c r="Q41" i="155"/>
  <c r="E42" i="155"/>
  <c r="M42" i="155"/>
  <c r="Q42" i="155"/>
  <c r="C29" i="155"/>
  <c r="C12" i="155"/>
  <c r="C14" i="155"/>
  <c r="C17" i="155"/>
  <c r="C21" i="155"/>
  <c r="C20" i="155"/>
  <c r="C23" i="155"/>
  <c r="C25" i="155"/>
  <c r="C27" i="155"/>
  <c r="C149" i="155"/>
  <c r="E10" i="156"/>
  <c r="C155" i="155"/>
  <c r="I155" i="155" s="1"/>
  <c r="E12" i="156"/>
  <c r="C157" i="155"/>
  <c r="I157" i="155" s="1"/>
  <c r="E14" i="156"/>
  <c r="E16" i="156"/>
  <c r="E18" i="155"/>
  <c r="E20" i="155"/>
  <c r="E22" i="155"/>
  <c r="C169" i="155"/>
  <c r="I169" i="155" s="1"/>
  <c r="K169" i="155" s="1"/>
  <c r="E24" i="156"/>
  <c r="C171" i="155"/>
  <c r="I171" i="155" s="1"/>
  <c r="E26" i="156"/>
  <c r="E28" i="155"/>
  <c r="G9" i="155"/>
  <c r="G11" i="155"/>
  <c r="G13" i="155"/>
  <c r="G15" i="156"/>
  <c r="G17" i="156"/>
  <c r="G19" i="156"/>
  <c r="G21" i="156"/>
  <c r="G23" i="156"/>
  <c r="G25" i="156"/>
  <c r="G27" i="156"/>
  <c r="G29" i="156"/>
  <c r="I12" i="155"/>
  <c r="I12" i="156"/>
  <c r="I26" i="155"/>
  <c r="I26" i="156"/>
  <c r="K9" i="156"/>
  <c r="K11" i="156"/>
  <c r="K13" i="156"/>
  <c r="K15" i="156"/>
  <c r="K17" i="156"/>
  <c r="K19" i="156"/>
  <c r="K21" i="156"/>
  <c r="K23" i="156"/>
  <c r="K25" i="156"/>
  <c r="K27" i="156"/>
  <c r="K29" i="156"/>
  <c r="M10" i="156"/>
  <c r="M12" i="156"/>
  <c r="M14" i="156"/>
  <c r="M16" i="156"/>
  <c r="M18" i="156"/>
  <c r="M20" i="156"/>
  <c r="M22" i="156"/>
  <c r="M24" i="156"/>
  <c r="M26" i="156"/>
  <c r="M28" i="156"/>
  <c r="O9" i="156"/>
  <c r="O11" i="156"/>
  <c r="O13" i="156"/>
  <c r="O15" i="156"/>
  <c r="O17" i="156"/>
  <c r="O19" i="156"/>
  <c r="O21" i="156"/>
  <c r="O23" i="156"/>
  <c r="O25" i="156"/>
  <c r="O27" i="156"/>
  <c r="O29" i="156"/>
  <c r="Q10" i="156"/>
  <c r="Q12" i="156"/>
  <c r="Q14" i="156"/>
  <c r="Q16" i="156"/>
  <c r="Q18" i="156"/>
  <c r="Q20" i="156"/>
  <c r="Q22" i="156"/>
  <c r="Q24" i="156"/>
  <c r="Q26" i="156"/>
  <c r="Q28" i="156"/>
  <c r="C85" i="155"/>
  <c r="C86" i="155" s="1"/>
  <c r="G85" i="155"/>
  <c r="G86" i="155" s="1"/>
  <c r="C90" i="155"/>
  <c r="G90" i="155"/>
  <c r="E91" i="155"/>
  <c r="C92" i="155"/>
  <c r="G92" i="155"/>
  <c r="E93" i="155"/>
  <c r="K93" i="155" s="1"/>
  <c r="E94" i="155"/>
  <c r="C95" i="155"/>
  <c r="G95" i="155"/>
  <c r="E96" i="155"/>
  <c r="C40" i="155"/>
  <c r="G40" i="155"/>
  <c r="K40" i="155"/>
  <c r="O40" i="155"/>
  <c r="C41" i="155"/>
  <c r="G41" i="155"/>
  <c r="K41" i="155"/>
  <c r="O41" i="155"/>
  <c r="C42" i="155"/>
  <c r="G42" i="155"/>
  <c r="K42" i="155"/>
  <c r="O42" i="155"/>
  <c r="I15" i="155"/>
  <c r="I17" i="155"/>
  <c r="I21" i="155"/>
  <c r="I27" i="155"/>
  <c r="M13" i="126"/>
  <c r="K11" i="126"/>
  <c r="M11" i="126" s="1"/>
  <c r="I11" i="126"/>
  <c r="E11" i="126"/>
  <c r="M9" i="126"/>
  <c r="M8" i="126"/>
  <c r="C173" i="155"/>
  <c r="I173" i="155" s="1"/>
  <c r="K173" i="155" s="1"/>
  <c r="C163" i="155"/>
  <c r="I163" i="155" s="1"/>
  <c r="C161" i="155"/>
  <c r="I161" i="155" s="1"/>
  <c r="I29" i="156"/>
  <c r="J201" i="91"/>
  <c r="J198" i="91"/>
  <c r="J187" i="91"/>
  <c r="L11" i="118"/>
  <c r="J11" i="118"/>
  <c r="H11" i="118"/>
  <c r="F11" i="118"/>
  <c r="B11" i="118"/>
  <c r="D10" i="118"/>
  <c r="D11" i="118" s="1"/>
  <c r="A3" i="118"/>
  <c r="H11" i="115"/>
  <c r="F11" i="115"/>
  <c r="D11" i="115"/>
  <c r="B11" i="115"/>
  <c r="J10" i="115"/>
  <c r="L10" i="115" s="1"/>
  <c r="L11" i="115" s="1"/>
  <c r="A3" i="115"/>
  <c r="H11" i="114"/>
  <c r="F11" i="114"/>
  <c r="D11" i="114"/>
  <c r="B11" i="114"/>
  <c r="J10" i="114"/>
  <c r="J11" i="114" s="1"/>
  <c r="A3" i="114"/>
  <c r="L11" i="113"/>
  <c r="J11" i="113"/>
  <c r="H11" i="113"/>
  <c r="F11" i="113"/>
  <c r="D11" i="113"/>
  <c r="B11" i="113"/>
  <c r="A3" i="113"/>
  <c r="J97" i="91"/>
  <c r="J93" i="91"/>
  <c r="J45" i="91"/>
  <c r="D117" i="91"/>
  <c r="D154" i="91" s="1"/>
  <c r="J116" i="91"/>
  <c r="J153" i="91" s="1"/>
  <c r="H116" i="91"/>
  <c r="H153" i="91" s="1"/>
  <c r="F116" i="91"/>
  <c r="F153" i="91" s="1"/>
  <c r="D116" i="91"/>
  <c r="D153" i="91" s="1"/>
  <c r="J114" i="91"/>
  <c r="J151" i="91" s="1"/>
  <c r="H114" i="91"/>
  <c r="H151" i="91" s="1"/>
  <c r="F114" i="91"/>
  <c r="F151" i="91" s="1"/>
  <c r="D114" i="91"/>
  <c r="D151" i="91" s="1"/>
  <c r="J115" i="91"/>
  <c r="J152" i="91" s="1"/>
  <c r="H115" i="91"/>
  <c r="H152" i="91" s="1"/>
  <c r="F115" i="91"/>
  <c r="F152" i="91" s="1"/>
  <c r="D115" i="91"/>
  <c r="D152" i="91" s="1"/>
  <c r="I96" i="156"/>
  <c r="I95" i="156"/>
  <c r="I94" i="156"/>
  <c r="K94" i="156" s="1"/>
  <c r="M94" i="156" s="1"/>
  <c r="I92" i="156"/>
  <c r="K92" i="156" s="1"/>
  <c r="M92" i="156" s="1"/>
  <c r="I91" i="156"/>
  <c r="K91" i="156" s="1"/>
  <c r="M91" i="156" s="1"/>
  <c r="I90" i="156"/>
  <c r="I78" i="156"/>
  <c r="I77" i="156"/>
  <c r="I76" i="156"/>
  <c r="I75" i="156"/>
  <c r="J34" i="91"/>
  <c r="T120" i="91"/>
  <c r="T157" i="91" s="1"/>
  <c r="J32" i="91"/>
  <c r="J119" i="91"/>
  <c r="J156" i="91" s="1"/>
  <c r="H119" i="91"/>
  <c r="H156" i="91" s="1"/>
  <c r="F119" i="91"/>
  <c r="F156" i="91" s="1"/>
  <c r="D119" i="91"/>
  <c r="D156" i="91" s="1"/>
  <c r="J113" i="91"/>
  <c r="H113" i="91"/>
  <c r="H150" i="91" s="1"/>
  <c r="F113" i="91"/>
  <c r="D113" i="91"/>
  <c r="D150" i="91" s="1"/>
  <c r="C179" i="156"/>
  <c r="C178" i="156"/>
  <c r="C172" i="156"/>
  <c r="I172" i="156" s="1"/>
  <c r="K172" i="156" s="1"/>
  <c r="M13" i="93"/>
  <c r="K11" i="93"/>
  <c r="M11" i="93" s="1"/>
  <c r="I11" i="93"/>
  <c r="E11" i="93"/>
  <c r="M9" i="93"/>
  <c r="M8" i="93"/>
  <c r="R282" i="91"/>
  <c r="P282" i="91"/>
  <c r="N282" i="91"/>
  <c r="L282" i="91"/>
  <c r="J282" i="91"/>
  <c r="H282" i="91"/>
  <c r="F282" i="91"/>
  <c r="D282" i="91"/>
  <c r="N281" i="91"/>
  <c r="N280" i="91"/>
  <c r="R277" i="91"/>
  <c r="P277" i="91"/>
  <c r="N277" i="91"/>
  <c r="L277" i="91"/>
  <c r="H277" i="91"/>
  <c r="F277" i="91"/>
  <c r="D277" i="91"/>
  <c r="T276" i="91"/>
  <c r="T275" i="91"/>
  <c r="J274" i="91"/>
  <c r="Z287" i="91" s="1"/>
  <c r="H270" i="91"/>
  <c r="F270" i="91"/>
  <c r="D270" i="91"/>
  <c r="H269" i="91"/>
  <c r="F269" i="91"/>
  <c r="D269" i="91"/>
  <c r="R268" i="91"/>
  <c r="H268" i="91"/>
  <c r="F268" i="91"/>
  <c r="D268" i="91"/>
  <c r="R264" i="91"/>
  <c r="P264" i="91"/>
  <c r="N264" i="91"/>
  <c r="L264" i="91"/>
  <c r="J264" i="91"/>
  <c r="H264" i="91"/>
  <c r="F264" i="91"/>
  <c r="D264" i="91"/>
  <c r="R263" i="91"/>
  <c r="P263" i="91"/>
  <c r="N263" i="91"/>
  <c r="L263" i="91"/>
  <c r="J263" i="91"/>
  <c r="H263" i="91"/>
  <c r="D263" i="91"/>
  <c r="R262" i="91"/>
  <c r="P262" i="91"/>
  <c r="N262" i="91"/>
  <c r="L262" i="91"/>
  <c r="J262" i="91"/>
  <c r="H262" i="91"/>
  <c r="F262" i="91"/>
  <c r="D262" i="91"/>
  <c r="R261" i="91"/>
  <c r="P261" i="91"/>
  <c r="N261" i="91"/>
  <c r="L261" i="91"/>
  <c r="J261" i="91"/>
  <c r="H261" i="91"/>
  <c r="D261" i="91"/>
  <c r="R260" i="91"/>
  <c r="P260" i="91"/>
  <c r="N260" i="91"/>
  <c r="L260" i="91"/>
  <c r="J260" i="91"/>
  <c r="H260" i="91"/>
  <c r="D260" i="91"/>
  <c r="R259" i="91"/>
  <c r="P259" i="91"/>
  <c r="N259" i="91"/>
  <c r="L259" i="91"/>
  <c r="J259" i="91"/>
  <c r="H259" i="91"/>
  <c r="D259" i="91"/>
  <c r="R258" i="91"/>
  <c r="N258" i="91"/>
  <c r="L258" i="91"/>
  <c r="J258" i="91"/>
  <c r="H258" i="91"/>
  <c r="D258" i="91"/>
  <c r="R257" i="91"/>
  <c r="P257" i="91"/>
  <c r="N257" i="91"/>
  <c r="L257" i="91"/>
  <c r="J257" i="91"/>
  <c r="H257" i="91"/>
  <c r="D257" i="91"/>
  <c r="R256" i="91"/>
  <c r="P256" i="91"/>
  <c r="N256" i="91"/>
  <c r="L256" i="91"/>
  <c r="J256" i="91"/>
  <c r="H256" i="91"/>
  <c r="F256" i="91"/>
  <c r="D256" i="91"/>
  <c r="R255" i="91"/>
  <c r="P255" i="91"/>
  <c r="N255" i="91"/>
  <c r="L255" i="91"/>
  <c r="J255" i="91"/>
  <c r="H255" i="91"/>
  <c r="F255" i="91"/>
  <c r="D255" i="91"/>
  <c r="R254" i="91"/>
  <c r="P254" i="91"/>
  <c r="N254" i="91"/>
  <c r="L254" i="91"/>
  <c r="J254" i="91"/>
  <c r="H254" i="91"/>
  <c r="D254" i="91"/>
  <c r="R253" i="91"/>
  <c r="N253" i="91"/>
  <c r="L253" i="91"/>
  <c r="J253" i="91"/>
  <c r="H253" i="91"/>
  <c r="D253" i="91"/>
  <c r="R252" i="91"/>
  <c r="P252" i="91"/>
  <c r="N252" i="91"/>
  <c r="L252" i="91"/>
  <c r="J252" i="91"/>
  <c r="H252" i="91"/>
  <c r="D252" i="91"/>
  <c r="R248" i="91"/>
  <c r="P248" i="91"/>
  <c r="N248" i="91"/>
  <c r="L248" i="91"/>
  <c r="J248" i="91"/>
  <c r="H248" i="91"/>
  <c r="F248" i="91"/>
  <c r="D248" i="91"/>
  <c r="R247" i="91"/>
  <c r="P247" i="91"/>
  <c r="L247" i="91"/>
  <c r="J247" i="91"/>
  <c r="H247" i="91"/>
  <c r="D247" i="91"/>
  <c r="R246" i="91"/>
  <c r="P246" i="91"/>
  <c r="N246" i="91"/>
  <c r="L246" i="91"/>
  <c r="J246" i="91"/>
  <c r="H246" i="91"/>
  <c r="F246" i="91"/>
  <c r="D246" i="91"/>
  <c r="R245" i="91"/>
  <c r="P245" i="91"/>
  <c r="L245" i="91"/>
  <c r="J245" i="91"/>
  <c r="H245" i="91"/>
  <c r="D245" i="91"/>
  <c r="R244" i="91"/>
  <c r="P244" i="91"/>
  <c r="N244" i="91"/>
  <c r="L244" i="91"/>
  <c r="J244" i="91"/>
  <c r="H244" i="91"/>
  <c r="F244" i="91"/>
  <c r="D244" i="91"/>
  <c r="R243" i="91"/>
  <c r="P243" i="91"/>
  <c r="L243" i="91"/>
  <c r="J243" i="91"/>
  <c r="H243" i="91"/>
  <c r="D243" i="91"/>
  <c r="R242" i="91"/>
  <c r="P242" i="91"/>
  <c r="L242" i="91"/>
  <c r="J242" i="91"/>
  <c r="H242" i="91"/>
  <c r="D242" i="91"/>
  <c r="R241" i="91"/>
  <c r="P241" i="91"/>
  <c r="L241" i="91"/>
  <c r="J241" i="91"/>
  <c r="D241" i="91"/>
  <c r="R240" i="91"/>
  <c r="P240" i="91"/>
  <c r="N240" i="91"/>
  <c r="L240" i="91"/>
  <c r="J240" i="91"/>
  <c r="H240" i="91"/>
  <c r="D240" i="91"/>
  <c r="R239" i="91"/>
  <c r="P239" i="91"/>
  <c r="N239" i="91"/>
  <c r="L239" i="91"/>
  <c r="J239" i="91"/>
  <c r="H239" i="91"/>
  <c r="D239" i="91"/>
  <c r="R238" i="91"/>
  <c r="P238" i="91"/>
  <c r="N238" i="91"/>
  <c r="L238" i="91"/>
  <c r="J238" i="91"/>
  <c r="H238" i="91"/>
  <c r="F238" i="91"/>
  <c r="D238" i="91"/>
  <c r="R237" i="91"/>
  <c r="P237" i="91"/>
  <c r="L237" i="91"/>
  <c r="J237" i="91"/>
  <c r="H237" i="91"/>
  <c r="D237" i="91"/>
  <c r="R236" i="91"/>
  <c r="P236" i="91"/>
  <c r="L236" i="91"/>
  <c r="J236" i="91"/>
  <c r="H236" i="91"/>
  <c r="D236" i="91"/>
  <c r="D215" i="91"/>
  <c r="R214" i="91"/>
  <c r="R215" i="91" s="1"/>
  <c r="P214" i="91"/>
  <c r="N214" i="91"/>
  <c r="L214" i="91"/>
  <c r="J214" i="91"/>
  <c r="H214" i="91"/>
  <c r="F214" i="91"/>
  <c r="R213" i="91"/>
  <c r="P213" i="91"/>
  <c r="N213" i="91"/>
  <c r="L213" i="91"/>
  <c r="J213" i="91"/>
  <c r="H213" i="91"/>
  <c r="F213" i="91"/>
  <c r="R212" i="91"/>
  <c r="P212" i="91"/>
  <c r="N212" i="91"/>
  <c r="L212" i="91"/>
  <c r="L215" i="91" s="1"/>
  <c r="J212" i="91"/>
  <c r="H212" i="91"/>
  <c r="H215" i="91" s="1"/>
  <c r="F212" i="91"/>
  <c r="R208" i="91"/>
  <c r="P208" i="91"/>
  <c r="N208" i="91"/>
  <c r="L208" i="91"/>
  <c r="H208" i="91"/>
  <c r="F208" i="91"/>
  <c r="D208" i="91"/>
  <c r="R207" i="91"/>
  <c r="P207" i="91"/>
  <c r="N207" i="91"/>
  <c r="L207" i="91"/>
  <c r="H207" i="91"/>
  <c r="F207" i="91"/>
  <c r="D207" i="91"/>
  <c r="R206" i="91"/>
  <c r="P206" i="91"/>
  <c r="N206" i="91"/>
  <c r="L206" i="91"/>
  <c r="D206" i="91"/>
  <c r="R202" i="91"/>
  <c r="P202" i="91"/>
  <c r="N202" i="91"/>
  <c r="L202" i="91"/>
  <c r="H202" i="91"/>
  <c r="F202" i="91"/>
  <c r="D202" i="91"/>
  <c r="R201" i="91"/>
  <c r="P201" i="91"/>
  <c r="N201" i="91"/>
  <c r="L201" i="91"/>
  <c r="D201" i="91"/>
  <c r="R200" i="91"/>
  <c r="P200" i="91"/>
  <c r="N200" i="91"/>
  <c r="L200" i="91"/>
  <c r="J200" i="91"/>
  <c r="H200" i="91"/>
  <c r="F200" i="91"/>
  <c r="D200" i="91"/>
  <c r="R199" i="91"/>
  <c r="P199" i="91"/>
  <c r="N199" i="91"/>
  <c r="L199" i="91"/>
  <c r="H199" i="91"/>
  <c r="D199" i="91"/>
  <c r="R198" i="91"/>
  <c r="P198" i="91"/>
  <c r="N198" i="91"/>
  <c r="L198" i="91"/>
  <c r="D198" i="91"/>
  <c r="R197" i="91"/>
  <c r="P197" i="91"/>
  <c r="N197" i="91"/>
  <c r="L197" i="91"/>
  <c r="J197" i="91"/>
  <c r="D197" i="91"/>
  <c r="R196" i="91"/>
  <c r="P196" i="91"/>
  <c r="N196" i="91"/>
  <c r="L196" i="91"/>
  <c r="H196" i="91"/>
  <c r="D196" i="91"/>
  <c r="R195" i="91"/>
  <c r="P195" i="91"/>
  <c r="N195" i="91"/>
  <c r="L195" i="91"/>
  <c r="J195" i="91"/>
  <c r="D195" i="91"/>
  <c r="R194" i="91"/>
  <c r="P194" i="91"/>
  <c r="N194" i="91"/>
  <c r="L194" i="91"/>
  <c r="H194" i="91"/>
  <c r="D194" i="91"/>
  <c r="R193" i="91"/>
  <c r="P193" i="91"/>
  <c r="N193" i="91"/>
  <c r="L193" i="91"/>
  <c r="J193" i="91"/>
  <c r="D193" i="91"/>
  <c r="R192" i="91"/>
  <c r="P192" i="91"/>
  <c r="N192" i="91"/>
  <c r="L192" i="91"/>
  <c r="D192" i="91"/>
  <c r="R191" i="91"/>
  <c r="P191" i="91"/>
  <c r="N191" i="91"/>
  <c r="L191" i="91"/>
  <c r="R190" i="91"/>
  <c r="P190" i="91"/>
  <c r="N190" i="91"/>
  <c r="L190" i="91"/>
  <c r="H190" i="91"/>
  <c r="D190" i="91"/>
  <c r="R189" i="91"/>
  <c r="P189" i="91"/>
  <c r="N189" i="91"/>
  <c r="L189" i="91"/>
  <c r="H189" i="91"/>
  <c r="R188" i="91"/>
  <c r="P188" i="91"/>
  <c r="N188" i="91"/>
  <c r="L188" i="91"/>
  <c r="H188" i="91"/>
  <c r="D188" i="91"/>
  <c r="R187" i="91"/>
  <c r="P187" i="91"/>
  <c r="N187" i="91"/>
  <c r="L187" i="91"/>
  <c r="H187" i="91"/>
  <c r="D187" i="91"/>
  <c r="R186" i="91"/>
  <c r="P186" i="91"/>
  <c r="N186" i="91"/>
  <c r="L186" i="91"/>
  <c r="D186" i="91"/>
  <c r="R185" i="91"/>
  <c r="P185" i="91"/>
  <c r="N185" i="91"/>
  <c r="L185" i="91"/>
  <c r="H185" i="91"/>
  <c r="D185" i="91"/>
  <c r="R184" i="91"/>
  <c r="P184" i="91"/>
  <c r="N184" i="91"/>
  <c r="L184" i="91"/>
  <c r="J184" i="91"/>
  <c r="D184" i="91"/>
  <c r="R183" i="91"/>
  <c r="P183" i="91"/>
  <c r="N183" i="91"/>
  <c r="L183" i="91"/>
  <c r="H183" i="91"/>
  <c r="D183" i="91"/>
  <c r="R182" i="91"/>
  <c r="P182" i="91"/>
  <c r="N182" i="91"/>
  <c r="L182" i="91"/>
  <c r="D182" i="91"/>
  <c r="R172" i="91"/>
  <c r="R226" i="91" s="1"/>
  <c r="P172" i="91"/>
  <c r="P226" i="91" s="1"/>
  <c r="N172" i="91"/>
  <c r="N226" i="91" s="1"/>
  <c r="L172" i="91"/>
  <c r="L226" i="91" s="1"/>
  <c r="J172" i="91"/>
  <c r="J226" i="91" s="1"/>
  <c r="H172" i="91"/>
  <c r="H226" i="91" s="1"/>
  <c r="F172" i="91"/>
  <c r="F226" i="91" s="1"/>
  <c r="D172" i="91"/>
  <c r="D226" i="91" s="1"/>
  <c r="R171" i="91"/>
  <c r="R225" i="91" s="1"/>
  <c r="P171" i="91"/>
  <c r="P225" i="91" s="1"/>
  <c r="N171" i="91"/>
  <c r="N225" i="91" s="1"/>
  <c r="L171" i="91"/>
  <c r="L225" i="91" s="1"/>
  <c r="J171" i="91"/>
  <c r="J225" i="91" s="1"/>
  <c r="H171" i="91"/>
  <c r="H225" i="91" s="1"/>
  <c r="F171" i="91"/>
  <c r="F225" i="91" s="1"/>
  <c r="D171" i="91"/>
  <c r="D225" i="91" s="1"/>
  <c r="R170" i="91"/>
  <c r="R224" i="91" s="1"/>
  <c r="P170" i="91"/>
  <c r="P224" i="91" s="1"/>
  <c r="N170" i="91"/>
  <c r="N224" i="91" s="1"/>
  <c r="L170" i="91"/>
  <c r="L224" i="91" s="1"/>
  <c r="J170" i="91"/>
  <c r="J224" i="91" s="1"/>
  <c r="H170" i="91"/>
  <c r="H224" i="91" s="1"/>
  <c r="F170" i="91"/>
  <c r="F224" i="91" s="1"/>
  <c r="D170" i="91"/>
  <c r="D224" i="91" s="1"/>
  <c r="R169" i="91"/>
  <c r="R223" i="91" s="1"/>
  <c r="P169" i="91"/>
  <c r="P223" i="91" s="1"/>
  <c r="N169" i="91"/>
  <c r="N223" i="91" s="1"/>
  <c r="L169" i="91"/>
  <c r="L223" i="91" s="1"/>
  <c r="J169" i="91"/>
  <c r="J223" i="91" s="1"/>
  <c r="H169" i="91"/>
  <c r="H223" i="91" s="1"/>
  <c r="F169" i="91"/>
  <c r="F223" i="91" s="1"/>
  <c r="D169" i="91"/>
  <c r="D223" i="91" s="1"/>
  <c r="R168" i="91"/>
  <c r="R222" i="91" s="1"/>
  <c r="P168" i="91"/>
  <c r="P222" i="91" s="1"/>
  <c r="N168" i="91"/>
  <c r="N222" i="91" s="1"/>
  <c r="L168" i="91"/>
  <c r="L222" i="91" s="1"/>
  <c r="J168" i="91"/>
  <c r="J222" i="91" s="1"/>
  <c r="H168" i="91"/>
  <c r="H222" i="91" s="1"/>
  <c r="F168" i="91"/>
  <c r="F222" i="91" s="1"/>
  <c r="D168" i="91"/>
  <c r="D222" i="91" s="1"/>
  <c r="R167" i="91"/>
  <c r="R221" i="91" s="1"/>
  <c r="P167" i="91"/>
  <c r="P221" i="91" s="1"/>
  <c r="N167" i="91"/>
  <c r="N221" i="91" s="1"/>
  <c r="L167" i="91"/>
  <c r="L221" i="91" s="1"/>
  <c r="J167" i="91"/>
  <c r="J221" i="91" s="1"/>
  <c r="H167" i="91"/>
  <c r="H221" i="91" s="1"/>
  <c r="F167" i="91"/>
  <c r="F221" i="91" s="1"/>
  <c r="D167" i="91"/>
  <c r="D221" i="91" s="1"/>
  <c r="R166" i="91"/>
  <c r="R220" i="91" s="1"/>
  <c r="P166" i="91"/>
  <c r="P220" i="91" s="1"/>
  <c r="N166" i="91"/>
  <c r="N220" i="91" s="1"/>
  <c r="L166" i="91"/>
  <c r="L220" i="91" s="1"/>
  <c r="J166" i="91"/>
  <c r="J220" i="91" s="1"/>
  <c r="H166" i="91"/>
  <c r="H220" i="91" s="1"/>
  <c r="F166" i="91"/>
  <c r="F220" i="91" s="1"/>
  <c r="D166" i="91"/>
  <c r="D220" i="91" s="1"/>
  <c r="R165" i="91"/>
  <c r="R219" i="91" s="1"/>
  <c r="P165" i="91"/>
  <c r="P219" i="91" s="1"/>
  <c r="N165" i="91"/>
  <c r="N219" i="91" s="1"/>
  <c r="L165" i="91"/>
  <c r="L219" i="91" s="1"/>
  <c r="J165" i="91"/>
  <c r="J219" i="91" s="1"/>
  <c r="H165" i="91"/>
  <c r="H219" i="91" s="1"/>
  <c r="F165" i="91"/>
  <c r="F219" i="91" s="1"/>
  <c r="D165" i="91"/>
  <c r="D219" i="91" s="1"/>
  <c r="R164" i="91"/>
  <c r="R218" i="91" s="1"/>
  <c r="P164" i="91"/>
  <c r="P218" i="91" s="1"/>
  <c r="N164" i="91"/>
  <c r="N218" i="91" s="1"/>
  <c r="L164" i="91"/>
  <c r="L218" i="91" s="1"/>
  <c r="J164" i="91"/>
  <c r="J218" i="91" s="1"/>
  <c r="H164" i="91"/>
  <c r="H218" i="91" s="1"/>
  <c r="F164" i="91"/>
  <c r="F218" i="91" s="1"/>
  <c r="D164" i="91"/>
  <c r="D218" i="91" s="1"/>
  <c r="R158" i="91"/>
  <c r="P158" i="91"/>
  <c r="N158" i="91"/>
  <c r="R157" i="91"/>
  <c r="P157" i="91"/>
  <c r="N157" i="91"/>
  <c r="R156" i="91"/>
  <c r="P156" i="91"/>
  <c r="N156" i="91"/>
  <c r="R155" i="91"/>
  <c r="P155" i="91"/>
  <c r="N155" i="91"/>
  <c r="R154" i="91"/>
  <c r="P154" i="91"/>
  <c r="N154" i="91"/>
  <c r="R153" i="91"/>
  <c r="P153" i="91"/>
  <c r="N153" i="91"/>
  <c r="R152" i="91"/>
  <c r="P152" i="91"/>
  <c r="N152" i="91"/>
  <c r="R151" i="91"/>
  <c r="P151" i="91"/>
  <c r="N151" i="91"/>
  <c r="R150" i="91"/>
  <c r="R159" i="91" s="1"/>
  <c r="P150" i="91"/>
  <c r="N150" i="91"/>
  <c r="J142" i="91"/>
  <c r="H142" i="91"/>
  <c r="D142" i="91"/>
  <c r="J141" i="91"/>
  <c r="H141" i="91"/>
  <c r="D141" i="91"/>
  <c r="J140" i="91"/>
  <c r="H140" i="91"/>
  <c r="D140" i="91"/>
  <c r="AD135" i="91"/>
  <c r="D130" i="91"/>
  <c r="D131" i="91" s="1"/>
  <c r="D133" i="91" s="1"/>
  <c r="D135" i="91" s="1"/>
  <c r="R125" i="91"/>
  <c r="P125" i="91"/>
  <c r="N125" i="91"/>
  <c r="J120" i="91"/>
  <c r="J157" i="91" s="1"/>
  <c r="H120" i="91"/>
  <c r="H157" i="91" s="1"/>
  <c r="F120" i="91"/>
  <c r="F157" i="91" s="1"/>
  <c r="D120" i="91"/>
  <c r="D157" i="91" s="1"/>
  <c r="J105" i="91"/>
  <c r="J106" i="91" s="1"/>
  <c r="J108" i="91" s="1"/>
  <c r="H105" i="91"/>
  <c r="H106" i="91" s="1"/>
  <c r="H108" i="91" s="1"/>
  <c r="F105" i="91"/>
  <c r="F106" i="91" s="1"/>
  <c r="F108" i="91" s="1"/>
  <c r="D105" i="91"/>
  <c r="D106" i="91" s="1"/>
  <c r="D108" i="91" s="1"/>
  <c r="H97" i="91"/>
  <c r="D97" i="91"/>
  <c r="J96" i="91"/>
  <c r="H96" i="91"/>
  <c r="D96" i="91"/>
  <c r="J95" i="91"/>
  <c r="H95" i="91"/>
  <c r="F95" i="91"/>
  <c r="D95" i="91"/>
  <c r="J94" i="91"/>
  <c r="H94" i="91"/>
  <c r="D94" i="91"/>
  <c r="H93" i="91"/>
  <c r="D93" i="91"/>
  <c r="H89" i="91"/>
  <c r="D89" i="91"/>
  <c r="H88" i="91"/>
  <c r="D88" i="91"/>
  <c r="H87" i="91"/>
  <c r="F87" i="91"/>
  <c r="D87" i="91"/>
  <c r="J86" i="91"/>
  <c r="H86" i="91"/>
  <c r="F86" i="91"/>
  <c r="D86" i="91"/>
  <c r="H85" i="91"/>
  <c r="D85" i="91"/>
  <c r="H84" i="91"/>
  <c r="F84" i="91"/>
  <c r="D84" i="91"/>
  <c r="H83" i="91"/>
  <c r="D83" i="91"/>
  <c r="J79" i="91"/>
  <c r="H79" i="91"/>
  <c r="D79" i="91"/>
  <c r="J78" i="91"/>
  <c r="H78" i="91"/>
  <c r="D78" i="91"/>
  <c r="J70" i="91"/>
  <c r="J71" i="91" s="1"/>
  <c r="J73" i="91" s="1"/>
  <c r="H70" i="91"/>
  <c r="H71" i="91" s="1"/>
  <c r="H73" i="91" s="1"/>
  <c r="F70" i="91"/>
  <c r="D70" i="91"/>
  <c r="J69" i="91"/>
  <c r="H69" i="91"/>
  <c r="F69" i="91"/>
  <c r="D69" i="91"/>
  <c r="D71" i="91" s="1"/>
  <c r="D73" i="91" s="1"/>
  <c r="H61" i="91"/>
  <c r="H62" i="91" s="1"/>
  <c r="H64" i="91" s="1"/>
  <c r="F61" i="91"/>
  <c r="F62" i="91" s="1"/>
  <c r="F64" i="91" s="1"/>
  <c r="D61" i="91"/>
  <c r="J53" i="91"/>
  <c r="J54" i="91" s="1"/>
  <c r="J56" i="91" s="1"/>
  <c r="H53" i="91"/>
  <c r="H54" i="91" s="1"/>
  <c r="H56" i="91" s="1"/>
  <c r="F53" i="91"/>
  <c r="F54" i="91" s="1"/>
  <c r="F56" i="91" s="1"/>
  <c r="D53" i="91"/>
  <c r="D45" i="91"/>
  <c r="H43" i="91"/>
  <c r="F43" i="91"/>
  <c r="D43" i="91"/>
  <c r="D42" i="91"/>
  <c r="H34" i="91"/>
  <c r="D34" i="91"/>
  <c r="J27" i="91"/>
  <c r="D27" i="91"/>
  <c r="AB15" i="91"/>
  <c r="Z15" i="91"/>
  <c r="W15" i="91"/>
  <c r="AB14" i="91"/>
  <c r="AA14" i="91"/>
  <c r="Z14" i="91"/>
  <c r="Y14" i="91"/>
  <c r="X14" i="91"/>
  <c r="AA13" i="91"/>
  <c r="Z13" i="91"/>
  <c r="Y13" i="91"/>
  <c r="X13" i="91"/>
  <c r="V13" i="91"/>
  <c r="AB12" i="91"/>
  <c r="W12" i="91"/>
  <c r="T12" i="91"/>
  <c r="AB11" i="91"/>
  <c r="AA11" i="91"/>
  <c r="Z11" i="91"/>
  <c r="Y11" i="91"/>
  <c r="X11" i="91"/>
  <c r="W11" i="91"/>
  <c r="V11" i="91"/>
  <c r="AB10" i="91"/>
  <c r="AA10" i="91"/>
  <c r="Z10" i="91"/>
  <c r="V10" i="91"/>
  <c r="A3" i="91"/>
  <c r="S30" i="90"/>
  <c r="T281" i="91"/>
  <c r="T280" i="91"/>
  <c r="S17" i="90"/>
  <c r="T274" i="91" s="1"/>
  <c r="G14" i="90"/>
  <c r="E14" i="90"/>
  <c r="C13" i="90"/>
  <c r="C12" i="90"/>
  <c r="Q11" i="90"/>
  <c r="C11" i="90"/>
  <c r="A3" i="90"/>
  <c r="R270" i="91"/>
  <c r="P270" i="91"/>
  <c r="N270" i="91"/>
  <c r="L270" i="91"/>
  <c r="J270" i="91"/>
  <c r="R269" i="91"/>
  <c r="P269" i="91"/>
  <c r="N269" i="91"/>
  <c r="L269" i="91"/>
  <c r="J269" i="91"/>
  <c r="P268" i="91"/>
  <c r="N268" i="91"/>
  <c r="L268" i="91"/>
  <c r="J268" i="91"/>
  <c r="F263" i="91"/>
  <c r="F261" i="91"/>
  <c r="F260" i="91"/>
  <c r="F259" i="91"/>
  <c r="P258" i="91"/>
  <c r="F258" i="91"/>
  <c r="F257" i="91"/>
  <c r="F254" i="91"/>
  <c r="P253" i="91"/>
  <c r="F253" i="91"/>
  <c r="F252" i="91"/>
  <c r="N247" i="91"/>
  <c r="N245" i="91"/>
  <c r="N243" i="91"/>
  <c r="N242" i="91"/>
  <c r="F242" i="91"/>
  <c r="N241" i="91"/>
  <c r="H241" i="91"/>
  <c r="F241" i="91"/>
  <c r="F240" i="91"/>
  <c r="F239" i="91"/>
  <c r="F237" i="91"/>
  <c r="N236" i="91"/>
  <c r="F236" i="91"/>
  <c r="H201" i="91"/>
  <c r="C173" i="156"/>
  <c r="I173" i="156" s="1"/>
  <c r="K173" i="156" s="1"/>
  <c r="S27" i="156"/>
  <c r="J199" i="91"/>
  <c r="C171" i="156"/>
  <c r="I171" i="156" s="1"/>
  <c r="H198" i="91"/>
  <c r="C170" i="156"/>
  <c r="I170" i="156" s="1"/>
  <c r="H197" i="91"/>
  <c r="C169" i="156"/>
  <c r="I169" i="156" s="1"/>
  <c r="K169" i="156" s="1"/>
  <c r="J196" i="91"/>
  <c r="C168" i="156"/>
  <c r="I168" i="156" s="1"/>
  <c r="H195" i="91"/>
  <c r="J194" i="91"/>
  <c r="C164" i="156"/>
  <c r="I164" i="156" s="1"/>
  <c r="H193" i="91"/>
  <c r="C163" i="156"/>
  <c r="I163" i="156" s="1"/>
  <c r="J192" i="91"/>
  <c r="S19" i="156"/>
  <c r="C162" i="156"/>
  <c r="I162" i="156" s="1"/>
  <c r="H191" i="91"/>
  <c r="C161" i="156"/>
  <c r="I161" i="156" s="1"/>
  <c r="J190" i="91"/>
  <c r="C160" i="156"/>
  <c r="I160" i="156" s="1"/>
  <c r="C159" i="156"/>
  <c r="I159" i="156" s="1"/>
  <c r="J188" i="91"/>
  <c r="C158" i="156"/>
  <c r="I158" i="156" s="1"/>
  <c r="C157" i="156"/>
  <c r="I157" i="156" s="1"/>
  <c r="H186" i="91"/>
  <c r="C156" i="156"/>
  <c r="I156" i="156" s="1"/>
  <c r="K156" i="156" s="1"/>
  <c r="C155" i="156"/>
  <c r="I155" i="156" s="1"/>
  <c r="H184" i="91"/>
  <c r="C149" i="156"/>
  <c r="F142" i="91"/>
  <c r="F141" i="91"/>
  <c r="F140" i="91"/>
  <c r="F96" i="91"/>
  <c r="F94" i="91"/>
  <c r="F93" i="91"/>
  <c r="F89" i="91"/>
  <c r="F88" i="91"/>
  <c r="F85" i="91"/>
  <c r="F83" i="91"/>
  <c r="F79" i="91"/>
  <c r="F78" i="91"/>
  <c r="J61" i="91"/>
  <c r="J62" i="91" s="1"/>
  <c r="J64" i="91" s="1"/>
  <c r="H45" i="91"/>
  <c r="F45" i="91"/>
  <c r="F44" i="91"/>
  <c r="J41" i="91"/>
  <c r="F41" i="91"/>
  <c r="H27" i="91"/>
  <c r="F27" i="91"/>
  <c r="A3" i="86"/>
  <c r="N284" i="86"/>
  <c r="T285" i="86"/>
  <c r="T284" i="86"/>
  <c r="J278" i="86"/>
  <c r="J216" i="86"/>
  <c r="D30" i="86"/>
  <c r="T280" i="86"/>
  <c r="T279" i="86"/>
  <c r="R274" i="86"/>
  <c r="R273" i="86"/>
  <c r="R272" i="86"/>
  <c r="R268" i="86"/>
  <c r="R267" i="86"/>
  <c r="R266" i="86"/>
  <c r="R265" i="86"/>
  <c r="R264" i="86"/>
  <c r="R263" i="86"/>
  <c r="R262" i="86"/>
  <c r="R261" i="86"/>
  <c r="R260" i="86"/>
  <c r="R259" i="86"/>
  <c r="R258" i="86"/>
  <c r="R257" i="86"/>
  <c r="R256" i="86"/>
  <c r="R252" i="86"/>
  <c r="R251" i="86"/>
  <c r="R250" i="86"/>
  <c r="R249" i="86"/>
  <c r="R248" i="86"/>
  <c r="R247" i="86"/>
  <c r="R246" i="86"/>
  <c r="R245" i="86"/>
  <c r="R244" i="86"/>
  <c r="R243" i="86"/>
  <c r="R242" i="86"/>
  <c r="R241" i="86"/>
  <c r="R240" i="86"/>
  <c r="R212" i="86"/>
  <c r="R211" i="86"/>
  <c r="R210" i="86"/>
  <c r="R206" i="86"/>
  <c r="R205" i="86"/>
  <c r="R204" i="86"/>
  <c r="R203" i="86"/>
  <c r="R202" i="86"/>
  <c r="R201" i="86"/>
  <c r="R200" i="86"/>
  <c r="R199" i="86"/>
  <c r="R198" i="86"/>
  <c r="R197" i="86"/>
  <c r="R196" i="86"/>
  <c r="R195" i="86"/>
  <c r="R194" i="86"/>
  <c r="R193" i="86"/>
  <c r="R192" i="86"/>
  <c r="R191" i="86"/>
  <c r="R190" i="86"/>
  <c r="R189" i="86"/>
  <c r="R188" i="86"/>
  <c r="R187" i="86"/>
  <c r="R186" i="86"/>
  <c r="R176" i="86"/>
  <c r="R230" i="86" s="1"/>
  <c r="R175" i="86"/>
  <c r="R229" i="86" s="1"/>
  <c r="R174" i="86"/>
  <c r="R228" i="86" s="1"/>
  <c r="R173" i="86"/>
  <c r="R227" i="86" s="1"/>
  <c r="R172" i="86"/>
  <c r="R226" i="86" s="1"/>
  <c r="R171" i="86"/>
  <c r="R225" i="86" s="1"/>
  <c r="R170" i="86"/>
  <c r="R224" i="86" s="1"/>
  <c r="R169" i="86"/>
  <c r="R223" i="86" s="1"/>
  <c r="R168" i="86"/>
  <c r="R222" i="86" s="1"/>
  <c r="P274" i="86"/>
  <c r="P273" i="86"/>
  <c r="P272" i="86"/>
  <c r="P268" i="86"/>
  <c r="P267" i="86"/>
  <c r="P266" i="86"/>
  <c r="P265" i="86"/>
  <c r="P264" i="86"/>
  <c r="P263" i="86"/>
  <c r="P262" i="86"/>
  <c r="P261" i="86"/>
  <c r="P260" i="86"/>
  <c r="P259" i="86"/>
  <c r="P258" i="86"/>
  <c r="P257" i="86"/>
  <c r="P256" i="86"/>
  <c r="P252" i="86"/>
  <c r="P251" i="86"/>
  <c r="P250" i="86"/>
  <c r="P249" i="86"/>
  <c r="P248" i="86"/>
  <c r="P247" i="86"/>
  <c r="P246" i="86"/>
  <c r="P245" i="86"/>
  <c r="P244" i="86"/>
  <c r="P243" i="86"/>
  <c r="P242" i="86"/>
  <c r="P241" i="86"/>
  <c r="P240" i="86"/>
  <c r="P212" i="86"/>
  <c r="P211" i="86"/>
  <c r="P210" i="86"/>
  <c r="P206" i="86"/>
  <c r="P205" i="86"/>
  <c r="P204" i="86"/>
  <c r="P203" i="86"/>
  <c r="P202" i="86"/>
  <c r="P201" i="86"/>
  <c r="P200" i="86"/>
  <c r="P199" i="86"/>
  <c r="P198" i="86"/>
  <c r="P197" i="86"/>
  <c r="P196" i="86"/>
  <c r="P195" i="86"/>
  <c r="P194" i="86"/>
  <c r="P193" i="86"/>
  <c r="P192" i="86"/>
  <c r="P191" i="86"/>
  <c r="P190" i="86"/>
  <c r="P189" i="86"/>
  <c r="P188" i="86"/>
  <c r="P187" i="86"/>
  <c r="P186" i="86"/>
  <c r="P176" i="86"/>
  <c r="P230" i="86" s="1"/>
  <c r="P175" i="86"/>
  <c r="P229" i="86" s="1"/>
  <c r="P174" i="86"/>
  <c r="P228" i="86" s="1"/>
  <c r="P173" i="86"/>
  <c r="P227" i="86" s="1"/>
  <c r="P172" i="86"/>
  <c r="P226" i="86" s="1"/>
  <c r="P171" i="86"/>
  <c r="P225" i="86" s="1"/>
  <c r="P170" i="86"/>
  <c r="P224" i="86" s="1"/>
  <c r="P169" i="86"/>
  <c r="P223" i="86" s="1"/>
  <c r="P168" i="86"/>
  <c r="N274" i="86"/>
  <c r="N273" i="86"/>
  <c r="N272" i="86"/>
  <c r="N268" i="86"/>
  <c r="N267" i="86"/>
  <c r="N266" i="86"/>
  <c r="N265" i="86"/>
  <c r="N264" i="86"/>
  <c r="N263" i="86"/>
  <c r="N262" i="86"/>
  <c r="N261" i="86"/>
  <c r="N260" i="86"/>
  <c r="N259" i="86"/>
  <c r="N258" i="86"/>
  <c r="N257" i="86"/>
  <c r="N256" i="86"/>
  <c r="N252" i="86"/>
  <c r="N251" i="86"/>
  <c r="N250" i="86"/>
  <c r="N249" i="86"/>
  <c r="N248" i="86"/>
  <c r="N247" i="86"/>
  <c r="N246" i="86"/>
  <c r="N245" i="86"/>
  <c r="N244" i="86"/>
  <c r="N243" i="86"/>
  <c r="N242" i="86"/>
  <c r="N241" i="86"/>
  <c r="N240" i="86"/>
  <c r="N212" i="86"/>
  <c r="N211" i="86"/>
  <c r="N210" i="86"/>
  <c r="N206" i="86"/>
  <c r="N205" i="86"/>
  <c r="N204" i="86"/>
  <c r="N203" i="86"/>
  <c r="N202" i="86"/>
  <c r="N201" i="86"/>
  <c r="N200" i="86"/>
  <c r="N199" i="86"/>
  <c r="N198" i="86"/>
  <c r="N197" i="86"/>
  <c r="N196" i="86"/>
  <c r="N195" i="86"/>
  <c r="N194" i="86"/>
  <c r="N193" i="86"/>
  <c r="N192" i="86"/>
  <c r="N191" i="86"/>
  <c r="N190" i="86"/>
  <c r="N189" i="86"/>
  <c r="N188" i="86"/>
  <c r="N187" i="86"/>
  <c r="N186" i="86"/>
  <c r="N176" i="86"/>
  <c r="N230" i="86" s="1"/>
  <c r="N175" i="86"/>
  <c r="N229" i="86" s="1"/>
  <c r="N174" i="86"/>
  <c r="N228" i="86" s="1"/>
  <c r="N173" i="86"/>
  <c r="N227" i="86" s="1"/>
  <c r="N172" i="86"/>
  <c r="N226" i="86" s="1"/>
  <c r="N171" i="86"/>
  <c r="N225" i="86" s="1"/>
  <c r="N170" i="86"/>
  <c r="N224" i="86" s="1"/>
  <c r="N169" i="86"/>
  <c r="N223" i="86" s="1"/>
  <c r="N168" i="86"/>
  <c r="N222" i="86" s="1"/>
  <c r="L274" i="86"/>
  <c r="L273" i="86"/>
  <c r="L272" i="86"/>
  <c r="L268" i="86"/>
  <c r="L267" i="86"/>
  <c r="L266" i="86"/>
  <c r="L265" i="86"/>
  <c r="L264" i="86"/>
  <c r="L263" i="86"/>
  <c r="L262" i="86"/>
  <c r="L261" i="86"/>
  <c r="L260" i="86"/>
  <c r="L259" i="86"/>
  <c r="L258" i="86"/>
  <c r="L257" i="86"/>
  <c r="L256" i="86"/>
  <c r="L252" i="86"/>
  <c r="L251" i="86"/>
  <c r="L250" i="86"/>
  <c r="L249" i="86"/>
  <c r="L248" i="86"/>
  <c r="L247" i="86"/>
  <c r="L246" i="86"/>
  <c r="L245" i="86"/>
  <c r="L244" i="86"/>
  <c r="L243" i="86"/>
  <c r="L242" i="86"/>
  <c r="L241" i="86"/>
  <c r="L240" i="86"/>
  <c r="L212" i="86"/>
  <c r="L211" i="86"/>
  <c r="L210" i="86"/>
  <c r="L206" i="86"/>
  <c r="L205" i="86"/>
  <c r="L204" i="86"/>
  <c r="L203" i="86"/>
  <c r="L202" i="86"/>
  <c r="L201" i="86"/>
  <c r="L200" i="86"/>
  <c r="L199" i="86"/>
  <c r="L198" i="86"/>
  <c r="L197" i="86"/>
  <c r="L196" i="86"/>
  <c r="L195" i="86"/>
  <c r="L194" i="86"/>
  <c r="L193" i="86"/>
  <c r="L192" i="86"/>
  <c r="L191" i="86"/>
  <c r="L190" i="86"/>
  <c r="L189" i="86"/>
  <c r="L188" i="86"/>
  <c r="L187" i="86"/>
  <c r="L186" i="86"/>
  <c r="L176" i="86"/>
  <c r="L230" i="86" s="1"/>
  <c r="L175" i="86"/>
  <c r="L229" i="86" s="1"/>
  <c r="L174" i="86"/>
  <c r="L228" i="86" s="1"/>
  <c r="L173" i="86"/>
  <c r="L227" i="86" s="1"/>
  <c r="L172" i="86"/>
  <c r="L226" i="86" s="1"/>
  <c r="L171" i="86"/>
  <c r="L225" i="86" s="1"/>
  <c r="L170" i="86"/>
  <c r="L224" i="86" s="1"/>
  <c r="L169" i="86"/>
  <c r="L223" i="86" s="1"/>
  <c r="L168" i="86"/>
  <c r="J274" i="86"/>
  <c r="J273" i="86"/>
  <c r="J272" i="86"/>
  <c r="J268" i="86"/>
  <c r="J267" i="86"/>
  <c r="J266" i="86"/>
  <c r="J265" i="86"/>
  <c r="J264" i="86"/>
  <c r="J263" i="86"/>
  <c r="J262" i="86"/>
  <c r="J261" i="86"/>
  <c r="J260" i="86"/>
  <c r="J259" i="86"/>
  <c r="J258" i="86"/>
  <c r="J257" i="86"/>
  <c r="J256" i="86"/>
  <c r="J252" i="86"/>
  <c r="J251" i="86"/>
  <c r="J250" i="86"/>
  <c r="J249" i="86"/>
  <c r="J248" i="86"/>
  <c r="J247" i="86"/>
  <c r="J246" i="86"/>
  <c r="J245" i="86"/>
  <c r="J244" i="86"/>
  <c r="J243" i="86"/>
  <c r="J242" i="86"/>
  <c r="J241" i="86"/>
  <c r="J240" i="86"/>
  <c r="J212" i="86"/>
  <c r="J211" i="86"/>
  <c r="J210" i="86"/>
  <c r="J206" i="86"/>
  <c r="J205" i="86"/>
  <c r="J204" i="86"/>
  <c r="J203" i="86"/>
  <c r="J202" i="86"/>
  <c r="J201" i="86"/>
  <c r="J200" i="86"/>
  <c r="J199" i="86"/>
  <c r="J198" i="86"/>
  <c r="J197" i="86"/>
  <c r="J196" i="86"/>
  <c r="J195" i="86"/>
  <c r="J194" i="86"/>
  <c r="J193" i="86"/>
  <c r="J192" i="86"/>
  <c r="J191" i="86"/>
  <c r="J190" i="86"/>
  <c r="J189" i="86"/>
  <c r="J188" i="86"/>
  <c r="J187" i="86"/>
  <c r="J186" i="86"/>
  <c r="J176" i="86"/>
  <c r="J230" i="86" s="1"/>
  <c r="J175" i="86"/>
  <c r="J229" i="86" s="1"/>
  <c r="J174" i="86"/>
  <c r="J228" i="86" s="1"/>
  <c r="J173" i="86"/>
  <c r="J227" i="86" s="1"/>
  <c r="J172" i="86"/>
  <c r="J226" i="86" s="1"/>
  <c r="J171" i="86"/>
  <c r="J225" i="86" s="1"/>
  <c r="J170" i="86"/>
  <c r="J224" i="86" s="1"/>
  <c r="J169" i="86"/>
  <c r="J223" i="86" s="1"/>
  <c r="J168" i="86"/>
  <c r="J222" i="86" s="1"/>
  <c r="J146" i="86"/>
  <c r="J145" i="86"/>
  <c r="J144" i="86"/>
  <c r="J134" i="86"/>
  <c r="J135" i="86" s="1"/>
  <c r="J137" i="86" s="1"/>
  <c r="J139" i="86" s="1"/>
  <c r="J124" i="86"/>
  <c r="J161" i="86" s="1"/>
  <c r="J109" i="86"/>
  <c r="J110" i="86" s="1"/>
  <c r="J112" i="86" s="1"/>
  <c r="J101" i="86"/>
  <c r="J100" i="86"/>
  <c r="J99" i="86"/>
  <c r="J98" i="86"/>
  <c r="J97" i="86"/>
  <c r="J93" i="86"/>
  <c r="J92" i="86"/>
  <c r="J91" i="86"/>
  <c r="J90" i="86"/>
  <c r="J89" i="86"/>
  <c r="J88" i="86"/>
  <c r="J87" i="86"/>
  <c r="J83" i="86"/>
  <c r="J82" i="86"/>
  <c r="J74" i="86"/>
  <c r="J75" i="86" s="1"/>
  <c r="J77" i="86" s="1"/>
  <c r="J73" i="86"/>
  <c r="J65" i="86"/>
  <c r="J66" i="86" s="1"/>
  <c r="J68" i="86" s="1"/>
  <c r="J57" i="86"/>
  <c r="J58" i="86" s="1"/>
  <c r="J60" i="86" s="1"/>
  <c r="J49" i="86"/>
  <c r="J48" i="86"/>
  <c r="J47" i="86"/>
  <c r="J46" i="86"/>
  <c r="J45" i="86"/>
  <c r="J41" i="86"/>
  <c r="J40" i="86"/>
  <c r="J39" i="86"/>
  <c r="J38" i="86"/>
  <c r="J37" i="86"/>
  <c r="J36" i="86"/>
  <c r="J35" i="86"/>
  <c r="J31" i="86"/>
  <c r="J30" i="86"/>
  <c r="H274" i="86"/>
  <c r="H273" i="86"/>
  <c r="H272" i="86"/>
  <c r="H268" i="86"/>
  <c r="H267" i="86"/>
  <c r="H266" i="86"/>
  <c r="H265" i="86"/>
  <c r="H264" i="86"/>
  <c r="H263" i="86"/>
  <c r="H262" i="86"/>
  <c r="H261" i="86"/>
  <c r="H260" i="86"/>
  <c r="H259" i="86"/>
  <c r="H258" i="86"/>
  <c r="H257" i="86"/>
  <c r="H256" i="86"/>
  <c r="H252" i="86"/>
  <c r="H251" i="86"/>
  <c r="H250" i="86"/>
  <c r="H249" i="86"/>
  <c r="H248" i="86"/>
  <c r="H247" i="86"/>
  <c r="H246" i="86"/>
  <c r="H245" i="86"/>
  <c r="H244" i="86"/>
  <c r="H243" i="86"/>
  <c r="H242" i="86"/>
  <c r="H241" i="86"/>
  <c r="H240" i="86"/>
  <c r="H212" i="86"/>
  <c r="H211" i="86"/>
  <c r="H210" i="86"/>
  <c r="H206" i="86"/>
  <c r="H205" i="86"/>
  <c r="H204" i="86"/>
  <c r="H203" i="86"/>
  <c r="H202" i="86"/>
  <c r="H201" i="86"/>
  <c r="H200" i="86"/>
  <c r="H199" i="86"/>
  <c r="H198" i="86"/>
  <c r="H197" i="86"/>
  <c r="H196" i="86"/>
  <c r="H195" i="86"/>
  <c r="H194" i="86"/>
  <c r="H193" i="86"/>
  <c r="H192" i="86"/>
  <c r="H191" i="86"/>
  <c r="H190" i="86"/>
  <c r="H189" i="86"/>
  <c r="H188" i="86"/>
  <c r="H187" i="86"/>
  <c r="H186" i="86"/>
  <c r="H176" i="86"/>
  <c r="H230" i="86" s="1"/>
  <c r="H175" i="86"/>
  <c r="H229" i="86" s="1"/>
  <c r="H174" i="86"/>
  <c r="H228" i="86" s="1"/>
  <c r="H173" i="86"/>
  <c r="H227" i="86" s="1"/>
  <c r="H172" i="86"/>
  <c r="H226" i="86" s="1"/>
  <c r="H171" i="86"/>
  <c r="H170" i="86"/>
  <c r="H224" i="86" s="1"/>
  <c r="H169" i="86"/>
  <c r="H223" i="86" s="1"/>
  <c r="H168" i="86"/>
  <c r="H146" i="86"/>
  <c r="H145" i="86"/>
  <c r="H144" i="86"/>
  <c r="H134" i="86"/>
  <c r="H135" i="86" s="1"/>
  <c r="H137" i="86" s="1"/>
  <c r="H139" i="86" s="1"/>
  <c r="H124" i="86"/>
  <c r="H161" i="86" s="1"/>
  <c r="H109" i="86"/>
  <c r="H110" i="86" s="1"/>
  <c r="H112" i="86" s="1"/>
  <c r="H101" i="86"/>
  <c r="H100" i="86"/>
  <c r="H99" i="86"/>
  <c r="H98" i="86"/>
  <c r="H97" i="86"/>
  <c r="H93" i="86"/>
  <c r="H92" i="86"/>
  <c r="H91" i="86"/>
  <c r="H90" i="86"/>
  <c r="H89" i="86"/>
  <c r="H88" i="86"/>
  <c r="H87" i="86"/>
  <c r="H83" i="86"/>
  <c r="H82" i="86"/>
  <c r="H74" i="86"/>
  <c r="H75" i="86" s="1"/>
  <c r="H77" i="86" s="1"/>
  <c r="H73" i="86"/>
  <c r="H65" i="86"/>
  <c r="H66" i="86" s="1"/>
  <c r="H68" i="86" s="1"/>
  <c r="H57" i="86"/>
  <c r="H58" i="86" s="1"/>
  <c r="H60" i="86" s="1"/>
  <c r="H49" i="86"/>
  <c r="H48" i="86"/>
  <c r="H47" i="86"/>
  <c r="H46" i="86"/>
  <c r="H45" i="86"/>
  <c r="H41" i="86"/>
  <c r="H40" i="86"/>
  <c r="H39" i="86"/>
  <c r="H38" i="86"/>
  <c r="H37" i="86"/>
  <c r="H36" i="86"/>
  <c r="H35" i="86"/>
  <c r="H31" i="86"/>
  <c r="H30" i="86"/>
  <c r="F274" i="86"/>
  <c r="F273" i="86"/>
  <c r="F272" i="86"/>
  <c r="F268" i="86"/>
  <c r="F267" i="86"/>
  <c r="F266" i="86"/>
  <c r="F265" i="86"/>
  <c r="F264" i="86"/>
  <c r="F263" i="86"/>
  <c r="F262" i="86"/>
  <c r="F261" i="86"/>
  <c r="F260" i="86"/>
  <c r="F259" i="86"/>
  <c r="F258" i="86"/>
  <c r="F257" i="86"/>
  <c r="F256" i="86"/>
  <c r="F252" i="86"/>
  <c r="F251" i="86"/>
  <c r="F250" i="86"/>
  <c r="F249" i="86"/>
  <c r="F248" i="86"/>
  <c r="F247" i="86"/>
  <c r="F246" i="86"/>
  <c r="F245" i="86"/>
  <c r="F244" i="86"/>
  <c r="F243" i="86"/>
  <c r="F242" i="86"/>
  <c r="F241" i="86"/>
  <c r="F240" i="86"/>
  <c r="F212" i="86"/>
  <c r="F211" i="86"/>
  <c r="F210" i="86"/>
  <c r="F206" i="86"/>
  <c r="F205" i="86"/>
  <c r="F204" i="86"/>
  <c r="F203" i="86"/>
  <c r="F202" i="86"/>
  <c r="F201" i="86"/>
  <c r="F200" i="86"/>
  <c r="F199" i="86"/>
  <c r="F198" i="86"/>
  <c r="F197" i="86"/>
  <c r="F196" i="86"/>
  <c r="F195" i="86"/>
  <c r="F194" i="86"/>
  <c r="F193" i="86"/>
  <c r="F192" i="86"/>
  <c r="F191" i="86"/>
  <c r="F190" i="86"/>
  <c r="F189" i="86"/>
  <c r="F188" i="86"/>
  <c r="F187" i="86"/>
  <c r="F186" i="86"/>
  <c r="F176" i="86"/>
  <c r="F230" i="86" s="1"/>
  <c r="F175" i="86"/>
  <c r="F229" i="86" s="1"/>
  <c r="F174" i="86"/>
  <c r="F228" i="86" s="1"/>
  <c r="F173" i="86"/>
  <c r="F227" i="86" s="1"/>
  <c r="F172" i="86"/>
  <c r="F226" i="86" s="1"/>
  <c r="F171" i="86"/>
  <c r="F225" i="86" s="1"/>
  <c r="F170" i="86"/>
  <c r="F224" i="86" s="1"/>
  <c r="F169" i="86"/>
  <c r="F223" i="86" s="1"/>
  <c r="F168" i="86"/>
  <c r="F222" i="86" s="1"/>
  <c r="F146" i="86"/>
  <c r="L146" i="86" s="1"/>
  <c r="F145" i="86"/>
  <c r="L145" i="86" s="1"/>
  <c r="F144" i="86"/>
  <c r="F134" i="86"/>
  <c r="L134" i="86" s="1"/>
  <c r="L135" i="86" s="1"/>
  <c r="L137" i="86" s="1"/>
  <c r="L139" i="86" s="1"/>
  <c r="F124" i="86"/>
  <c r="F161" i="86" s="1"/>
  <c r="F109" i="86"/>
  <c r="F101" i="86"/>
  <c r="L101" i="86" s="1"/>
  <c r="F100" i="86"/>
  <c r="F99" i="86"/>
  <c r="F98" i="86"/>
  <c r="L98" i="86" s="1"/>
  <c r="F97" i="86"/>
  <c r="F93" i="86"/>
  <c r="L93" i="86" s="1"/>
  <c r="F92" i="86"/>
  <c r="F91" i="86"/>
  <c r="F90" i="86"/>
  <c r="L90" i="86" s="1"/>
  <c r="F89" i="86"/>
  <c r="F88" i="86"/>
  <c r="L88" i="86" s="1"/>
  <c r="F87" i="86"/>
  <c r="F83" i="86"/>
  <c r="L83" i="86" s="1"/>
  <c r="F82" i="86"/>
  <c r="F74" i="86"/>
  <c r="F75" i="86" s="1"/>
  <c r="F77" i="86" s="1"/>
  <c r="F73" i="86"/>
  <c r="F65" i="86"/>
  <c r="L65" i="86" s="1"/>
  <c r="L66" i="86" s="1"/>
  <c r="L68" i="86" s="1"/>
  <c r="F57" i="86"/>
  <c r="F49" i="86"/>
  <c r="L49" i="86" s="1"/>
  <c r="F48" i="86"/>
  <c r="F47" i="86"/>
  <c r="F46" i="86"/>
  <c r="F45" i="86"/>
  <c r="F41" i="86"/>
  <c r="F40" i="86"/>
  <c r="F39" i="86"/>
  <c r="F38" i="86"/>
  <c r="L38" i="86" s="1"/>
  <c r="F37" i="86"/>
  <c r="L37" i="86" s="1"/>
  <c r="F36" i="86"/>
  <c r="F35" i="86"/>
  <c r="F31" i="86"/>
  <c r="F30" i="86"/>
  <c r="D274" i="86"/>
  <c r="D273" i="86"/>
  <c r="D272" i="86"/>
  <c r="D268" i="86"/>
  <c r="D267" i="86"/>
  <c r="D266" i="86"/>
  <c r="D265" i="86"/>
  <c r="D264" i="86"/>
  <c r="D263" i="86"/>
  <c r="D262" i="86"/>
  <c r="D261" i="86"/>
  <c r="D260" i="86"/>
  <c r="D259" i="86"/>
  <c r="D258" i="86"/>
  <c r="D257" i="86"/>
  <c r="D256" i="86"/>
  <c r="D252" i="86"/>
  <c r="D251" i="86"/>
  <c r="D250" i="86"/>
  <c r="D249" i="86"/>
  <c r="D248" i="86"/>
  <c r="D247" i="86"/>
  <c r="D246" i="86"/>
  <c r="D245" i="86"/>
  <c r="D244" i="86"/>
  <c r="D243" i="86"/>
  <c r="D242" i="86"/>
  <c r="D241" i="86"/>
  <c r="D240" i="86"/>
  <c r="D212" i="86"/>
  <c r="D211" i="86"/>
  <c r="D210" i="86"/>
  <c r="D206" i="86"/>
  <c r="D205" i="86"/>
  <c r="D204" i="86"/>
  <c r="D203" i="86"/>
  <c r="D202" i="86"/>
  <c r="D201" i="86"/>
  <c r="D200" i="86"/>
  <c r="D199" i="86"/>
  <c r="D198" i="86"/>
  <c r="D197" i="86"/>
  <c r="D196" i="86"/>
  <c r="D195" i="86"/>
  <c r="D194" i="86"/>
  <c r="D193" i="86"/>
  <c r="D192" i="86"/>
  <c r="D191" i="86"/>
  <c r="D190" i="86"/>
  <c r="D189" i="86"/>
  <c r="D188" i="86"/>
  <c r="D187" i="86"/>
  <c r="D186" i="86"/>
  <c r="D174" i="86"/>
  <c r="D228" i="86" s="1"/>
  <c r="D173" i="86"/>
  <c r="D227" i="86" s="1"/>
  <c r="D172" i="86"/>
  <c r="D226" i="86" s="1"/>
  <c r="D171" i="86"/>
  <c r="D225" i="86" s="1"/>
  <c r="D170" i="86"/>
  <c r="D224" i="86" s="1"/>
  <c r="D169" i="86"/>
  <c r="D223" i="86" s="1"/>
  <c r="D168" i="86"/>
  <c r="D146" i="86"/>
  <c r="D145" i="86"/>
  <c r="D144" i="86"/>
  <c r="D134" i="86"/>
  <c r="D135" i="86" s="1"/>
  <c r="D137" i="86" s="1"/>
  <c r="D139" i="86" s="1"/>
  <c r="D124" i="86"/>
  <c r="D109" i="86"/>
  <c r="D110" i="86" s="1"/>
  <c r="D112" i="86" s="1"/>
  <c r="D101" i="86"/>
  <c r="D100" i="86"/>
  <c r="D99" i="86"/>
  <c r="D98" i="86"/>
  <c r="D97" i="86"/>
  <c r="D93" i="86"/>
  <c r="D92" i="86"/>
  <c r="D91" i="86"/>
  <c r="D90" i="86"/>
  <c r="D89" i="86"/>
  <c r="D88" i="86"/>
  <c r="D87" i="86"/>
  <c r="D83" i="86"/>
  <c r="D82" i="86"/>
  <c r="D74" i="86"/>
  <c r="D73" i="86"/>
  <c r="D65" i="86"/>
  <c r="D66" i="86" s="1"/>
  <c r="D68" i="86" s="1"/>
  <c r="D57" i="86"/>
  <c r="D58" i="86" s="1"/>
  <c r="D60" i="86" s="1"/>
  <c r="D49" i="86"/>
  <c r="D48" i="86"/>
  <c r="D47" i="86"/>
  <c r="D46" i="86"/>
  <c r="D45" i="86"/>
  <c r="D41" i="86"/>
  <c r="D40" i="86"/>
  <c r="D39" i="86"/>
  <c r="D38" i="86"/>
  <c r="D37" i="86"/>
  <c r="D36" i="86"/>
  <c r="D35" i="86"/>
  <c r="D31" i="86"/>
  <c r="R286" i="86"/>
  <c r="P286" i="86"/>
  <c r="L286" i="86"/>
  <c r="J286" i="86"/>
  <c r="H286" i="86"/>
  <c r="F286" i="86"/>
  <c r="D286" i="86"/>
  <c r="N286" i="86"/>
  <c r="R281" i="86"/>
  <c r="P281" i="86"/>
  <c r="N281" i="86"/>
  <c r="L281" i="86"/>
  <c r="H281" i="86"/>
  <c r="F281" i="86"/>
  <c r="D281" i="86"/>
  <c r="D219" i="86"/>
  <c r="R218" i="86"/>
  <c r="P218" i="86"/>
  <c r="N218" i="86"/>
  <c r="L218" i="86"/>
  <c r="J218" i="86"/>
  <c r="H218" i="86"/>
  <c r="F218" i="86"/>
  <c r="R217" i="86"/>
  <c r="P217" i="86"/>
  <c r="N217" i="86"/>
  <c r="L217" i="86"/>
  <c r="J217" i="86"/>
  <c r="H217" i="86"/>
  <c r="F217" i="86"/>
  <c r="R216" i="86"/>
  <c r="P216" i="86"/>
  <c r="N216" i="86"/>
  <c r="L216" i="86"/>
  <c r="H216" i="86"/>
  <c r="H219" i="86" s="1"/>
  <c r="F216" i="86"/>
  <c r="R162" i="86"/>
  <c r="P162" i="86"/>
  <c r="N162" i="86"/>
  <c r="R161" i="86"/>
  <c r="P161" i="86"/>
  <c r="N161" i="86"/>
  <c r="R160" i="86"/>
  <c r="P160" i="86"/>
  <c r="N160" i="86"/>
  <c r="R159" i="86"/>
  <c r="P159" i="86"/>
  <c r="N159" i="86"/>
  <c r="R158" i="86"/>
  <c r="P158" i="86"/>
  <c r="N158" i="86"/>
  <c r="R157" i="86"/>
  <c r="P157" i="86"/>
  <c r="N157" i="86"/>
  <c r="R156" i="86"/>
  <c r="P156" i="86"/>
  <c r="N156" i="86"/>
  <c r="R155" i="86"/>
  <c r="P155" i="86"/>
  <c r="N155" i="86"/>
  <c r="R154" i="86"/>
  <c r="P154" i="86"/>
  <c r="N154" i="86"/>
  <c r="AL139" i="86"/>
  <c r="R129" i="86"/>
  <c r="P129" i="86"/>
  <c r="N129" i="86"/>
  <c r="L46" i="86"/>
  <c r="AJ15" i="86"/>
  <c r="Y15" i="86"/>
  <c r="AJ14" i="86"/>
  <c r="AI14" i="86"/>
  <c r="AH14" i="86"/>
  <c r="AG14" i="86"/>
  <c r="Z14" i="86"/>
  <c r="AI13" i="86"/>
  <c r="AH13" i="86"/>
  <c r="AG13" i="86"/>
  <c r="Z13" i="86"/>
  <c r="V13" i="86"/>
  <c r="AJ12" i="86"/>
  <c r="Y12" i="86"/>
  <c r="AJ11" i="86"/>
  <c r="AI11" i="86"/>
  <c r="AH11" i="86"/>
  <c r="AG11" i="86"/>
  <c r="Z11" i="86"/>
  <c r="Y11" i="86"/>
  <c r="V11" i="86"/>
  <c r="AJ10" i="86"/>
  <c r="AI10" i="86"/>
  <c r="AH10" i="86"/>
  <c r="V10" i="86"/>
  <c r="L89" i="86" l="1"/>
  <c r="T212" i="91"/>
  <c r="T215" i="91" s="1"/>
  <c r="AI18" i="86"/>
  <c r="AL18" i="86" s="1"/>
  <c r="AM18" i="86" s="1"/>
  <c r="AD11" i="91"/>
  <c r="AE11" i="91" s="1"/>
  <c r="F215" i="91"/>
  <c r="L100" i="86"/>
  <c r="L73" i="86"/>
  <c r="L91" i="86"/>
  <c r="L109" i="86"/>
  <c r="L110" i="86" s="1"/>
  <c r="L112" i="86" s="1"/>
  <c r="L57" i="86"/>
  <c r="L58" i="86" s="1"/>
  <c r="L60" i="86" s="1"/>
  <c r="P163" i="86"/>
  <c r="L31" i="86"/>
  <c r="L92" i="86"/>
  <c r="J215" i="91"/>
  <c r="L219" i="86"/>
  <c r="N159" i="91"/>
  <c r="L144" i="86"/>
  <c r="T144" i="86" s="1"/>
  <c r="P159" i="91"/>
  <c r="N215" i="91"/>
  <c r="J121" i="91"/>
  <c r="J158" i="91" s="1"/>
  <c r="J84" i="86"/>
  <c r="J83" i="91"/>
  <c r="L83" i="91" s="1"/>
  <c r="J84" i="91"/>
  <c r="L84" i="91" s="1"/>
  <c r="T84" i="91" s="1"/>
  <c r="L47" i="86"/>
  <c r="T47" i="86" s="1"/>
  <c r="H84" i="86"/>
  <c r="C178" i="155"/>
  <c r="C179" i="155"/>
  <c r="L39" i="86"/>
  <c r="T39" i="86" s="1"/>
  <c r="J118" i="91"/>
  <c r="J155" i="91" s="1"/>
  <c r="R213" i="86"/>
  <c r="I23" i="155"/>
  <c r="L36" i="86"/>
  <c r="T36" i="86" s="1"/>
  <c r="L40" i="86"/>
  <c r="T40" i="86" s="1"/>
  <c r="L35" i="86"/>
  <c r="T35" i="86" s="1"/>
  <c r="K162" i="156"/>
  <c r="H121" i="91"/>
  <c r="H158" i="91" s="1"/>
  <c r="L141" i="91"/>
  <c r="T141" i="91" s="1"/>
  <c r="L120" i="91"/>
  <c r="L157" i="91" s="1"/>
  <c r="L94" i="91"/>
  <c r="T94" i="91" s="1"/>
  <c r="J43" i="91"/>
  <c r="L43" i="91" s="1"/>
  <c r="T43" i="91" s="1"/>
  <c r="J117" i="91"/>
  <c r="J154" i="91" s="1"/>
  <c r="J80" i="91"/>
  <c r="J130" i="91"/>
  <c r="J131" i="91" s="1"/>
  <c r="J133" i="91" s="1"/>
  <c r="J135" i="91" s="1"/>
  <c r="T46" i="86"/>
  <c r="L41" i="86"/>
  <c r="T41" i="86" s="1"/>
  <c r="T171" i="91"/>
  <c r="T225" i="91" s="1"/>
  <c r="S27" i="155"/>
  <c r="T170" i="91"/>
  <c r="T224" i="91" s="1"/>
  <c r="T169" i="91"/>
  <c r="T223" i="91" s="1"/>
  <c r="T286" i="86"/>
  <c r="T287" i="86" s="1"/>
  <c r="L30" i="86"/>
  <c r="L32" i="86" s="1"/>
  <c r="J98" i="91"/>
  <c r="J147" i="86"/>
  <c r="J150" i="86" s="1"/>
  <c r="L253" i="86"/>
  <c r="L269" i="86"/>
  <c r="T199" i="86"/>
  <c r="J85" i="91"/>
  <c r="L85" i="91" s="1"/>
  <c r="T85" i="91" s="1"/>
  <c r="J87" i="91"/>
  <c r="L87" i="91" s="1"/>
  <c r="T87" i="91" s="1"/>
  <c r="D118" i="91"/>
  <c r="D155" i="91" s="1"/>
  <c r="T37" i="86"/>
  <c r="T190" i="86"/>
  <c r="T259" i="86"/>
  <c r="T267" i="86"/>
  <c r="K171" i="156"/>
  <c r="H117" i="91"/>
  <c r="H154" i="91" s="1"/>
  <c r="F121" i="91"/>
  <c r="F158" i="91" s="1"/>
  <c r="H130" i="91"/>
  <c r="H131" i="91" s="1"/>
  <c r="H133" i="91" s="1"/>
  <c r="H135" i="91" s="1"/>
  <c r="F118" i="91"/>
  <c r="F155" i="91" s="1"/>
  <c r="L48" i="86"/>
  <c r="T48" i="86" s="1"/>
  <c r="T194" i="86"/>
  <c r="T206" i="86"/>
  <c r="T263" i="86"/>
  <c r="R275" i="86"/>
  <c r="D32" i="86"/>
  <c r="D50" i="86"/>
  <c r="T188" i="86"/>
  <c r="T192" i="86"/>
  <c r="T204" i="86"/>
  <c r="D213" i="86"/>
  <c r="T257" i="86"/>
  <c r="T261" i="86"/>
  <c r="T265" i="86"/>
  <c r="D275" i="86"/>
  <c r="F213" i="86"/>
  <c r="F275" i="86"/>
  <c r="H32" i="86"/>
  <c r="H94" i="86"/>
  <c r="H213" i="86"/>
  <c r="H253" i="86"/>
  <c r="H269" i="86"/>
  <c r="H275" i="86"/>
  <c r="J32" i="86"/>
  <c r="J42" i="86"/>
  <c r="J50" i="86"/>
  <c r="J94" i="86"/>
  <c r="J102" i="86"/>
  <c r="J213" i="86"/>
  <c r="J269" i="86"/>
  <c r="N207" i="86"/>
  <c r="N213" i="86"/>
  <c r="N269" i="86"/>
  <c r="T212" i="86"/>
  <c r="P253" i="86"/>
  <c r="P269" i="86"/>
  <c r="P275" i="86"/>
  <c r="R207" i="86"/>
  <c r="R253" i="86"/>
  <c r="R269" i="86"/>
  <c r="D80" i="91"/>
  <c r="J89" i="91"/>
  <c r="L89" i="91" s="1"/>
  <c r="T89" i="91" s="1"/>
  <c r="F117" i="91"/>
  <c r="F154" i="91" s="1"/>
  <c r="D121" i="91"/>
  <c r="D158" i="91" s="1"/>
  <c r="F130" i="91"/>
  <c r="F131" i="91" s="1"/>
  <c r="F133" i="91" s="1"/>
  <c r="F135" i="91" s="1"/>
  <c r="L177" i="86"/>
  <c r="T165" i="91"/>
  <c r="T219" i="91" s="1"/>
  <c r="H177" i="86"/>
  <c r="P177" i="86"/>
  <c r="N275" i="86"/>
  <c r="F269" i="86"/>
  <c r="T201" i="86"/>
  <c r="H207" i="86"/>
  <c r="C159" i="155"/>
  <c r="I159" i="155" s="1"/>
  <c r="K160" i="155" s="1"/>
  <c r="F102" i="86"/>
  <c r="L45" i="86"/>
  <c r="L99" i="86"/>
  <c r="T99" i="86" s="1"/>
  <c r="H225" i="86"/>
  <c r="T243" i="86"/>
  <c r="T247" i="86"/>
  <c r="T251" i="86"/>
  <c r="H118" i="91"/>
  <c r="H155" i="91" s="1"/>
  <c r="T241" i="86"/>
  <c r="D207" i="86"/>
  <c r="D253" i="86"/>
  <c r="F207" i="86"/>
  <c r="H102" i="86"/>
  <c r="H147" i="86"/>
  <c r="H150" i="86" s="1"/>
  <c r="J253" i="86"/>
  <c r="L207" i="86"/>
  <c r="L213" i="86"/>
  <c r="P207" i="86"/>
  <c r="P213" i="86"/>
  <c r="L79" i="91"/>
  <c r="T79" i="91" s="1"/>
  <c r="K164" i="156"/>
  <c r="D90" i="91"/>
  <c r="J88" i="91"/>
  <c r="D98" i="91"/>
  <c r="D227" i="91"/>
  <c r="J202" i="91"/>
  <c r="T202" i="91" s="1"/>
  <c r="D147" i="86"/>
  <c r="K160" i="156"/>
  <c r="N253" i="86"/>
  <c r="K171" i="155"/>
  <c r="K158" i="155"/>
  <c r="C77" i="155"/>
  <c r="C103" i="155" s="1"/>
  <c r="G77" i="155"/>
  <c r="G103" i="155" s="1"/>
  <c r="I101" i="156"/>
  <c r="K101" i="156" s="1"/>
  <c r="M101" i="156" s="1"/>
  <c r="F274" i="157" s="1"/>
  <c r="D274" i="157" s="1"/>
  <c r="K75" i="156"/>
  <c r="I81" i="156"/>
  <c r="I103" i="156"/>
  <c r="K103" i="156" s="1"/>
  <c r="M103" i="156" s="1"/>
  <c r="F152" i="157" s="1"/>
  <c r="D152" i="157" s="1"/>
  <c r="K77" i="156"/>
  <c r="M77" i="156" s="1"/>
  <c r="I104" i="156"/>
  <c r="K104" i="156" s="1"/>
  <c r="M104" i="156" s="1"/>
  <c r="F214" i="157" s="1"/>
  <c r="D214" i="157" s="1"/>
  <c r="K78" i="156"/>
  <c r="M78" i="156" s="1"/>
  <c r="I97" i="156"/>
  <c r="I100" i="156"/>
  <c r="K90" i="156"/>
  <c r="I106" i="156"/>
  <c r="K106" i="156" s="1"/>
  <c r="M106" i="156" s="1"/>
  <c r="F234" i="157" s="1"/>
  <c r="D234" i="157" s="1"/>
  <c r="K96" i="156"/>
  <c r="M96" i="156" s="1"/>
  <c r="S14" i="155"/>
  <c r="I14" i="156"/>
  <c r="I20" i="155"/>
  <c r="I24" i="156"/>
  <c r="E149" i="155"/>
  <c r="E150" i="155"/>
  <c r="I150" i="155" s="1"/>
  <c r="G151" i="155"/>
  <c r="I151" i="155" s="1"/>
  <c r="G149" i="155"/>
  <c r="Q28" i="155"/>
  <c r="Q26" i="155"/>
  <c r="Q24" i="155"/>
  <c r="Q22" i="155"/>
  <c r="Q20" i="155"/>
  <c r="Q18" i="155"/>
  <c r="Q16" i="155"/>
  <c r="Q14" i="155"/>
  <c r="Q12" i="155"/>
  <c r="Q10" i="155"/>
  <c r="O29" i="155"/>
  <c r="O27" i="155"/>
  <c r="O25" i="155"/>
  <c r="O23" i="155"/>
  <c r="O21" i="155"/>
  <c r="O19" i="155"/>
  <c r="O17" i="155"/>
  <c r="O15" i="155"/>
  <c r="O13" i="155"/>
  <c r="O11" i="155"/>
  <c r="O9" i="155"/>
  <c r="M28" i="155"/>
  <c r="M26" i="155"/>
  <c r="M24" i="155"/>
  <c r="M22" i="155"/>
  <c r="M20" i="155"/>
  <c r="M18" i="155"/>
  <c r="M16" i="155"/>
  <c r="M14" i="155"/>
  <c r="M12" i="155"/>
  <c r="M10" i="155"/>
  <c r="K29" i="155"/>
  <c r="K27" i="155"/>
  <c r="K25" i="155"/>
  <c r="K23" i="155"/>
  <c r="K21" i="155"/>
  <c r="K19" i="155"/>
  <c r="K17" i="155"/>
  <c r="K15" i="155"/>
  <c r="K13" i="155"/>
  <c r="K11" i="155"/>
  <c r="K9" i="155"/>
  <c r="G29" i="155"/>
  <c r="G27" i="155"/>
  <c r="G25" i="155"/>
  <c r="E30" i="156"/>
  <c r="E34" i="156"/>
  <c r="Q29" i="155"/>
  <c r="Q27" i="155"/>
  <c r="Q25" i="155"/>
  <c r="Q23" i="155"/>
  <c r="Q21" i="155"/>
  <c r="Q19" i="155"/>
  <c r="Q17" i="155"/>
  <c r="Q15" i="155"/>
  <c r="Q13" i="155"/>
  <c r="Q11" i="155"/>
  <c r="Q9" i="155"/>
  <c r="O28" i="155"/>
  <c r="O26" i="155"/>
  <c r="O24" i="155"/>
  <c r="O22" i="155"/>
  <c r="O20" i="155"/>
  <c r="O18" i="155"/>
  <c r="O16" i="155"/>
  <c r="O14" i="155"/>
  <c r="O12" i="155"/>
  <c r="O10" i="155"/>
  <c r="M29" i="155"/>
  <c r="M27" i="155"/>
  <c r="M25" i="155"/>
  <c r="M23" i="155"/>
  <c r="M21" i="155"/>
  <c r="M19" i="155"/>
  <c r="M17" i="155"/>
  <c r="M15" i="155"/>
  <c r="M13" i="155"/>
  <c r="M11" i="155"/>
  <c r="M9" i="155"/>
  <c r="K28" i="155"/>
  <c r="K26" i="155"/>
  <c r="K24" i="155"/>
  <c r="K22" i="155"/>
  <c r="K20" i="155"/>
  <c r="K18" i="155"/>
  <c r="K16" i="155"/>
  <c r="K14" i="155"/>
  <c r="K12" i="155"/>
  <c r="K10" i="155"/>
  <c r="G26" i="155"/>
  <c r="G18" i="155"/>
  <c r="G16" i="155"/>
  <c r="G14" i="155"/>
  <c r="G34" i="156"/>
  <c r="G30" i="156"/>
  <c r="G10" i="155"/>
  <c r="E29" i="155"/>
  <c r="E27" i="155"/>
  <c r="E25" i="155"/>
  <c r="E23" i="155"/>
  <c r="E21" i="155"/>
  <c r="E19" i="155"/>
  <c r="E17" i="155"/>
  <c r="E15" i="155"/>
  <c r="E13" i="155"/>
  <c r="K162" i="155"/>
  <c r="K164" i="155"/>
  <c r="G36" i="156"/>
  <c r="E35" i="156"/>
  <c r="G35" i="156"/>
  <c r="G151" i="156"/>
  <c r="I151" i="156" s="1"/>
  <c r="E150" i="156"/>
  <c r="I150" i="156" s="1"/>
  <c r="E149" i="156"/>
  <c r="G149" i="156"/>
  <c r="E77" i="155"/>
  <c r="I102" i="156"/>
  <c r="K102" i="156" s="1"/>
  <c r="M102" i="156" s="1"/>
  <c r="F192" i="157" s="1"/>
  <c r="D192" i="157" s="1"/>
  <c r="K76" i="156"/>
  <c r="M76" i="156" s="1"/>
  <c r="I105" i="156"/>
  <c r="K105" i="156" s="1"/>
  <c r="M105" i="156" s="1"/>
  <c r="F172" i="157" s="1"/>
  <c r="D172" i="157" s="1"/>
  <c r="K95" i="156"/>
  <c r="M95" i="156" s="1"/>
  <c r="J186" i="91"/>
  <c r="I13" i="156"/>
  <c r="S22" i="155"/>
  <c r="I22" i="156"/>
  <c r="I25" i="156"/>
  <c r="I28" i="156"/>
  <c r="S19" i="155"/>
  <c r="I19" i="155"/>
  <c r="C97" i="155"/>
  <c r="O34" i="156"/>
  <c r="O30" i="156"/>
  <c r="K34" i="156"/>
  <c r="K30" i="156"/>
  <c r="G23" i="155"/>
  <c r="G21" i="155"/>
  <c r="G19" i="155"/>
  <c r="G17" i="155"/>
  <c r="G15" i="155"/>
  <c r="E26" i="155"/>
  <c r="E24" i="155"/>
  <c r="E16" i="155"/>
  <c r="E14" i="155"/>
  <c r="E12" i="155"/>
  <c r="E10" i="155"/>
  <c r="Q43" i="155"/>
  <c r="S40" i="155"/>
  <c r="E97" i="155"/>
  <c r="E86" i="155"/>
  <c r="K85" i="155"/>
  <c r="Q30" i="156"/>
  <c r="Q34" i="156"/>
  <c r="M30" i="156"/>
  <c r="M34" i="156"/>
  <c r="G12" i="155"/>
  <c r="C34" i="155"/>
  <c r="K158" i="156"/>
  <c r="O43" i="155"/>
  <c r="K43" i="155"/>
  <c r="G43" i="155"/>
  <c r="C43" i="155"/>
  <c r="G97" i="155"/>
  <c r="Q36" i="156"/>
  <c r="O35" i="156"/>
  <c r="M36" i="156"/>
  <c r="K35" i="156"/>
  <c r="S42" i="155"/>
  <c r="S41" i="155"/>
  <c r="M43" i="155"/>
  <c r="E43" i="155"/>
  <c r="M93" i="155"/>
  <c r="Q35" i="156"/>
  <c r="O36" i="156"/>
  <c r="M35" i="156"/>
  <c r="K36" i="156"/>
  <c r="E36" i="156"/>
  <c r="C36" i="155"/>
  <c r="T197" i="86"/>
  <c r="L275" i="86"/>
  <c r="D42" i="86"/>
  <c r="T49" i="86"/>
  <c r="T31" i="86"/>
  <c r="D269" i="86"/>
  <c r="T245" i="86"/>
  <c r="T249" i="86"/>
  <c r="T167" i="91"/>
  <c r="T221" i="91" s="1"/>
  <c r="N209" i="91"/>
  <c r="R209" i="91"/>
  <c r="F84" i="86"/>
  <c r="H50" i="86"/>
  <c r="H42" i="86"/>
  <c r="F253" i="86"/>
  <c r="F94" i="86"/>
  <c r="I96" i="155"/>
  <c r="K96" i="155" s="1"/>
  <c r="M96" i="155" s="1"/>
  <c r="I95" i="155"/>
  <c r="K95" i="155" s="1"/>
  <c r="M95" i="155" s="1"/>
  <c r="I94" i="155"/>
  <c r="K94" i="155" s="1"/>
  <c r="M94" i="155" s="1"/>
  <c r="I92" i="155"/>
  <c r="K92" i="155" s="1"/>
  <c r="M92" i="155" s="1"/>
  <c r="I91" i="155"/>
  <c r="K91" i="155" s="1"/>
  <c r="M91" i="155" s="1"/>
  <c r="I90" i="155"/>
  <c r="J44" i="91"/>
  <c r="F132" i="157"/>
  <c r="D132" i="157" s="1"/>
  <c r="T38" i="86"/>
  <c r="T198" i="86"/>
  <c r="T200" i="86"/>
  <c r="T202" i="86"/>
  <c r="T211" i="86"/>
  <c r="T242" i="86"/>
  <c r="T244" i="86"/>
  <c r="T246" i="86"/>
  <c r="T248" i="86"/>
  <c r="T250" i="86"/>
  <c r="T252" i="86"/>
  <c r="T187" i="86"/>
  <c r="T189" i="86"/>
  <c r="T191" i="86"/>
  <c r="T193" i="86"/>
  <c r="T195" i="86"/>
  <c r="T205" i="86"/>
  <c r="T258" i="86"/>
  <c r="T260" i="86"/>
  <c r="T262" i="86"/>
  <c r="T264" i="86"/>
  <c r="T266" i="86"/>
  <c r="T268" i="86"/>
  <c r="L271" i="91"/>
  <c r="T282" i="91"/>
  <c r="T283" i="91" s="1"/>
  <c r="D161" i="86"/>
  <c r="L96" i="91"/>
  <c r="T96" i="91" s="1"/>
  <c r="L142" i="91"/>
  <c r="T142" i="91" s="1"/>
  <c r="F34" i="91"/>
  <c r="L34" i="91" s="1"/>
  <c r="T34" i="91" s="1"/>
  <c r="H143" i="91"/>
  <c r="H146" i="91" s="1"/>
  <c r="F227" i="91"/>
  <c r="J227" i="91"/>
  <c r="N227" i="91"/>
  <c r="R227" i="91"/>
  <c r="L203" i="91"/>
  <c r="P203" i="91"/>
  <c r="R249" i="91"/>
  <c r="D265" i="91"/>
  <c r="N265" i="91"/>
  <c r="R265" i="91"/>
  <c r="D143" i="91"/>
  <c r="J143" i="91"/>
  <c r="J146" i="91" s="1"/>
  <c r="H227" i="91"/>
  <c r="L227" i="91"/>
  <c r="P227" i="91"/>
  <c r="R203" i="91"/>
  <c r="J249" i="91"/>
  <c r="L265" i="91"/>
  <c r="D271" i="91"/>
  <c r="H271" i="91"/>
  <c r="J271" i="91"/>
  <c r="N271" i="91"/>
  <c r="C14" i="90"/>
  <c r="H90" i="91"/>
  <c r="T273" i="86"/>
  <c r="T196" i="86"/>
  <c r="T274" i="86"/>
  <c r="P219" i="86"/>
  <c r="J207" i="86"/>
  <c r="J275" i="86"/>
  <c r="T203" i="86"/>
  <c r="T216" i="86"/>
  <c r="T218" i="86"/>
  <c r="T217" i="86"/>
  <c r="I75" i="155"/>
  <c r="I77" i="155"/>
  <c r="I103" i="155" s="1"/>
  <c r="L70" i="91"/>
  <c r="L71" i="91" s="1"/>
  <c r="L73" i="91" s="1"/>
  <c r="H80" i="91"/>
  <c r="F271" i="91"/>
  <c r="I29" i="155"/>
  <c r="N203" i="91"/>
  <c r="K45" i="156"/>
  <c r="J265" i="91"/>
  <c r="H265" i="91"/>
  <c r="Q45" i="156"/>
  <c r="L45" i="91"/>
  <c r="T45" i="91" s="1"/>
  <c r="L27" i="91"/>
  <c r="T27" i="91" s="1"/>
  <c r="L69" i="91"/>
  <c r="T69" i="91" s="1"/>
  <c r="I16" i="156"/>
  <c r="D209" i="91"/>
  <c r="L209" i="91"/>
  <c r="P209" i="91"/>
  <c r="D249" i="91"/>
  <c r="P249" i="91"/>
  <c r="T244" i="91"/>
  <c r="T246" i="91"/>
  <c r="T248" i="91"/>
  <c r="T255" i="91"/>
  <c r="T264" i="91"/>
  <c r="T200" i="91"/>
  <c r="L249" i="91"/>
  <c r="T238" i="91"/>
  <c r="T256" i="91"/>
  <c r="T262" i="91"/>
  <c r="L95" i="91"/>
  <c r="T95" i="91" s="1"/>
  <c r="L86" i="91"/>
  <c r="T86" i="91" s="1"/>
  <c r="H98" i="91"/>
  <c r="S17" i="155"/>
  <c r="S26" i="155"/>
  <c r="S10" i="155"/>
  <c r="S12" i="155"/>
  <c r="S15" i="155"/>
  <c r="S21" i="155"/>
  <c r="S23" i="155"/>
  <c r="C120" i="155"/>
  <c r="C122" i="155"/>
  <c r="G122" i="155" s="1"/>
  <c r="K122" i="155" s="1"/>
  <c r="L93" i="91"/>
  <c r="T93" i="91" s="1"/>
  <c r="T242" i="91"/>
  <c r="L78" i="91"/>
  <c r="F80" i="91"/>
  <c r="F90" i="91"/>
  <c r="F143" i="91"/>
  <c r="F146" i="91" s="1"/>
  <c r="L140" i="91"/>
  <c r="H249" i="91"/>
  <c r="T239" i="91"/>
  <c r="T240" i="91"/>
  <c r="T241" i="91"/>
  <c r="P271" i="91"/>
  <c r="T268" i="91"/>
  <c r="P265" i="91"/>
  <c r="T252" i="91"/>
  <c r="S13" i="156"/>
  <c r="S70" i="156" s="1"/>
  <c r="V70" i="156" s="1"/>
  <c r="F284" i="157" s="1"/>
  <c r="D284" i="157" s="1"/>
  <c r="S14" i="156"/>
  <c r="S17" i="156"/>
  <c r="S20" i="156"/>
  <c r="S26" i="156"/>
  <c r="F265" i="91"/>
  <c r="T258" i="91"/>
  <c r="T269" i="91"/>
  <c r="T270" i="91"/>
  <c r="I11" i="90"/>
  <c r="M11" i="90"/>
  <c r="K12" i="90"/>
  <c r="O12" i="90"/>
  <c r="I13" i="90"/>
  <c r="M13" i="90"/>
  <c r="Q13" i="90"/>
  <c r="S20" i="90"/>
  <c r="T277" i="91" s="1"/>
  <c r="S32" i="90"/>
  <c r="S34" i="90"/>
  <c r="H26" i="91"/>
  <c r="H28" i="91" s="1"/>
  <c r="H31" i="91"/>
  <c r="H41" i="91"/>
  <c r="L53" i="91"/>
  <c r="L54" i="91" s="1"/>
  <c r="L56" i="91" s="1"/>
  <c r="D54" i="91"/>
  <c r="D56" i="91" s="1"/>
  <c r="L61" i="91"/>
  <c r="L62" i="91" s="1"/>
  <c r="L64" i="91" s="1"/>
  <c r="D62" i="91"/>
  <c r="D64" i="91" s="1"/>
  <c r="F71" i="91"/>
  <c r="F73" i="91" s="1"/>
  <c r="F97" i="91"/>
  <c r="L97" i="91" s="1"/>
  <c r="T97" i="91" s="1"/>
  <c r="L105" i="91"/>
  <c r="F150" i="91"/>
  <c r="J150" i="91"/>
  <c r="D173" i="91"/>
  <c r="H173" i="91"/>
  <c r="L173" i="91"/>
  <c r="P173" i="91"/>
  <c r="P175" i="91" s="1"/>
  <c r="H182" i="91"/>
  <c r="F183" i="91"/>
  <c r="J183" i="91"/>
  <c r="F185" i="91"/>
  <c r="J185" i="91"/>
  <c r="F187" i="91"/>
  <c r="T187" i="91" s="1"/>
  <c r="F189" i="91"/>
  <c r="F191" i="91"/>
  <c r="H192" i="91"/>
  <c r="F193" i="91"/>
  <c r="T193" i="91" s="1"/>
  <c r="F195" i="91"/>
  <c r="T195" i="91" s="1"/>
  <c r="F197" i="91"/>
  <c r="T197" i="91" s="1"/>
  <c r="F199" i="91"/>
  <c r="T199" i="91" s="1"/>
  <c r="F201" i="91"/>
  <c r="T201" i="91" s="1"/>
  <c r="H206" i="91"/>
  <c r="H209" i="91" s="1"/>
  <c r="P215" i="91"/>
  <c r="T236" i="91"/>
  <c r="N237" i="91"/>
  <c r="N249" i="91" s="1"/>
  <c r="F243" i="91"/>
  <c r="F245" i="91"/>
  <c r="T245" i="91" s="1"/>
  <c r="F247" i="91"/>
  <c r="T247" i="91" s="1"/>
  <c r="T259" i="91"/>
  <c r="T260" i="91"/>
  <c r="T261" i="91"/>
  <c r="S10" i="156"/>
  <c r="S12" i="156"/>
  <c r="S21" i="156"/>
  <c r="S23" i="156"/>
  <c r="K11" i="90"/>
  <c r="O11" i="90"/>
  <c r="I12" i="90"/>
  <c r="M12" i="90"/>
  <c r="Q12" i="90"/>
  <c r="K13" i="90"/>
  <c r="O13" i="90"/>
  <c r="S25" i="90"/>
  <c r="S33" i="90"/>
  <c r="F173" i="91"/>
  <c r="V175" i="91" s="1"/>
  <c r="J173" i="91"/>
  <c r="N173" i="91"/>
  <c r="N175" i="91" s="1"/>
  <c r="R173" i="91"/>
  <c r="R175" i="91" s="1"/>
  <c r="F182" i="91"/>
  <c r="F184" i="91"/>
  <c r="T184" i="91" s="1"/>
  <c r="F186" i="91"/>
  <c r="F188" i="91"/>
  <c r="T188" i="91" s="1"/>
  <c r="F190" i="91"/>
  <c r="T190" i="91" s="1"/>
  <c r="F192" i="91"/>
  <c r="F194" i="91"/>
  <c r="T194" i="91" s="1"/>
  <c r="F196" i="91"/>
  <c r="T196" i="91" s="1"/>
  <c r="F198" i="91"/>
  <c r="T198" i="91" s="1"/>
  <c r="F206" i="91"/>
  <c r="F209" i="91" s="1"/>
  <c r="T253" i="91"/>
  <c r="T254" i="91"/>
  <c r="T257" i="91"/>
  <c r="T263" i="91"/>
  <c r="R271" i="91"/>
  <c r="J277" i="91"/>
  <c r="L10" i="114"/>
  <c r="L11" i="114" s="1"/>
  <c r="J11" i="115"/>
  <c r="T219" i="86"/>
  <c r="AL11" i="86"/>
  <c r="AM11" i="86" s="1"/>
  <c r="N163" i="86"/>
  <c r="R163" i="86"/>
  <c r="F219" i="86"/>
  <c r="J219" i="86"/>
  <c r="N219" i="86"/>
  <c r="R219" i="86"/>
  <c r="AM139" i="86"/>
  <c r="F32" i="86"/>
  <c r="F42" i="86"/>
  <c r="F50" i="86"/>
  <c r="T73" i="86"/>
  <c r="T83" i="86"/>
  <c r="T88" i="86"/>
  <c r="T89" i="86"/>
  <c r="T90" i="86"/>
  <c r="T91" i="86"/>
  <c r="T92" i="86"/>
  <c r="T93" i="86"/>
  <c r="T98" i="86"/>
  <c r="T100" i="86"/>
  <c r="T101" i="86"/>
  <c r="T145" i="86"/>
  <c r="T146" i="86"/>
  <c r="F231" i="86"/>
  <c r="J231" i="86"/>
  <c r="N231" i="86"/>
  <c r="R231" i="86"/>
  <c r="T57" i="86"/>
  <c r="T58" i="86" s="1"/>
  <c r="T60" i="86" s="1"/>
  <c r="F58" i="86"/>
  <c r="F60" i="86" s="1"/>
  <c r="T65" i="86"/>
  <c r="T66" i="86" s="1"/>
  <c r="T68" i="86" s="1"/>
  <c r="F66" i="86"/>
  <c r="F68" i="86" s="1"/>
  <c r="L74" i="86"/>
  <c r="L75" i="86" s="1"/>
  <c r="L77" i="86" s="1"/>
  <c r="D75" i="86"/>
  <c r="D77" i="86" s="1"/>
  <c r="L82" i="86"/>
  <c r="L84" i="86" s="1"/>
  <c r="D84" i="86"/>
  <c r="L87" i="86"/>
  <c r="D94" i="86"/>
  <c r="L97" i="86"/>
  <c r="D102" i="86"/>
  <c r="F110" i="86"/>
  <c r="F112" i="86" s="1"/>
  <c r="T134" i="86"/>
  <c r="T135" i="86" s="1"/>
  <c r="T137" i="86" s="1"/>
  <c r="T139" i="86" s="1"/>
  <c r="F135" i="86"/>
  <c r="F137" i="86" s="1"/>
  <c r="F139" i="86" s="1"/>
  <c r="F147" i="86"/>
  <c r="F150" i="86" s="1"/>
  <c r="F177" i="86"/>
  <c r="J177" i="86"/>
  <c r="N177" i="86"/>
  <c r="R177" i="86"/>
  <c r="R179" i="86" s="1"/>
  <c r="T186" i="86"/>
  <c r="T210" i="86"/>
  <c r="D222" i="86"/>
  <c r="H222" i="86"/>
  <c r="L222" i="86"/>
  <c r="L231" i="86" s="1"/>
  <c r="P222" i="86"/>
  <c r="P231" i="86" s="1"/>
  <c r="J281" i="86"/>
  <c r="T240" i="86"/>
  <c r="T256" i="86"/>
  <c r="T272" i="86"/>
  <c r="L147" i="86" l="1"/>
  <c r="L150" i="86" s="1"/>
  <c r="N179" i="86"/>
  <c r="P179" i="86"/>
  <c r="T109" i="86"/>
  <c r="T110" i="86" s="1"/>
  <c r="T112" i="86" s="1"/>
  <c r="T113" i="86" s="1"/>
  <c r="L94" i="86"/>
  <c r="L102" i="86"/>
  <c r="I101" i="155"/>
  <c r="J159" i="91"/>
  <c r="J175" i="91" s="1"/>
  <c r="L42" i="86"/>
  <c r="H104" i="86"/>
  <c r="L130" i="91"/>
  <c r="L131" i="91" s="1"/>
  <c r="L133" i="91" s="1"/>
  <c r="L135" i="91" s="1"/>
  <c r="AE135" i="91" s="1"/>
  <c r="P287" i="91"/>
  <c r="J122" i="91"/>
  <c r="H291" i="86"/>
  <c r="Z291" i="86" s="1"/>
  <c r="Z15" i="86" s="1"/>
  <c r="T30" i="86"/>
  <c r="T32" i="86" s="1"/>
  <c r="N287" i="91"/>
  <c r="R291" i="86"/>
  <c r="H159" i="91"/>
  <c r="H175" i="91" s="1"/>
  <c r="C131" i="156"/>
  <c r="G131" i="156" s="1"/>
  <c r="E34" i="155"/>
  <c r="E57" i="155" s="1"/>
  <c r="D159" i="91"/>
  <c r="D175" i="91" s="1"/>
  <c r="D176" i="91" s="1"/>
  <c r="J104" i="86"/>
  <c r="F159" i="91"/>
  <c r="F175" i="91" s="1"/>
  <c r="D291" i="86"/>
  <c r="D292" i="86" s="1"/>
  <c r="E114" i="156"/>
  <c r="E117" i="156" s="1"/>
  <c r="I149" i="156"/>
  <c r="AI291" i="86"/>
  <c r="P291" i="86"/>
  <c r="L291" i="86"/>
  <c r="L80" i="91"/>
  <c r="S24" i="155"/>
  <c r="Q45" i="155"/>
  <c r="K36" i="155"/>
  <c r="K52" i="155" s="1"/>
  <c r="Q35" i="155"/>
  <c r="Q51" i="155" s="1"/>
  <c r="S11" i="155"/>
  <c r="T70" i="91"/>
  <c r="T71" i="91" s="1"/>
  <c r="T73" i="91" s="1"/>
  <c r="J90" i="91"/>
  <c r="J100" i="91" s="1"/>
  <c r="J52" i="86"/>
  <c r="D52" i="86"/>
  <c r="H231" i="86"/>
  <c r="H236" i="86" s="1"/>
  <c r="Z236" i="86" s="1"/>
  <c r="Z12" i="86" s="1"/>
  <c r="N236" i="86"/>
  <c r="L236" i="86"/>
  <c r="D122" i="91"/>
  <c r="H287" i="91"/>
  <c r="S28" i="155"/>
  <c r="H100" i="91"/>
  <c r="D100" i="91"/>
  <c r="L50" i="86"/>
  <c r="P236" i="86"/>
  <c r="T213" i="86"/>
  <c r="R287" i="91"/>
  <c r="H122" i="91"/>
  <c r="L287" i="91"/>
  <c r="D287" i="91"/>
  <c r="D288" i="91" s="1"/>
  <c r="F122" i="91"/>
  <c r="L88" i="91"/>
  <c r="T88" i="91" s="1"/>
  <c r="S29" i="156"/>
  <c r="R232" i="91"/>
  <c r="T186" i="91"/>
  <c r="P232" i="91"/>
  <c r="N232" i="91"/>
  <c r="T83" i="91"/>
  <c r="AH291" i="86"/>
  <c r="AH15" i="86" s="1"/>
  <c r="T275" i="86"/>
  <c r="N291" i="86"/>
  <c r="T269" i="86"/>
  <c r="F291" i="86"/>
  <c r="V291" i="86" s="1"/>
  <c r="V15" i="86" s="1"/>
  <c r="G36" i="155"/>
  <c r="G52" i="155" s="1"/>
  <c r="E36" i="155"/>
  <c r="E52" i="155" s="1"/>
  <c r="E30" i="155"/>
  <c r="T207" i="86"/>
  <c r="E35" i="155"/>
  <c r="E51" i="155" s="1"/>
  <c r="F236" i="86"/>
  <c r="F104" i="86"/>
  <c r="T45" i="86"/>
  <c r="T50" i="86" s="1"/>
  <c r="H52" i="86"/>
  <c r="T42" i="86"/>
  <c r="M35" i="155"/>
  <c r="M58" i="155" s="1"/>
  <c r="O36" i="155"/>
  <c r="O59" i="155" s="1"/>
  <c r="I149" i="155"/>
  <c r="F92" i="157"/>
  <c r="D92" i="157" s="1"/>
  <c r="I97" i="155"/>
  <c r="G30" i="155"/>
  <c r="S28" i="156"/>
  <c r="G35" i="155"/>
  <c r="G58" i="155" s="1"/>
  <c r="S25" i="156"/>
  <c r="S15" i="156"/>
  <c r="S66" i="156" s="1"/>
  <c r="V66" i="156" s="1"/>
  <c r="F202" i="157" s="1"/>
  <c r="D202" i="157" s="1"/>
  <c r="S24" i="156"/>
  <c r="S11" i="156"/>
  <c r="C177" i="156"/>
  <c r="C167" i="156"/>
  <c r="C146" i="156"/>
  <c r="C121" i="155"/>
  <c r="G121" i="155" s="1"/>
  <c r="K121" i="155" s="1"/>
  <c r="U74" i="155"/>
  <c r="U75" i="155" s="1"/>
  <c r="C154" i="155"/>
  <c r="S18" i="156"/>
  <c r="S65" i="156" s="1"/>
  <c r="V65" i="156" s="1"/>
  <c r="F182" i="157" s="1"/>
  <c r="D182" i="157" s="1"/>
  <c r="I18" i="156"/>
  <c r="I35" i="156" s="1"/>
  <c r="C59" i="155"/>
  <c r="C52" i="155"/>
  <c r="E52" i="156"/>
  <c r="E59" i="156"/>
  <c r="K59" i="156"/>
  <c r="K52" i="156"/>
  <c r="O59" i="156"/>
  <c r="O52" i="156"/>
  <c r="M52" i="156"/>
  <c r="M59" i="156"/>
  <c r="Q52" i="156"/>
  <c r="Q59" i="156"/>
  <c r="C57" i="155"/>
  <c r="C50" i="155"/>
  <c r="E103" i="155"/>
  <c r="K103" i="155" s="1"/>
  <c r="M103" i="155" s="1"/>
  <c r="K77" i="155"/>
  <c r="M77" i="155" s="1"/>
  <c r="G51" i="156"/>
  <c r="G58" i="156"/>
  <c r="G59" i="156"/>
  <c r="G52" i="156"/>
  <c r="G57" i="156"/>
  <c r="G37" i="156"/>
  <c r="G50" i="156"/>
  <c r="I24" i="155"/>
  <c r="I14" i="155"/>
  <c r="I107" i="156"/>
  <c r="I108" i="156" s="1"/>
  <c r="K100" i="156"/>
  <c r="S68" i="156"/>
  <c r="V68" i="156" s="1"/>
  <c r="F244" i="157" s="1"/>
  <c r="D244" i="157" s="1"/>
  <c r="S20" i="155"/>
  <c r="S68" i="155" s="1"/>
  <c r="V68" i="155" s="1"/>
  <c r="S66" i="155"/>
  <c r="V66" i="155" s="1"/>
  <c r="S43" i="155"/>
  <c r="I36" i="156"/>
  <c r="G34" i="155"/>
  <c r="S22" i="156"/>
  <c r="C154" i="156"/>
  <c r="G120" i="155"/>
  <c r="C177" i="155"/>
  <c r="C167" i="155"/>
  <c r="C146" i="155"/>
  <c r="G74" i="155"/>
  <c r="I25" i="155"/>
  <c r="C114" i="156"/>
  <c r="I9" i="156"/>
  <c r="I11" i="155"/>
  <c r="I13" i="155"/>
  <c r="M58" i="156"/>
  <c r="M51" i="156"/>
  <c r="Q58" i="156"/>
  <c r="Q51" i="156"/>
  <c r="K51" i="156"/>
  <c r="K58" i="156"/>
  <c r="O51" i="156"/>
  <c r="O58" i="156"/>
  <c r="M57" i="156"/>
  <c r="M37" i="156"/>
  <c r="M50" i="156"/>
  <c r="Q57" i="156"/>
  <c r="Q37" i="156"/>
  <c r="Q47" i="156" s="1"/>
  <c r="Q50" i="156"/>
  <c r="M85" i="155"/>
  <c r="M86" i="155" s="1"/>
  <c r="K86" i="155"/>
  <c r="K50" i="156"/>
  <c r="K57" i="156"/>
  <c r="K37" i="156"/>
  <c r="K47" i="156" s="1"/>
  <c r="O57" i="156"/>
  <c r="O37" i="156"/>
  <c r="O50" i="156"/>
  <c r="I28" i="155"/>
  <c r="I22" i="155"/>
  <c r="E58" i="156"/>
  <c r="E51" i="156"/>
  <c r="M30" i="155"/>
  <c r="M34" i="155"/>
  <c r="Q30" i="155"/>
  <c r="Q34" i="155"/>
  <c r="E37" i="156"/>
  <c r="E50" i="156"/>
  <c r="E57" i="156"/>
  <c r="K34" i="155"/>
  <c r="K30" i="155"/>
  <c r="O34" i="155"/>
  <c r="O30" i="155"/>
  <c r="K97" i="156"/>
  <c r="M90" i="156"/>
  <c r="M97" i="156" s="1"/>
  <c r="M75" i="156"/>
  <c r="M81" i="156" s="1"/>
  <c r="M88" i="156" s="1"/>
  <c r="K81" i="156"/>
  <c r="K90" i="155"/>
  <c r="K35" i="155"/>
  <c r="M36" i="155"/>
  <c r="O35" i="155"/>
  <c r="Q36" i="155"/>
  <c r="T253" i="86"/>
  <c r="J207" i="91"/>
  <c r="T207" i="91" s="1"/>
  <c r="J206" i="91"/>
  <c r="T206" i="91" s="1"/>
  <c r="J208" i="91"/>
  <c r="T208" i="91" s="1"/>
  <c r="I9" i="155"/>
  <c r="J182" i="91"/>
  <c r="T182" i="91" s="1"/>
  <c r="L232" i="91"/>
  <c r="F33" i="91"/>
  <c r="I18" i="155"/>
  <c r="J191" i="91"/>
  <c r="D191" i="91"/>
  <c r="C16" i="155"/>
  <c r="D189" i="91"/>
  <c r="I16" i="155"/>
  <c r="J189" i="91"/>
  <c r="J291" i="86"/>
  <c r="F26" i="91"/>
  <c r="F28" i="91" s="1"/>
  <c r="J26" i="91"/>
  <c r="J28" i="91" s="1"/>
  <c r="F32" i="157"/>
  <c r="D32" i="157" s="1"/>
  <c r="I79" i="155"/>
  <c r="I105" i="155" s="1"/>
  <c r="J36" i="91"/>
  <c r="I78" i="155"/>
  <c r="I104" i="155" s="1"/>
  <c r="J35" i="91"/>
  <c r="J42" i="91"/>
  <c r="J46" i="91" s="1"/>
  <c r="I76" i="155"/>
  <c r="I102" i="155" s="1"/>
  <c r="J33" i="91"/>
  <c r="D26" i="91"/>
  <c r="D28" i="91" s="1"/>
  <c r="T237" i="91"/>
  <c r="S12" i="90"/>
  <c r="K14" i="90"/>
  <c r="T185" i="91"/>
  <c r="T78" i="91"/>
  <c r="T80" i="91" s="1"/>
  <c r="H42" i="91"/>
  <c r="F42" i="91"/>
  <c r="D44" i="91"/>
  <c r="H44" i="91"/>
  <c r="L44" i="91" s="1"/>
  <c r="D41" i="91"/>
  <c r="G76" i="155"/>
  <c r="G102" i="155" s="1"/>
  <c r="H33" i="91"/>
  <c r="G75" i="155"/>
  <c r="G101" i="155" s="1"/>
  <c r="H32" i="91"/>
  <c r="H35" i="91"/>
  <c r="H37" i="91"/>
  <c r="H36" i="91"/>
  <c r="D37" i="91"/>
  <c r="E79" i="155"/>
  <c r="F36" i="91"/>
  <c r="E75" i="155"/>
  <c r="F32" i="91"/>
  <c r="E74" i="155"/>
  <c r="F31" i="91"/>
  <c r="I80" i="155"/>
  <c r="I106" i="155" s="1"/>
  <c r="J37" i="91"/>
  <c r="C74" i="155"/>
  <c r="D31" i="91"/>
  <c r="D36" i="91"/>
  <c r="D33" i="91"/>
  <c r="I74" i="155"/>
  <c r="J31" i="91"/>
  <c r="E78" i="155"/>
  <c r="F35" i="91"/>
  <c r="E80" i="155"/>
  <c r="F37" i="91"/>
  <c r="D35" i="91"/>
  <c r="J287" i="91"/>
  <c r="Y287" i="91" s="1"/>
  <c r="Y15" i="91" s="1"/>
  <c r="C116" i="156"/>
  <c r="L114" i="91"/>
  <c r="L151" i="91" s="1"/>
  <c r="T115" i="91"/>
  <c r="T152" i="91" s="1"/>
  <c r="L115" i="91"/>
  <c r="L152" i="91" s="1"/>
  <c r="L116" i="91"/>
  <c r="L153" i="91" s="1"/>
  <c r="L113" i="91"/>
  <c r="L150" i="91" s="1"/>
  <c r="L119" i="91"/>
  <c r="L156" i="91" s="1"/>
  <c r="F249" i="91"/>
  <c r="F287" i="91" s="1"/>
  <c r="V287" i="91" s="1"/>
  <c r="V15" i="91" s="1"/>
  <c r="T192" i="91"/>
  <c r="T168" i="91"/>
  <c r="T222" i="91" s="1"/>
  <c r="L117" i="91"/>
  <c r="L121" i="91"/>
  <c r="L158" i="91" s="1"/>
  <c r="L118" i="91"/>
  <c r="L155" i="91" s="1"/>
  <c r="T105" i="91"/>
  <c r="T106" i="91" s="1"/>
  <c r="T108" i="91" s="1"/>
  <c r="L106" i="91"/>
  <c r="L108" i="91" s="1"/>
  <c r="T140" i="91"/>
  <c r="T143" i="91" s="1"/>
  <c r="T146" i="91" s="1"/>
  <c r="L143" i="91"/>
  <c r="L146" i="91" s="1"/>
  <c r="T98" i="91"/>
  <c r="S35" i="90"/>
  <c r="S13" i="90"/>
  <c r="I14" i="90"/>
  <c r="T265" i="91"/>
  <c r="T271" i="91"/>
  <c r="T243" i="91"/>
  <c r="T183" i="91"/>
  <c r="T53" i="91"/>
  <c r="T54" i="91" s="1"/>
  <c r="T56" i="91" s="1"/>
  <c r="L98" i="91"/>
  <c r="T164" i="91"/>
  <c r="T172" i="91"/>
  <c r="T226" i="91" s="1"/>
  <c r="T166" i="91"/>
  <c r="T220" i="91" s="1"/>
  <c r="V14" i="91"/>
  <c r="S11" i="90"/>
  <c r="O14" i="90"/>
  <c r="F203" i="91"/>
  <c r="F232" i="91" s="1"/>
  <c r="V232" i="91" s="1"/>
  <c r="Z232" i="91"/>
  <c r="H203" i="91"/>
  <c r="H232" i="91" s="1"/>
  <c r="X232" i="91" s="1"/>
  <c r="X12" i="91" s="1"/>
  <c r="M14" i="90"/>
  <c r="T61" i="91"/>
  <c r="T62" i="91" s="1"/>
  <c r="T64" i="91" s="1"/>
  <c r="Q14" i="90"/>
  <c r="F98" i="91"/>
  <c r="F100" i="91" s="1"/>
  <c r="L41" i="91"/>
  <c r="V179" i="86"/>
  <c r="V14" i="86" s="1"/>
  <c r="R236" i="86"/>
  <c r="J236" i="86"/>
  <c r="L104" i="86"/>
  <c r="T97" i="86"/>
  <c r="T102" i="86" s="1"/>
  <c r="T74" i="86"/>
  <c r="T75" i="86" s="1"/>
  <c r="T77" i="86" s="1"/>
  <c r="T147" i="86"/>
  <c r="T150" i="86" s="1"/>
  <c r="D104" i="86"/>
  <c r="T87" i="86"/>
  <c r="T94" i="86" s="1"/>
  <c r="T82" i="86"/>
  <c r="T84" i="86" s="1"/>
  <c r="F52" i="86"/>
  <c r="T249" i="91" l="1"/>
  <c r="T287" i="91" s="1"/>
  <c r="T291" i="91" s="1"/>
  <c r="H73" i="157"/>
  <c r="T130" i="91"/>
  <c r="T131" i="91" s="1"/>
  <c r="T133" i="91" s="1"/>
  <c r="T135" i="91" s="1"/>
  <c r="L52" i="86"/>
  <c r="C116" i="155"/>
  <c r="C127" i="155" s="1"/>
  <c r="W175" i="91"/>
  <c r="W14" i="91" s="1"/>
  <c r="AD14" i="91" s="1"/>
  <c r="AE14" i="91" s="1"/>
  <c r="X287" i="91"/>
  <c r="X15" i="91" s="1"/>
  <c r="F22" i="157"/>
  <c r="D22" i="157" s="1"/>
  <c r="AA287" i="91"/>
  <c r="AA15" i="91" s="1"/>
  <c r="E125" i="156"/>
  <c r="E128" i="156" s="1"/>
  <c r="E50" i="155"/>
  <c r="E53" i="155" s="1"/>
  <c r="K59" i="155"/>
  <c r="S16" i="156"/>
  <c r="S67" i="156" s="1"/>
  <c r="V67" i="156" s="1"/>
  <c r="F224" i="157" s="1"/>
  <c r="D224" i="157" s="1"/>
  <c r="AI236" i="86"/>
  <c r="AI293" i="86" s="1"/>
  <c r="Q58" i="155"/>
  <c r="AI15" i="86"/>
  <c r="G59" i="155"/>
  <c r="T90" i="91"/>
  <c r="T100" i="91" s="1"/>
  <c r="L90" i="91"/>
  <c r="L100" i="91" s="1"/>
  <c r="AA232" i="91"/>
  <c r="AA12" i="91" s="1"/>
  <c r="S25" i="155"/>
  <c r="S36" i="155" s="1"/>
  <c r="K45" i="155"/>
  <c r="O53" i="156"/>
  <c r="M53" i="156"/>
  <c r="C115" i="156"/>
  <c r="G115" i="156" s="1"/>
  <c r="K115" i="156" s="1"/>
  <c r="K126" i="156" s="1"/>
  <c r="E53" i="156"/>
  <c r="E60" i="156"/>
  <c r="O52" i="155"/>
  <c r="E59" i="155"/>
  <c r="M51" i="155"/>
  <c r="E58" i="155"/>
  <c r="E37" i="155"/>
  <c r="T52" i="86"/>
  <c r="T70" i="86" s="1"/>
  <c r="T44" i="91"/>
  <c r="L32" i="91"/>
  <c r="K53" i="156"/>
  <c r="F12" i="157"/>
  <c r="F102" i="157"/>
  <c r="D102" i="157" s="1"/>
  <c r="M60" i="156"/>
  <c r="F82" i="157"/>
  <c r="D82" i="157" s="1"/>
  <c r="S36" i="156"/>
  <c r="G51" i="155"/>
  <c r="C123" i="155"/>
  <c r="I58" i="156"/>
  <c r="S58" i="156" s="1"/>
  <c r="I51" i="156"/>
  <c r="S51" i="156" s="1"/>
  <c r="E45" i="156"/>
  <c r="E47" i="156" s="1"/>
  <c r="G45" i="156"/>
  <c r="G47" i="156" s="1"/>
  <c r="M45" i="156"/>
  <c r="M47" i="156" s="1"/>
  <c r="M45" i="155"/>
  <c r="C78" i="155"/>
  <c r="E106" i="155"/>
  <c r="E104" i="155"/>
  <c r="I81" i="155"/>
  <c r="I100" i="155"/>
  <c r="I107" i="155" s="1"/>
  <c r="C79" i="155"/>
  <c r="C105" i="155" s="1"/>
  <c r="C100" i="155"/>
  <c r="C18" i="155"/>
  <c r="C35" i="155" s="1"/>
  <c r="F122" i="157"/>
  <c r="D122" i="157" s="1"/>
  <c r="C132" i="156"/>
  <c r="S64" i="156"/>
  <c r="S13" i="155"/>
  <c r="S70" i="155" s="1"/>
  <c r="V70" i="155" s="1"/>
  <c r="O58" i="155"/>
  <c r="O51" i="155"/>
  <c r="K58" i="155"/>
  <c r="K51" i="155"/>
  <c r="O50" i="155"/>
  <c r="O57" i="155"/>
  <c r="O37" i="155"/>
  <c r="K57" i="155"/>
  <c r="K37" i="155"/>
  <c r="K50" i="155"/>
  <c r="Q37" i="155"/>
  <c r="Q47" i="155" s="1"/>
  <c r="Q50" i="155"/>
  <c r="Q57" i="155"/>
  <c r="M57" i="155"/>
  <c r="M37" i="155"/>
  <c r="M50" i="155"/>
  <c r="Q53" i="156"/>
  <c r="Q60" i="156"/>
  <c r="S9" i="156"/>
  <c r="K120" i="155"/>
  <c r="K123" i="155" s="1"/>
  <c r="G123" i="155"/>
  <c r="M100" i="156"/>
  <c r="K107" i="156"/>
  <c r="K108" i="156" s="1"/>
  <c r="I154" i="155"/>
  <c r="C165" i="155"/>
  <c r="G148" i="156"/>
  <c r="I148" i="156" s="1"/>
  <c r="K151" i="156" s="1"/>
  <c r="E146" i="156"/>
  <c r="E147" i="156"/>
  <c r="I147" i="156" s="1"/>
  <c r="K150" i="156" s="1"/>
  <c r="C152" i="156"/>
  <c r="G146" i="156"/>
  <c r="C174" i="156"/>
  <c r="I167" i="156"/>
  <c r="E178" i="156"/>
  <c r="I178" i="156" s="1"/>
  <c r="E177" i="156"/>
  <c r="C180" i="156"/>
  <c r="G179" i="156"/>
  <c r="I179" i="156" s="1"/>
  <c r="G177" i="156"/>
  <c r="S69" i="156"/>
  <c r="V69" i="156" s="1"/>
  <c r="F264" i="157" s="1"/>
  <c r="D264" i="157" s="1"/>
  <c r="I36" i="155"/>
  <c r="O60" i="156"/>
  <c r="K60" i="156"/>
  <c r="G53" i="156"/>
  <c r="G60" i="156"/>
  <c r="F62" i="157"/>
  <c r="D62" i="157" s="1"/>
  <c r="C127" i="156"/>
  <c r="G116" i="156"/>
  <c r="K116" i="156" s="1"/>
  <c r="K127" i="156" s="1"/>
  <c r="C125" i="156"/>
  <c r="G114" i="156"/>
  <c r="G45" i="155"/>
  <c r="E45" i="155"/>
  <c r="O45" i="156"/>
  <c r="O47" i="156" s="1"/>
  <c r="O45" i="155"/>
  <c r="C76" i="155"/>
  <c r="E100" i="155"/>
  <c r="K74" i="155"/>
  <c r="K75" i="155"/>
  <c r="E101" i="155"/>
  <c r="K101" i="155" s="1"/>
  <c r="E105" i="155"/>
  <c r="C80" i="155"/>
  <c r="G79" i="155"/>
  <c r="G105" i="155" s="1"/>
  <c r="G80" i="155"/>
  <c r="G106" i="155" s="1"/>
  <c r="G78" i="155"/>
  <c r="G104" i="155" s="1"/>
  <c r="S29" i="155"/>
  <c r="E114" i="155"/>
  <c r="I45" i="156"/>
  <c r="E76" i="155"/>
  <c r="E81" i="155" s="1"/>
  <c r="I30" i="155"/>
  <c r="I34" i="155"/>
  <c r="F112" i="157"/>
  <c r="D112" i="157" s="1"/>
  <c r="C133" i="156"/>
  <c r="G133" i="156" s="1"/>
  <c r="K133" i="156" s="1"/>
  <c r="Q59" i="155"/>
  <c r="Q52" i="155"/>
  <c r="M59" i="155"/>
  <c r="M52" i="155"/>
  <c r="K97" i="155"/>
  <c r="M90" i="155"/>
  <c r="M97" i="155" s="1"/>
  <c r="S69" i="155"/>
  <c r="V69" i="155" s="1"/>
  <c r="I30" i="156"/>
  <c r="I34" i="156"/>
  <c r="G100" i="155"/>
  <c r="C152" i="155"/>
  <c r="E146" i="155"/>
  <c r="G148" i="155"/>
  <c r="I148" i="155" s="1"/>
  <c r="K151" i="155" s="1"/>
  <c r="E147" i="155"/>
  <c r="I147" i="155" s="1"/>
  <c r="K150" i="155" s="1"/>
  <c r="G146" i="155"/>
  <c r="C174" i="155"/>
  <c r="I167" i="155"/>
  <c r="E178" i="155"/>
  <c r="I178" i="155" s="1"/>
  <c r="G177" i="155"/>
  <c r="C180" i="155"/>
  <c r="G179" i="155"/>
  <c r="I179" i="155" s="1"/>
  <c r="E177" i="155"/>
  <c r="C165" i="156"/>
  <c r="I154" i="156"/>
  <c r="K131" i="156"/>
  <c r="G50" i="155"/>
  <c r="G57" i="155"/>
  <c r="G37" i="155"/>
  <c r="I52" i="156"/>
  <c r="S52" i="156" s="1"/>
  <c r="I59" i="156"/>
  <c r="S59" i="156" s="1"/>
  <c r="I35" i="155"/>
  <c r="T209" i="91"/>
  <c r="L26" i="91"/>
  <c r="T26" i="91" s="1"/>
  <c r="T28" i="91" s="1"/>
  <c r="F52" i="157"/>
  <c r="D52" i="157" s="1"/>
  <c r="F42" i="157"/>
  <c r="D42" i="157" s="1"/>
  <c r="J209" i="91"/>
  <c r="C131" i="155"/>
  <c r="J203" i="91"/>
  <c r="S9" i="155"/>
  <c r="D203" i="91"/>
  <c r="D232" i="91" s="1"/>
  <c r="D233" i="91" s="1"/>
  <c r="L36" i="91"/>
  <c r="T36" i="91" s="1"/>
  <c r="L31" i="91"/>
  <c r="D46" i="91"/>
  <c r="L35" i="91"/>
  <c r="T35" i="91" s="1"/>
  <c r="L33" i="91"/>
  <c r="T33" i="91" s="1"/>
  <c r="T191" i="91"/>
  <c r="T189" i="91"/>
  <c r="T151" i="86"/>
  <c r="H38" i="91"/>
  <c r="H46" i="91"/>
  <c r="L42" i="91"/>
  <c r="T42" i="91" s="1"/>
  <c r="F46" i="91"/>
  <c r="F38" i="91"/>
  <c r="L37" i="91"/>
  <c r="T37" i="91" s="1"/>
  <c r="J38" i="91"/>
  <c r="J48" i="91" s="1"/>
  <c r="J125" i="91" s="1"/>
  <c r="Y125" i="91" s="1"/>
  <c r="Y10" i="91" s="1"/>
  <c r="D32" i="91"/>
  <c r="T114" i="91"/>
  <c r="T151" i="91" s="1"/>
  <c r="T116" i="91"/>
  <c r="T153" i="91" s="1"/>
  <c r="T119" i="91"/>
  <c r="T156" i="91" s="1"/>
  <c r="T113" i="91"/>
  <c r="T150" i="91" s="1"/>
  <c r="S14" i="90"/>
  <c r="S37" i="90" s="1"/>
  <c r="V12" i="91"/>
  <c r="T41" i="91"/>
  <c r="L154" i="91"/>
  <c r="L159" i="91" s="1"/>
  <c r="L175" i="91" s="1"/>
  <c r="L122" i="91"/>
  <c r="Z289" i="91"/>
  <c r="Z12" i="91"/>
  <c r="Z16" i="91" s="1"/>
  <c r="T118" i="91"/>
  <c r="T155" i="91" s="1"/>
  <c r="T218" i="91"/>
  <c r="T227" i="91" s="1"/>
  <c r="T173" i="91"/>
  <c r="T121" i="91"/>
  <c r="T158" i="91" s="1"/>
  <c r="T117" i="91"/>
  <c r="V289" i="91"/>
  <c r="T104" i="86"/>
  <c r="J232" i="91" l="1"/>
  <c r="Y232" i="91" s="1"/>
  <c r="Y12" i="91" s="1"/>
  <c r="AD15" i="91"/>
  <c r="AE15" i="91" s="1"/>
  <c r="AD175" i="91"/>
  <c r="AD287" i="91"/>
  <c r="AE287" i="91" s="1"/>
  <c r="AA16" i="91"/>
  <c r="E60" i="155"/>
  <c r="E136" i="156"/>
  <c r="E139" i="156" s="1"/>
  <c r="V18" i="91"/>
  <c r="C126" i="156"/>
  <c r="C128" i="156" s="1"/>
  <c r="AI12" i="86"/>
  <c r="AI20" i="86" s="1"/>
  <c r="S35" i="156"/>
  <c r="AA289" i="91"/>
  <c r="G60" i="155"/>
  <c r="K47" i="155"/>
  <c r="G116" i="155"/>
  <c r="K116" i="155" s="1"/>
  <c r="K127" i="155" s="1"/>
  <c r="T32" i="91"/>
  <c r="G107" i="155"/>
  <c r="AD232" i="91"/>
  <c r="C117" i="156"/>
  <c r="L28" i="91"/>
  <c r="E47" i="155"/>
  <c r="K53" i="155"/>
  <c r="G53" i="155"/>
  <c r="I146" i="155"/>
  <c r="K149" i="155" s="1"/>
  <c r="K152" i="155" s="1"/>
  <c r="I177" i="156"/>
  <c r="I180" i="156" s="1"/>
  <c r="C30" i="155"/>
  <c r="M107" i="156"/>
  <c r="M108" i="156" s="1"/>
  <c r="F254" i="157"/>
  <c r="D254" i="157" s="1"/>
  <c r="I146" i="156"/>
  <c r="K149" i="156" s="1"/>
  <c r="K152" i="156" s="1"/>
  <c r="K79" i="155"/>
  <c r="M79" i="155" s="1"/>
  <c r="I108" i="155"/>
  <c r="G81" i="155"/>
  <c r="O53" i="155"/>
  <c r="M47" i="155"/>
  <c r="G47" i="155"/>
  <c r="C58" i="155"/>
  <c r="C60" i="155" s="1"/>
  <c r="C51" i="155"/>
  <c r="C53" i="155" s="1"/>
  <c r="C37" i="155"/>
  <c r="C75" i="155"/>
  <c r="S16" i="155"/>
  <c r="C132" i="155"/>
  <c r="G132" i="155" s="1"/>
  <c r="K132" i="155" s="1"/>
  <c r="S64" i="155"/>
  <c r="C133" i="155"/>
  <c r="G133" i="155" s="1"/>
  <c r="K133" i="155" s="1"/>
  <c r="I165" i="156"/>
  <c r="K155" i="156"/>
  <c r="K165" i="156" s="1"/>
  <c r="I37" i="156"/>
  <c r="I47" i="156" s="1"/>
  <c r="I50" i="156"/>
  <c r="I57" i="156"/>
  <c r="C106" i="155"/>
  <c r="C136" i="156"/>
  <c r="G125" i="156"/>
  <c r="K168" i="156"/>
  <c r="K174" i="156" s="1"/>
  <c r="I174" i="156"/>
  <c r="S34" i="156"/>
  <c r="S30" i="156"/>
  <c r="Q53" i="155"/>
  <c r="V64" i="156"/>
  <c r="S71" i="156"/>
  <c r="D12" i="157"/>
  <c r="I177" i="155"/>
  <c r="I180" i="155" s="1"/>
  <c r="C182" i="155"/>
  <c r="K105" i="155"/>
  <c r="M105" i="155" s="1"/>
  <c r="K138" i="156"/>
  <c r="C182" i="156"/>
  <c r="M53" i="155"/>
  <c r="M60" i="155"/>
  <c r="K60" i="155"/>
  <c r="O60" i="155"/>
  <c r="M74" i="155"/>
  <c r="K104" i="155"/>
  <c r="K106" i="155"/>
  <c r="S18" i="155"/>
  <c r="S65" i="155" s="1"/>
  <c r="V65" i="155" s="1"/>
  <c r="S34" i="155"/>
  <c r="G131" i="155"/>
  <c r="I58" i="155"/>
  <c r="I51" i="155"/>
  <c r="I174" i="155"/>
  <c r="K168" i="155"/>
  <c r="K174" i="155" s="1"/>
  <c r="I57" i="155"/>
  <c r="S57" i="155" s="1"/>
  <c r="I37" i="155"/>
  <c r="I50" i="155"/>
  <c r="E102" i="155"/>
  <c r="K102" i="155" s="1"/>
  <c r="K76" i="155"/>
  <c r="M76" i="155" s="1"/>
  <c r="E117" i="155"/>
  <c r="E125" i="155"/>
  <c r="K100" i="155"/>
  <c r="C102" i="155"/>
  <c r="K114" i="156"/>
  <c r="G117" i="156"/>
  <c r="G127" i="156"/>
  <c r="C138" i="156"/>
  <c r="G138" i="156" s="1"/>
  <c r="I59" i="155"/>
  <c r="S59" i="155" s="1"/>
  <c r="I52" i="155"/>
  <c r="S52" i="155" s="1"/>
  <c r="K155" i="155"/>
  <c r="K165" i="155" s="1"/>
  <c r="I165" i="155"/>
  <c r="Q60" i="155"/>
  <c r="G132" i="156"/>
  <c r="C134" i="156"/>
  <c r="C104" i="155"/>
  <c r="G127" i="155"/>
  <c r="O47" i="155"/>
  <c r="K78" i="155"/>
  <c r="M78" i="155" s="1"/>
  <c r="K80" i="155"/>
  <c r="M80" i="155" s="1"/>
  <c r="Y16" i="91"/>
  <c r="T203" i="91"/>
  <c r="T232" i="91" s="1"/>
  <c r="T233" i="91" s="1"/>
  <c r="L46" i="91"/>
  <c r="T46" i="91"/>
  <c r="L38" i="91"/>
  <c r="D38" i="91"/>
  <c r="D48" i="91" s="1"/>
  <c r="D125" i="91" s="1"/>
  <c r="D126" i="91" s="1"/>
  <c r="T31" i="91"/>
  <c r="T288" i="91"/>
  <c r="C115" i="155"/>
  <c r="Y289" i="91"/>
  <c r="H48" i="91"/>
  <c r="H125" i="91" s="1"/>
  <c r="X125" i="91" s="1"/>
  <c r="X289" i="91" s="1"/>
  <c r="F48" i="91"/>
  <c r="F125" i="91" s="1"/>
  <c r="AB146" i="91" s="1"/>
  <c r="T289" i="91"/>
  <c r="T154" i="91"/>
  <c r="T159" i="91" s="1"/>
  <c r="T175" i="91" s="1"/>
  <c r="T122" i="91"/>
  <c r="AD12" i="91"/>
  <c r="AE12" i="91" s="1"/>
  <c r="V16" i="91"/>
  <c r="T106" i="86"/>
  <c r="T38" i="91" l="1"/>
  <c r="T48" i="91" s="1"/>
  <c r="T125" i="91" s="1"/>
  <c r="T126" i="91" s="1"/>
  <c r="E107" i="155"/>
  <c r="E108" i="155" s="1"/>
  <c r="V19" i="91"/>
  <c r="C137" i="156"/>
  <c r="G137" i="156" s="1"/>
  <c r="G126" i="156"/>
  <c r="G128" i="156" s="1"/>
  <c r="S51" i="155"/>
  <c r="I152" i="156"/>
  <c r="I182" i="156" s="1"/>
  <c r="K182" i="156" s="1"/>
  <c r="S37" i="156"/>
  <c r="I152" i="155"/>
  <c r="I182" i="155" s="1"/>
  <c r="K182" i="155" s="1"/>
  <c r="G108" i="155"/>
  <c r="K138" i="155"/>
  <c r="S58" i="155"/>
  <c r="S60" i="155" s="1"/>
  <c r="S45" i="156"/>
  <c r="M102" i="155"/>
  <c r="V71" i="156"/>
  <c r="F162" i="157"/>
  <c r="D162" i="157" s="1"/>
  <c r="C138" i="155"/>
  <c r="G138" i="155" s="1"/>
  <c r="C134" i="155"/>
  <c r="S30" i="155"/>
  <c r="M104" i="155"/>
  <c r="K81" i="155"/>
  <c r="C45" i="155"/>
  <c r="C47" i="155" s="1"/>
  <c r="I45" i="155"/>
  <c r="I47" i="155" s="1"/>
  <c r="C114" i="155"/>
  <c r="K132" i="156"/>
  <c r="G134" i="156"/>
  <c r="K125" i="156"/>
  <c r="K117" i="156"/>
  <c r="G134" i="155"/>
  <c r="K131" i="155"/>
  <c r="K134" i="155" s="1"/>
  <c r="G136" i="156"/>
  <c r="I60" i="156"/>
  <c r="S57" i="156"/>
  <c r="S60" i="156" s="1"/>
  <c r="S67" i="155"/>
  <c r="V67" i="155" s="1"/>
  <c r="S35" i="155"/>
  <c r="S37" i="155" s="1"/>
  <c r="C101" i="155"/>
  <c r="M75" i="155"/>
  <c r="M81" i="155" s="1"/>
  <c r="M88" i="155" s="1"/>
  <c r="C81" i="155"/>
  <c r="G115" i="155"/>
  <c r="K115" i="155" s="1"/>
  <c r="K126" i="155" s="1"/>
  <c r="K137" i="155" s="1"/>
  <c r="C126" i="155"/>
  <c r="E128" i="155"/>
  <c r="E136" i="155"/>
  <c r="E139" i="155" s="1"/>
  <c r="I53" i="156"/>
  <c r="S50" i="156"/>
  <c r="S53" i="156" s="1"/>
  <c r="V64" i="155"/>
  <c r="K107" i="155"/>
  <c r="I53" i="155"/>
  <c r="I60" i="155"/>
  <c r="M100" i="155"/>
  <c r="S50" i="155"/>
  <c r="M106" i="155"/>
  <c r="AB18" i="91"/>
  <c r="L48" i="91"/>
  <c r="L125" i="91" s="1"/>
  <c r="T234" i="91"/>
  <c r="AE232" i="91"/>
  <c r="W125" i="91"/>
  <c r="W146" i="91" s="1"/>
  <c r="W289" i="91" s="1"/>
  <c r="X10" i="91"/>
  <c r="X16" i="91" s="1"/>
  <c r="AB289" i="91"/>
  <c r="AB13" i="91"/>
  <c r="AB16" i="91" s="1"/>
  <c r="T176" i="91"/>
  <c r="AE175" i="91"/>
  <c r="S47" i="156" l="1"/>
  <c r="C139" i="156"/>
  <c r="G139" i="156"/>
  <c r="S53" i="155"/>
  <c r="K108" i="155"/>
  <c r="V71" i="155"/>
  <c r="AB19" i="91"/>
  <c r="S71" i="155"/>
  <c r="C117" i="155"/>
  <c r="C125" i="155"/>
  <c r="G114" i="155"/>
  <c r="S45" i="155"/>
  <c r="S47" i="155" s="1"/>
  <c r="C137" i="155"/>
  <c r="G137" i="155" s="1"/>
  <c r="G126" i="155"/>
  <c r="M101" i="155"/>
  <c r="M107" i="155" s="1"/>
  <c r="M108" i="155" s="1"/>
  <c r="C107" i="155"/>
  <c r="C108" i="155" s="1"/>
  <c r="K136" i="156"/>
  <c r="K128" i="156"/>
  <c r="K134" i="156"/>
  <c r="K137" i="156"/>
  <c r="T66" i="91"/>
  <c r="T102" i="91"/>
  <c r="W10" i="91"/>
  <c r="AD10" i="91" s="1"/>
  <c r="AE10" i="91" s="1"/>
  <c r="AD125" i="91"/>
  <c r="AE125" i="91" s="1"/>
  <c r="AD146" i="91"/>
  <c r="AE146" i="91" s="1"/>
  <c r="W13" i="91"/>
  <c r="AD13" i="91" s="1"/>
  <c r="AE13" i="91" s="1"/>
  <c r="K139" i="156" l="1"/>
  <c r="M139" i="156" s="1"/>
  <c r="M137" i="156" s="1"/>
  <c r="G117" i="155"/>
  <c r="K114" i="155"/>
  <c r="C136" i="155"/>
  <c r="G125" i="155"/>
  <c r="G128" i="155" s="1"/>
  <c r="C128" i="155"/>
  <c r="W16" i="91"/>
  <c r="G136" i="155" l="1"/>
  <c r="G139" i="155" s="1"/>
  <c r="C139" i="155"/>
  <c r="K117" i="155"/>
  <c r="K125" i="155"/>
  <c r="K136" i="155" l="1"/>
  <c r="K139" i="155" s="1"/>
  <c r="M139" i="155" s="1"/>
  <c r="K128" i="155"/>
  <c r="T278" i="86" l="1"/>
  <c r="T281" i="86" l="1"/>
  <c r="T291" i="86" s="1"/>
  <c r="T292" i="86" s="1"/>
  <c r="T293" i="86" l="1"/>
  <c r="T295" i="86"/>
  <c r="F121" i="157" l="1"/>
  <c r="AA22" i="86"/>
  <c r="F117" i="86"/>
  <c r="F123" i="86"/>
  <c r="F160" i="86" s="1"/>
  <c r="AF291" i="86"/>
  <c r="AF15" i="86" s="1"/>
  <c r="T169" i="86"/>
  <c r="T171" i="86"/>
  <c r="T225" i="86" s="1"/>
  <c r="T174" i="86"/>
  <c r="T228" i="86" s="1"/>
  <c r="D119" i="86"/>
  <c r="F119" i="86"/>
  <c r="F156" i="86" s="1"/>
  <c r="H119" i="86"/>
  <c r="H156" i="86" s="1"/>
  <c r="J119" i="86"/>
  <c r="J156" i="86" s="1"/>
  <c r="D118" i="86"/>
  <c r="F118" i="86"/>
  <c r="F155" i="86" s="1"/>
  <c r="H118" i="86"/>
  <c r="H155" i="86" s="1"/>
  <c r="J118" i="86"/>
  <c r="J155" i="86" s="1"/>
  <c r="D120" i="86"/>
  <c r="F120" i="86"/>
  <c r="F157" i="86" s="1"/>
  <c r="H120" i="86"/>
  <c r="H157" i="86" s="1"/>
  <c r="J120" i="86"/>
  <c r="J157" i="86" s="1"/>
  <c r="L124" i="86"/>
  <c r="D117" i="86"/>
  <c r="H117" i="86"/>
  <c r="J117" i="86"/>
  <c r="D123" i="86"/>
  <c r="H123" i="86"/>
  <c r="H160" i="86" s="1"/>
  <c r="J123" i="86"/>
  <c r="J160" i="86" s="1"/>
  <c r="AA291" i="86"/>
  <c r="F111" i="157" l="1"/>
  <c r="F161" i="157"/>
  <c r="F163" i="157" s="1"/>
  <c r="H163" i="157" s="1"/>
  <c r="D121" i="157"/>
  <c r="D123" i="157" s="1"/>
  <c r="F123" i="157"/>
  <c r="H123" i="157" s="1"/>
  <c r="L161" i="86"/>
  <c r="T124" i="86"/>
  <c r="T161" i="86" s="1"/>
  <c r="J121" i="86"/>
  <c r="J158" i="86" s="1"/>
  <c r="D121" i="86"/>
  <c r="D158" i="86" s="1"/>
  <c r="F121" i="86"/>
  <c r="F158" i="86" s="1"/>
  <c r="H121" i="86"/>
  <c r="H158" i="86" s="1"/>
  <c r="F223" i="157"/>
  <c r="D176" i="86"/>
  <c r="D230" i="86" s="1"/>
  <c r="D175" i="86"/>
  <c r="F101" i="157"/>
  <c r="D101" i="157" s="1"/>
  <c r="D103" i="157" s="1"/>
  <c r="F122" i="86"/>
  <c r="F159" i="86" s="1"/>
  <c r="L123" i="86"/>
  <c r="L160" i="86" s="1"/>
  <c r="H122" i="86"/>
  <c r="H159" i="86" s="1"/>
  <c r="J122" i="86"/>
  <c r="J159" i="86" s="1"/>
  <c r="F91" i="157"/>
  <c r="D91" i="157" s="1"/>
  <c r="D93" i="157" s="1"/>
  <c r="F131" i="157"/>
  <c r="D131" i="157" s="1"/>
  <c r="D133" i="157" s="1"/>
  <c r="F81" i="157"/>
  <c r="D81" i="157" s="1"/>
  <c r="D83" i="157" s="1"/>
  <c r="AA129" i="86"/>
  <c r="AA10" i="86" s="1"/>
  <c r="AA15" i="86"/>
  <c r="AG291" i="86"/>
  <c r="D160" i="86"/>
  <c r="D157" i="86"/>
  <c r="D155" i="86"/>
  <c r="D156" i="86"/>
  <c r="T168" i="86"/>
  <c r="T172" i="86"/>
  <c r="T226" i="86" s="1"/>
  <c r="T170" i="86"/>
  <c r="T224" i="86" s="1"/>
  <c r="T223" i="86"/>
  <c r="T173" i="86"/>
  <c r="H154" i="86"/>
  <c r="J125" i="86"/>
  <c r="J162" i="86" s="1"/>
  <c r="F125" i="86"/>
  <c r="F162" i="86" s="1"/>
  <c r="F154" i="86"/>
  <c r="J154" i="86"/>
  <c r="D154" i="86"/>
  <c r="H125" i="86"/>
  <c r="H162" i="86" s="1"/>
  <c r="D125" i="86"/>
  <c r="F263" i="157"/>
  <c r="AF129" i="86"/>
  <c r="F201" i="157"/>
  <c r="D122" i="86"/>
  <c r="F283" i="157"/>
  <c r="F51" i="157"/>
  <c r="D51" i="157" s="1"/>
  <c r="D53" i="157" s="1"/>
  <c r="F41" i="157"/>
  <c r="D41" i="157" s="1"/>
  <c r="D43" i="157" s="1"/>
  <c r="F21" i="157"/>
  <c r="F11" i="157"/>
  <c r="D161" i="157" l="1"/>
  <c r="D163" i="157" s="1"/>
  <c r="D111" i="157"/>
  <c r="D113" i="157" s="1"/>
  <c r="F113" i="157"/>
  <c r="H113" i="157" s="1"/>
  <c r="L121" i="86"/>
  <c r="L158" i="86" s="1"/>
  <c r="F191" i="157"/>
  <c r="F193" i="157" s="1"/>
  <c r="H193" i="157" s="1"/>
  <c r="F253" i="157"/>
  <c r="D253" i="157" s="1"/>
  <c r="D255" i="157" s="1"/>
  <c r="T175" i="86"/>
  <c r="T229" i="86" s="1"/>
  <c r="D229" i="86"/>
  <c r="D231" i="86" s="1"/>
  <c r="D236" i="86" s="1"/>
  <c r="D237" i="86" s="1"/>
  <c r="D177" i="86"/>
  <c r="T176" i="86"/>
  <c r="T230" i="86" s="1"/>
  <c r="F103" i="157"/>
  <c r="H103" i="157" s="1"/>
  <c r="F126" i="86"/>
  <c r="F129" i="86" s="1"/>
  <c r="Y129" i="86" s="1"/>
  <c r="L122" i="86"/>
  <c r="L159" i="86" s="1"/>
  <c r="J126" i="86"/>
  <c r="J129" i="86" s="1"/>
  <c r="AG129" i="86" s="1"/>
  <c r="AG10" i="86" s="1"/>
  <c r="D263" i="157"/>
  <c r="D265" i="157" s="1"/>
  <c r="F265" i="157"/>
  <c r="H265" i="157" s="1"/>
  <c r="D223" i="157"/>
  <c r="D225" i="157" s="1"/>
  <c r="F225" i="157"/>
  <c r="H225" i="157" s="1"/>
  <c r="D283" i="157"/>
  <c r="D285" i="157" s="1"/>
  <c r="F285" i="157"/>
  <c r="H285" i="157" s="1"/>
  <c r="D201" i="157"/>
  <c r="D203" i="157" s="1"/>
  <c r="F203" i="157"/>
  <c r="H203" i="157" s="1"/>
  <c r="F93" i="157"/>
  <c r="H93" i="157" s="1"/>
  <c r="F133" i="157"/>
  <c r="H133" i="157" s="1"/>
  <c r="F83" i="157"/>
  <c r="H83" i="157" s="1"/>
  <c r="F53" i="157"/>
  <c r="H53" i="157" s="1"/>
  <c r="F43" i="157"/>
  <c r="H43" i="157" s="1"/>
  <c r="F61" i="157"/>
  <c r="D61" i="157" s="1"/>
  <c r="D63" i="157" s="1"/>
  <c r="D21" i="157"/>
  <c r="D23" i="157" s="1"/>
  <c r="F23" i="157"/>
  <c r="H23" i="157" s="1"/>
  <c r="D11" i="157"/>
  <c r="D13" i="157" s="1"/>
  <c r="F13" i="157"/>
  <c r="H13" i="157" s="1"/>
  <c r="F31" i="157"/>
  <c r="T78" i="86"/>
  <c r="V236" i="86"/>
  <c r="F243" i="157"/>
  <c r="F213" i="157"/>
  <c r="AA236" i="86"/>
  <c r="AA12" i="86" s="1"/>
  <c r="AA20" i="86" s="1"/>
  <c r="AA23" i="86" s="1"/>
  <c r="AF10" i="86"/>
  <c r="AL291" i="86"/>
  <c r="AM291" i="86" s="1"/>
  <c r="AG15" i="86"/>
  <c r="AL15" i="86" s="1"/>
  <c r="AF236" i="86"/>
  <c r="D159" i="86"/>
  <c r="D162" i="86"/>
  <c r="T123" i="86"/>
  <c r="T160" i="86" s="1"/>
  <c r="AH236" i="86"/>
  <c r="T222" i="86"/>
  <c r="T227" i="86"/>
  <c r="F151" i="157"/>
  <c r="L125" i="86"/>
  <c r="L162" i="86" s="1"/>
  <c r="L117" i="86"/>
  <c r="T117" i="86" s="1"/>
  <c r="D126" i="86"/>
  <c r="D129" i="86" s="1"/>
  <c r="D130" i="86" s="1"/>
  <c r="J163" i="86"/>
  <c r="J179" i="86" s="1"/>
  <c r="F163" i="86"/>
  <c r="H126" i="86"/>
  <c r="H129" i="86" s="1"/>
  <c r="Z129" i="86" s="1"/>
  <c r="L119" i="86"/>
  <c r="L118" i="86"/>
  <c r="L120" i="86"/>
  <c r="H163" i="86"/>
  <c r="H179" i="86" s="1"/>
  <c r="F273" i="157"/>
  <c r="F233" i="157"/>
  <c r="F171" i="157"/>
  <c r="T53" i="86"/>
  <c r="F181" i="157"/>
  <c r="AJ22" i="86" l="1"/>
  <c r="T121" i="86"/>
  <c r="T158" i="86" s="1"/>
  <c r="D191" i="157"/>
  <c r="D193" i="157" s="1"/>
  <c r="T177" i="86"/>
  <c r="T231" i="86"/>
  <c r="T236" i="86" s="1"/>
  <c r="T237" i="86" s="1"/>
  <c r="F255" i="157"/>
  <c r="H255" i="157" s="1"/>
  <c r="T122" i="86"/>
  <c r="T159" i="86" s="1"/>
  <c r="D181" i="157"/>
  <c r="D183" i="157" s="1"/>
  <c r="F183" i="157"/>
  <c r="H183" i="157" s="1"/>
  <c r="D273" i="157"/>
  <c r="D275" i="157" s="1"/>
  <c r="F275" i="157"/>
  <c r="H275" i="157" s="1"/>
  <c r="D243" i="157"/>
  <c r="D245" i="157" s="1"/>
  <c r="F245" i="157"/>
  <c r="H245" i="157" s="1"/>
  <c r="D171" i="157"/>
  <c r="D173" i="157" s="1"/>
  <c r="F173" i="157"/>
  <c r="H173" i="157" s="1"/>
  <c r="D233" i="157"/>
  <c r="D235" i="157" s="1"/>
  <c r="F235" i="157"/>
  <c r="H235" i="157" s="1"/>
  <c r="D151" i="157"/>
  <c r="D153" i="157" s="1"/>
  <c r="F153" i="157"/>
  <c r="H153" i="157" s="1"/>
  <c r="D213" i="157"/>
  <c r="D215" i="157" s="1"/>
  <c r="F215" i="157"/>
  <c r="H215" i="157" s="1"/>
  <c r="F63" i="157"/>
  <c r="H63" i="157" s="1"/>
  <c r="D31" i="157"/>
  <c r="D33" i="157" s="1"/>
  <c r="F33" i="157"/>
  <c r="H33" i="157" s="1"/>
  <c r="T105" i="86"/>
  <c r="AM15" i="86"/>
  <c r="D163" i="86"/>
  <c r="D179" i="86" s="1"/>
  <c r="D180" i="86" s="1"/>
  <c r="AF12" i="86"/>
  <c r="AF20" i="86" s="1"/>
  <c r="AG236" i="86"/>
  <c r="AL236" i="86" s="1"/>
  <c r="T125" i="86"/>
  <c r="T162" i="86" s="1"/>
  <c r="L157" i="86"/>
  <c r="T120" i="86"/>
  <c r="T157" i="86" s="1"/>
  <c r="L155" i="86"/>
  <c r="T118" i="86"/>
  <c r="T155" i="86" s="1"/>
  <c r="L156" i="86"/>
  <c r="T119" i="86"/>
  <c r="T156" i="86" s="1"/>
  <c r="V12" i="86"/>
  <c r="V20" i="86" s="1"/>
  <c r="V293" i="86"/>
  <c r="AH12" i="86"/>
  <c r="AH20" i="86" s="1"/>
  <c r="AH293" i="86"/>
  <c r="Y10" i="86"/>
  <c r="AL129" i="86"/>
  <c r="Y179" i="86"/>
  <c r="F179" i="86"/>
  <c r="Z10" i="86"/>
  <c r="Z293" i="86"/>
  <c r="L126" i="86"/>
  <c r="L129" i="86" s="1"/>
  <c r="L154" i="86"/>
  <c r="AJ150" i="86"/>
  <c r="T238" i="86" l="1"/>
  <c r="AM236" i="86"/>
  <c r="Z20" i="86"/>
  <c r="Z23" i="86" s="1"/>
  <c r="L163" i="86"/>
  <c r="L179" i="86" s="1"/>
  <c r="AG12" i="86"/>
  <c r="AG20" i="86" s="1"/>
  <c r="AG293" i="86"/>
  <c r="V23" i="86"/>
  <c r="AM129" i="86"/>
  <c r="AL10" i="86"/>
  <c r="AJ293" i="86"/>
  <c r="AJ13" i="86"/>
  <c r="AJ20" i="86" s="1"/>
  <c r="T154" i="86"/>
  <c r="T163" i="86" s="1"/>
  <c r="T179" i="86" s="1"/>
  <c r="T126" i="86"/>
  <c r="Y14" i="86"/>
  <c r="AL14" i="86" s="1"/>
  <c r="AL179" i="86"/>
  <c r="Y150" i="86"/>
  <c r="AM10" i="86" l="1"/>
  <c r="AL12" i="86"/>
  <c r="T129" i="86"/>
  <c r="T131" i="86" s="1"/>
  <c r="AM179" i="86"/>
  <c r="AL150" i="86"/>
  <c r="AM150" i="86" s="1"/>
  <c r="Y13" i="86"/>
  <c r="Y20" i="86" s="1"/>
  <c r="Y293" i="86"/>
  <c r="AM14" i="86"/>
  <c r="T180" i="86"/>
  <c r="AJ23" i="86"/>
  <c r="AM12" i="86" l="1"/>
  <c r="T130" i="86"/>
  <c r="Y23" i="86"/>
  <c r="AL13" i="86"/>
  <c r="AM13" i="86" l="1"/>
</calcChain>
</file>

<file path=xl/sharedStrings.xml><?xml version="1.0" encoding="utf-8"?>
<sst xmlns="http://schemas.openxmlformats.org/spreadsheetml/2006/main" count="8956" uniqueCount="2330">
  <si>
    <t>DEPRECIATION EXPENSE</t>
  </si>
  <si>
    <t>of common</t>
  </si>
  <si>
    <t>Electric alloc</t>
  </si>
  <si>
    <t>Gas alloc</t>
  </si>
  <si>
    <t>C397.00-Communication Equipment</t>
  </si>
  <si>
    <t>E350.10-Land Rights</t>
  </si>
  <si>
    <t>E350.20-Land</t>
  </si>
  <si>
    <t>E352.10-Struct &amp; Imp-Non Sys Contro</t>
  </si>
  <si>
    <t>E353.10-Station Equipment - Non Sys</t>
  </si>
  <si>
    <t>E354.00-Towers and Fixtures</t>
  </si>
  <si>
    <t>E355.00-Poles and Fixtures</t>
  </si>
  <si>
    <t>E356.00-OH Conductors and Devices</t>
  </si>
  <si>
    <t>E362.00-Station Equipment</t>
  </si>
  <si>
    <t>G350.10-Land</t>
  </si>
  <si>
    <t>G351.40-Other Structures</t>
  </si>
  <si>
    <t>G352.40-Well Drilling</t>
  </si>
  <si>
    <t>G353.00-Lines</t>
  </si>
  <si>
    <t>G357.00-Other Equipment</t>
  </si>
  <si>
    <t>G117.00-Gas Stored UG Non-Current</t>
  </si>
  <si>
    <t>C389.10-Land</t>
  </si>
  <si>
    <t>C389.20-Land Rights</t>
  </si>
  <si>
    <t>G354.00-Compressor Station Equip</t>
  </si>
  <si>
    <t>E335.00-Misc PowerPlant Equip</t>
  </si>
  <si>
    <t>G375.20-Oth Dist Structur</t>
  </si>
  <si>
    <t>Beginning</t>
  </si>
  <si>
    <t>Ending</t>
  </si>
  <si>
    <t>Balance</t>
  </si>
  <si>
    <t>RWIP</t>
  </si>
  <si>
    <t>Transfers Out</t>
  </si>
  <si>
    <t>Locomotives</t>
  </si>
  <si>
    <t>Railcar</t>
  </si>
  <si>
    <t>Gas Pipeline</t>
  </si>
  <si>
    <t>Transportation</t>
  </si>
  <si>
    <t>TC1 Cooling Twr</t>
  </si>
  <si>
    <t>Total Reserves</t>
  </si>
  <si>
    <t>Check</t>
  </si>
  <si>
    <t>Cost</t>
  </si>
  <si>
    <t>of Removal</t>
  </si>
  <si>
    <t>Other</t>
  </si>
  <si>
    <t>Total Gas Depreciation Reserves</t>
  </si>
  <si>
    <t>Total Gas Amortization Reserves</t>
  </si>
  <si>
    <t>Total Electric Depreciation Reserves</t>
  </si>
  <si>
    <t>Total Electric Amortization Reserves</t>
  </si>
  <si>
    <t>Total Common Depreciation Reserves</t>
  </si>
  <si>
    <t>Total Common Amortization Reserves</t>
  </si>
  <si>
    <t>Reserve</t>
  </si>
  <si>
    <t>Difference</t>
  </si>
  <si>
    <t>Total Common</t>
  </si>
  <si>
    <t>Total Electric</t>
  </si>
  <si>
    <t>Total Gas</t>
  </si>
  <si>
    <t>Reconciliation to Income Statement</t>
  </si>
  <si>
    <t>Electric Rev &amp; Exp:</t>
  </si>
  <si>
    <t>Depreciation YTD</t>
  </si>
  <si>
    <t>ARO Depreciation</t>
  </si>
  <si>
    <t>LGE-131400-Mill Creek Unit 4 Turbog</t>
  </si>
  <si>
    <t xml:space="preserve">LGE-136600-Electric Distribution - </t>
  </si>
  <si>
    <t xml:space="preserve">LGE-136025-Elect. Dist. Substation </t>
  </si>
  <si>
    <t xml:space="preserve">LGE-136920-Electric Distribution - </t>
  </si>
  <si>
    <t>LGE-136800-Line Transformers</t>
  </si>
  <si>
    <t xml:space="preserve">LGE-136400-Electric Distribution - </t>
  </si>
  <si>
    <t xml:space="preserve">LGE-136910-Electric Distribution - </t>
  </si>
  <si>
    <t xml:space="preserve">LGE-137310-Electric Distribution - </t>
  </si>
  <si>
    <t xml:space="preserve">LGE-137340-Electric Dist. - Street </t>
  </si>
  <si>
    <t>LGE-137405-ARO Cost Elec Dist (L/B)</t>
  </si>
  <si>
    <t>LGE-139620-Power Op  Equip-Other</t>
  </si>
  <si>
    <t xml:space="preserve">LGE-139400-Tools, Shop, and Garage </t>
  </si>
  <si>
    <t>LGE-139610-Power Op Equip-Hourly Rt</t>
  </si>
  <si>
    <t>LGE-139210-Transportation - Cars Tr</t>
  </si>
  <si>
    <t>LGE-139500-Laboratory Equipment</t>
  </si>
  <si>
    <t>LGE-139220-Transportation  - Traile</t>
  </si>
  <si>
    <t>G375.20-Other Distribution Structur</t>
  </si>
  <si>
    <t>G376.00-Mains</t>
  </si>
  <si>
    <t>G378.00-Meas and Reg Station-Genera</t>
  </si>
  <si>
    <t>G379.00-Meas &amp; Reg Station-City Gat</t>
  </si>
  <si>
    <t>G380.00-Services</t>
  </si>
  <si>
    <t>G381.00-Meters</t>
  </si>
  <si>
    <t>G383.00-Regulators</t>
  </si>
  <si>
    <t>G385.00-Industrial Measuring and Re</t>
  </si>
  <si>
    <t>G387.00-Other Equipment</t>
  </si>
  <si>
    <t>G388.05-ARO Cost Gas Dist (L/B)</t>
  </si>
  <si>
    <t>INTERCOMPANY</t>
  </si>
  <si>
    <t>E346.00-Misc Power Plant Equip</t>
  </si>
  <si>
    <t>G375.20-Other Dist Structures</t>
  </si>
  <si>
    <t>C390.20-Struc and Imp-Transportatio</t>
  </si>
  <si>
    <t>C390.30-Struct and Imp - Stores</t>
  </si>
  <si>
    <t>C390.40-Struct and Imp - Shops</t>
  </si>
  <si>
    <t>C390.60-Struct and Imp - Microwave</t>
  </si>
  <si>
    <t>C391.10-Office Furniture</t>
  </si>
  <si>
    <t>C391.20-Office Equipment</t>
  </si>
  <si>
    <t>C391.30-Computer Equipment</t>
  </si>
  <si>
    <t>C391.31-Personal Computers</t>
  </si>
  <si>
    <t>C391.40-Security Equipment</t>
  </si>
  <si>
    <t>C392.10-Trans Equip-Cars and Trucks</t>
  </si>
  <si>
    <t xml:space="preserve">C392.20-Trans Equip-Trailers </t>
  </si>
  <si>
    <t>C393.00-Stores Equipment</t>
  </si>
  <si>
    <t>C394.00-Tools, Shop, Garage Equip</t>
  </si>
  <si>
    <t>C395.00-Laboratory Equipment</t>
  </si>
  <si>
    <t>C396.10-Power Op Equip-Hourly Rated</t>
  </si>
  <si>
    <t>C396.20-Power Op Equip - Other</t>
  </si>
  <si>
    <t>C397.10-Communication Equip-Compute</t>
  </si>
  <si>
    <t>C398.00-Miscellaneous Equipment</t>
  </si>
  <si>
    <t>C399.15-ARO Cost Common (L/B)</t>
  </si>
  <si>
    <t>C301.00-Organization</t>
  </si>
  <si>
    <t>ACCOUNT</t>
  </si>
  <si>
    <t>Credits</t>
  </si>
  <si>
    <t>PROPERTY UNDER CAPITAL LEASES</t>
  </si>
  <si>
    <t>Additions</t>
  </si>
  <si>
    <t>Retirements</t>
  </si>
  <si>
    <t>Net Additions</t>
  </si>
  <si>
    <t>Ending Balance</t>
  </si>
  <si>
    <t>Common Intangible Plant</t>
  </si>
  <si>
    <t>Electric</t>
  </si>
  <si>
    <t>Electric Distribution</t>
  </si>
  <si>
    <t>Electric General Plant</t>
  </si>
  <si>
    <t>Electric Hydro Production</t>
  </si>
  <si>
    <t>Electric Intangible Plant</t>
  </si>
  <si>
    <t>Electric Other Production</t>
  </si>
  <si>
    <t>Electric Steam Production</t>
  </si>
  <si>
    <t>Electric Transmission</t>
  </si>
  <si>
    <t>Gas</t>
  </si>
  <si>
    <t>Gas Distribution</t>
  </si>
  <si>
    <t>Gas General Plant</t>
  </si>
  <si>
    <t>Gas Intangible Plant</t>
  </si>
  <si>
    <t>Gas Storage</t>
  </si>
  <si>
    <t>Gas Transmission</t>
  </si>
  <si>
    <t>Total 101 Accounts</t>
  </si>
  <si>
    <t>Total 101101</t>
  </si>
  <si>
    <t>Total 105001</t>
  </si>
  <si>
    <t>Gas Stored Nonrecoverable</t>
  </si>
  <si>
    <t>Total 117001</t>
  </si>
  <si>
    <t>Non Utility Property</t>
  </si>
  <si>
    <t>Total 121001</t>
  </si>
  <si>
    <t>Construction Work in Progress</t>
  </si>
  <si>
    <t>LOUISVILLE GAS &amp; ELECTRIC COMPANY</t>
  </si>
  <si>
    <t>Capital Leased Property</t>
  </si>
  <si>
    <t>Total 106 Accounts</t>
  </si>
  <si>
    <t>LIFE RESERVE</t>
  </si>
  <si>
    <t>LGE-131200-MC Offsite Rail Cars</t>
  </si>
  <si>
    <t>Total Gas Plant in Service - KY</t>
  </si>
  <si>
    <t>LGE-131501-AROP MC 4 Accessor</t>
  </si>
  <si>
    <t>LGE-131501-AROP TC 1 Accessor</t>
  </si>
  <si>
    <t>LGE-131501-AROP Accessory</t>
  </si>
  <si>
    <t>YTD</t>
  </si>
  <si>
    <t>Total</t>
  </si>
  <si>
    <t>TOTAL ACCRUAL &amp; AMORTIZATION</t>
  </si>
  <si>
    <t>Acct - 151060</t>
  </si>
  <si>
    <t>Acct - 151061</t>
  </si>
  <si>
    <t>Acct - 184315</t>
  </si>
  <si>
    <t>Acct - 254</t>
  </si>
  <si>
    <t>Acct - 421001</t>
  </si>
  <si>
    <t>Rounding</t>
  </si>
  <si>
    <t>SET OF BOOKS ID</t>
  </si>
  <si>
    <t>FF SEGMENT 1</t>
  </si>
  <si>
    <t>COMPANY</t>
  </si>
  <si>
    <t>FF APP COL NAME 1</t>
  </si>
  <si>
    <t>SEGMENT1</t>
  </si>
  <si>
    <t>FF ABOVE PROMPT 1</t>
  </si>
  <si>
    <t>FF DISPLAY SIZE 1</t>
  </si>
  <si>
    <t>FF MAXIMUM SIZE 1</t>
  </si>
  <si>
    <t>SET OF BOOKS NAME</t>
  </si>
  <si>
    <t>FF SEGMENT 2</t>
  </si>
  <si>
    <t>PRODUCT</t>
  </si>
  <si>
    <t>FF APP COL NAME 2</t>
  </si>
  <si>
    <t>SEGMENT2</t>
  </si>
  <si>
    <t>FF ABOVE PROMPT 2</t>
  </si>
  <si>
    <t>FF DISPLAY SIZE 2</t>
  </si>
  <si>
    <t>FF MAXIMUM SIZE 2</t>
  </si>
  <si>
    <t>CHART OF ACCOUNTS ID</t>
  </si>
  <si>
    <t>FF SEGMENT 3</t>
  </si>
  <si>
    <t>ORGANIZATION</t>
  </si>
  <si>
    <t>FF APP COL NAME 3</t>
  </si>
  <si>
    <t>SEGMENT3</t>
  </si>
  <si>
    <t>FF ABOVE PROMPT 3</t>
  </si>
  <si>
    <t>FF DISPLAY SIZE 3</t>
  </si>
  <si>
    <t>FF MAXIMUM SIZE 3</t>
  </si>
  <si>
    <t>PERIOD SET NAME</t>
  </si>
  <si>
    <t>GBLGL_CALENDAR</t>
  </si>
  <si>
    <t>FF SEGMENT 4</t>
  </si>
  <si>
    <t>EXPENDITURE_ORG</t>
  </si>
  <si>
    <t>FF APP COL NAME 4</t>
  </si>
  <si>
    <t>SEGMENT4</t>
  </si>
  <si>
    <t>FF ABOVE PROMPT 4</t>
  </si>
  <si>
    <t>FF DISPLAY SIZE 4</t>
  </si>
  <si>
    <t>APPLICATIONS USERNAME</t>
  </si>
  <si>
    <t>e005011</t>
  </si>
  <si>
    <t>APPLICATIONS USERNAME ID</t>
  </si>
  <si>
    <t>FF SEG SEPARATOR</t>
  </si>
  <si>
    <t>.</t>
  </si>
  <si>
    <t>NO OF FF SEGMENTS</t>
  </si>
  <si>
    <t>SHOW SEPARATOR</t>
  </si>
  <si>
    <t>MEANING OF YES</t>
  </si>
  <si>
    <t>Yes</t>
  </si>
  <si>
    <t>MEANING OF NO</t>
  </si>
  <si>
    <t>No</t>
  </si>
  <si>
    <t>DEFAULT ACTIVITY</t>
  </si>
  <si>
    <t>Net</t>
  </si>
  <si>
    <t>DB THOUSANDS SEPARATOR</t>
  </si>
  <si>
    <t>,</t>
  </si>
  <si>
    <t>Total Electric Plant in Service</t>
  </si>
  <si>
    <t>Total Common Plant in Service</t>
  </si>
  <si>
    <t>Total Gas Plant in Service</t>
  </si>
  <si>
    <t>Total 101</t>
  </si>
  <si>
    <t>Total 106</t>
  </si>
  <si>
    <t>AAALHxAD8AAAAJuAAG</t>
  </si>
  <si>
    <t>Row 6</t>
  </si>
  <si>
    <t>COMMON - LIFE</t>
  </si>
  <si>
    <t>AAALHxAD8AAAAJUAAY</t>
  </si>
  <si>
    <t>Row 8</t>
  </si>
  <si>
    <t>ELECTRIC - SALVAGE</t>
  </si>
  <si>
    <t>AAALHxAD8AAAAzZAAN</t>
  </si>
  <si>
    <t>GAS - SALVAGE</t>
  </si>
  <si>
    <t>AAALHxAD8AAAAzZAAO</t>
  </si>
  <si>
    <t>COMMON - SALVAGE</t>
  </si>
  <si>
    <t>AAALHxAD8AAAAzZAAP</t>
  </si>
  <si>
    <t>ARO - ELECTRIC</t>
  </si>
  <si>
    <t>AAALHxAD8AAAAzZAAQ</t>
  </si>
  <si>
    <t>ARO - GAS</t>
  </si>
  <si>
    <t>AAALHxAD8AAAAzZAAR</t>
  </si>
  <si>
    <t>ARO - COMMON</t>
  </si>
  <si>
    <t>AAALHxAD8AAAAzZAAS</t>
  </si>
  <si>
    <t>TOTAL 108001 RWIP - ELECTRIC</t>
  </si>
  <si>
    <t>AAALHxAD8AAAAzZAAT</t>
  </si>
  <si>
    <t>TOTAL 108001 RWIP - GAS</t>
  </si>
  <si>
    <t>AAALHxAD8AAAAzZAAU</t>
  </si>
  <si>
    <t>TOTAL 108001 RWIP - COMMON</t>
  </si>
  <si>
    <t>AAALHxAD8AAAAzZAAV</t>
  </si>
  <si>
    <t>TOTAL 108901 RWIP - ELECTRIC</t>
  </si>
  <si>
    <t>AAALHxAD8AAAAzZAAW</t>
  </si>
  <si>
    <t>TOTAL 108901 RWIP - GAS</t>
  </si>
  <si>
    <t>AAALHxAD8AAAAzZAAX</t>
  </si>
  <si>
    <t>TOTAL 108901 RWIP - COMMON</t>
  </si>
  <si>
    <t>PROPERTY ACCTG DEPRECIATION REPORT</t>
  </si>
  <si>
    <t>PROPERTY ACCTG DEPR REPORT</t>
  </si>
  <si>
    <t>DEPRECIATION REPORT BY ACCOUNT AND BY PRODUCT</t>
  </si>
  <si>
    <t>AAALHdAD8AAAAXRAAf</t>
  </si>
  <si>
    <t>PROPERTY ACCTG LGE COL SET</t>
  </si>
  <si>
    <t>PROPERTY ACCTG DEPRECIATION COLUMNS</t>
  </si>
  <si>
    <t>AAALISAD8AAAAROAAB</t>
  </si>
  <si>
    <t>AAALHxAD8AAAAJUAAS</t>
  </si>
  <si>
    <t>LG&amp;E</t>
  </si>
  <si>
    <t>AAALICAD8AAAAnRAAB</t>
  </si>
  <si>
    <t>AAALICAD8AAAAqNAAA</t>
  </si>
  <si>
    <t>AAALICAD8AAAAqNAAB</t>
  </si>
  <si>
    <t>AAALICAD8AAAAqNAAC</t>
  </si>
  <si>
    <t>AAALICAD8AAAAqNAAD</t>
  </si>
  <si>
    <t>AAALICAD8AAAAqNAAE</t>
  </si>
  <si>
    <t>AAALICAD8AAAAqNAAF</t>
  </si>
  <si>
    <t>AAALICAD8AAAAqNAAG</t>
  </si>
  <si>
    <t>LGE-134100-TC 8 Structures and Impr</t>
  </si>
  <si>
    <t>LGE-134200-TC 9 Fuel Holders, Produ</t>
  </si>
  <si>
    <t>LGE-134200-Zorn - Fuel Holders, Pro</t>
  </si>
  <si>
    <t>LGE-134200-EWB 6 Fuel Holders, Prod</t>
  </si>
  <si>
    <t>LGE-134300-TC 5 Prime Movers</t>
  </si>
  <si>
    <t>LGE-134100-TC 6 Structures and Impr</t>
  </si>
  <si>
    <t>LGE-134300-TC 10 Prime Movers</t>
  </si>
  <si>
    <t>LGE-134200-TC 7 Fuel Holders, Produ</t>
  </si>
  <si>
    <t>LGE-134100-Paddys GT - 12 Structure</t>
  </si>
  <si>
    <t>LGE-134100-TC 5 Structures and Impr</t>
  </si>
  <si>
    <t>C390.10-Struct and Imp-Gen Offices</t>
  </si>
  <si>
    <t>C302.00-Franchises and Consents</t>
  </si>
  <si>
    <t>C303.00-Misc Intang Plant-Software</t>
  </si>
  <si>
    <t>C303.20-Law Library</t>
  </si>
  <si>
    <t>C121.01-Nonutility Prop - Coal Land</t>
  </si>
  <si>
    <t>C121.02-Nonutility-Coal Mineral Rts</t>
  </si>
  <si>
    <t xml:space="preserve">C121.03-Nonutility-Coal Rts of Way </t>
  </si>
  <si>
    <t>C121.04-Nonutility Prop - Misc Land</t>
  </si>
  <si>
    <t>E360.20-Land</t>
  </si>
  <si>
    <t>E361.00-Structures and Improvements</t>
  </si>
  <si>
    <t>E364.00-Poles, Towers, and Fixtures</t>
  </si>
  <si>
    <t>E365.00-OH Conductors and Devices</t>
  </si>
  <si>
    <t>E366.00-Underground Conduit</t>
  </si>
  <si>
    <t>E367.00-UG Conductors and Devices</t>
  </si>
  <si>
    <t>E368.00-Line Transformers</t>
  </si>
  <si>
    <t>E335.00-Misc Power Plant Equipment</t>
  </si>
  <si>
    <t>E336.00-Roads, Railroads, and Bridg</t>
  </si>
  <si>
    <t>E337.07-ARO Cost Hydro Prod (Eqp)</t>
  </si>
  <si>
    <t>E301.00-Organization</t>
  </si>
  <si>
    <t>E302.00-Franchises and Consents</t>
  </si>
  <si>
    <t>E340.20-Land</t>
  </si>
  <si>
    <t>E341.00-Structures and Improvements</t>
  </si>
  <si>
    <t>E342.00-Fuel Holders, Producers, Ac</t>
  </si>
  <si>
    <t>E343.00-Prime Movers</t>
  </si>
  <si>
    <t>E344.00-Generators</t>
  </si>
  <si>
    <t>E345.00-Accessory Electric Equipmen</t>
  </si>
  <si>
    <t>E346.00-Misc Power Plant Equipment</t>
  </si>
  <si>
    <t>E347.05-ARO Cost Other Prod (L/B)</t>
  </si>
  <si>
    <t>E347.07-ARO Cost Other Prod (Eqp)</t>
  </si>
  <si>
    <t>E310.20-Land</t>
  </si>
  <si>
    <t>Total 101 &amp; 106</t>
  </si>
  <si>
    <t>LGE-131400-Trimble Unit 1 Turbogene</t>
  </si>
  <si>
    <t>LGE-131500-Cane Run Unit 1 Accessor</t>
  </si>
  <si>
    <t>LGE-131500-Cane Run Unit 2 Accessor</t>
  </si>
  <si>
    <t>LGE-131101-AROP CR 1 Struct &amp; Impr</t>
  </si>
  <si>
    <t>LGE-131500-Cane Run Unit 3 Acessory</t>
  </si>
  <si>
    <t>LGE-131500-Cane Run Unit 4 SO2 Acce</t>
  </si>
  <si>
    <t>LGE-131500-Cane Run Unit 5 Acccesso</t>
  </si>
  <si>
    <t>LGE-131500-Cane Run Unit 5 SO2 Acce</t>
  </si>
  <si>
    <t>LGE-131500-Cane Run Unit 6 SO2 Acce</t>
  </si>
  <si>
    <t>LGE-131500-Mill Creek Unit 1 Access</t>
  </si>
  <si>
    <t>LGE-131100-Mill Creek Unit 3 SO2-St</t>
  </si>
  <si>
    <t>E369.10-Underground Services</t>
  </si>
  <si>
    <t>E369.20-Overhead Services</t>
  </si>
  <si>
    <t>E370.00-Meters</t>
  </si>
  <si>
    <t>E373.10-Overhead Street Lighting</t>
  </si>
  <si>
    <t>E373.20-Underground Street Lighting</t>
  </si>
  <si>
    <t>E373.40-Street Lighting Transformer</t>
  </si>
  <si>
    <t>E374.05-ARO Cost Elec Dist (L/B)</t>
  </si>
  <si>
    <t>E392.10-Transportation - Cars Truck</t>
  </si>
  <si>
    <t>E392.20-Transportation  - Trailers</t>
  </si>
  <si>
    <t>E394.00-Tools, Shop, and Garage Equ</t>
  </si>
  <si>
    <t>E395.00-Laboratory Equipment</t>
  </si>
  <si>
    <t>E396.10-Power Op Equip-Hourly Rtd</t>
  </si>
  <si>
    <t>E396.20-Power Op  Equip-Other</t>
  </si>
  <si>
    <t>E330.20-Land</t>
  </si>
  <si>
    <t>LGE-339110-Office Furniture</t>
  </si>
  <si>
    <t>LGE-339010-Common Structures - Broa</t>
  </si>
  <si>
    <t>LGE-339030-Common Structures - Stor</t>
  </si>
  <si>
    <t>LGE-339060-Common Structures - Micr</t>
  </si>
  <si>
    <t>LGE-338910-Common - Land</t>
  </si>
  <si>
    <t>LGE-339610-Power Op Equip-Hourly Ra</t>
  </si>
  <si>
    <t>LGE-338920-Common - Land Rights</t>
  </si>
  <si>
    <t>LGE-339040-Common Structures - Othe</t>
  </si>
  <si>
    <t>LGE-339400-Tools, Shop, Garage Equi</t>
  </si>
  <si>
    <t>LGE-339020-Common Structures - Tran</t>
  </si>
  <si>
    <t>LGE-339010-Struct and Imp-LGE Bldg</t>
  </si>
  <si>
    <t>LGE-339210-Trans Equip-Cars and Tru</t>
  </si>
  <si>
    <t>LGE-339710-Communication Equip-Comp</t>
  </si>
  <si>
    <t>LGE-339800-Miscellaneous Equipment</t>
  </si>
  <si>
    <t>LGE-339915-ARO Cost Common (L/B)</t>
  </si>
  <si>
    <t xml:space="preserve">LGE-330100-Common Intangible Plant </t>
  </si>
  <si>
    <t>LGE-330200-Franchises and Consents</t>
  </si>
  <si>
    <t>LGE-330320-Law Library</t>
  </si>
  <si>
    <t>LGE-330300-Misc Intang Plant-Softwa</t>
  </si>
  <si>
    <t>LGE-312101-Nonutility Prop - Coal L</t>
  </si>
  <si>
    <t>LGE-312103-Nonutility-Coal Rts of W</t>
  </si>
  <si>
    <t>LGE-312104-Nonutility Prop - Misc L</t>
  </si>
  <si>
    <t xml:space="preserve">LGE-312102-Nonutility-Coal Mineral </t>
  </si>
  <si>
    <t>LGE-137000-Meters</t>
  </si>
  <si>
    <t xml:space="preserve">LGE-137320-Electric Distribution - </t>
  </si>
  <si>
    <t xml:space="preserve">LGE-136500-Electric Distribution - </t>
  </si>
  <si>
    <t xml:space="preserve">LGE-136700-Electric Distribution - </t>
  </si>
  <si>
    <t xml:space="preserve">LGE-136020-Elect. Dist. Substation </t>
  </si>
  <si>
    <t xml:space="preserve">LGE-136205-Elect. Dist. Substation </t>
  </si>
  <si>
    <t>LGE-136100-Electric Distribution Su</t>
  </si>
  <si>
    <t>LGE-131200-Cane Run Unit 2 Boiler P</t>
  </si>
  <si>
    <t>LGE-131200-Cane Run Unit 3 Boiler P</t>
  </si>
  <si>
    <t>LGE-131201-AROP MC3 Boiler Plt Equp</t>
  </si>
  <si>
    <t>LGE-131200-Cane Run Unit 4 SO2 Boil</t>
  </si>
  <si>
    <t>LGE-131200-Cane Run Unit 5 SO2 Boil</t>
  </si>
  <si>
    <t>LGE-131200-Mill Creek Locomotives B</t>
  </si>
  <si>
    <t>LGE-131200-Mill Creek Rail Cars Boi</t>
  </si>
  <si>
    <t>LGE-131200-Mill Creek Unit 1 SO2 Bo</t>
  </si>
  <si>
    <t>LGE-131200-Mill Creek Unit 2 SO2 Bo</t>
  </si>
  <si>
    <t>LGE-131200-Mill Creek Unit 3 SO2 Bo</t>
  </si>
  <si>
    <t>LGE-131201-AROP MC4 SO2 Boiler Plt</t>
  </si>
  <si>
    <t>LGE-131400-Cane Run Unit 1 Turbogen</t>
  </si>
  <si>
    <t>LGE-131200-Cane Run Unit 1 Boiler P</t>
  </si>
  <si>
    <t>LGE-131400-Cane Run Unit 2 Turbogen</t>
  </si>
  <si>
    <t>LGE-131400-Cane Run Unit 4 Turbogen</t>
  </si>
  <si>
    <t>LGE-131400-Cane Run Unit 5 Turbogen</t>
  </si>
  <si>
    <t>LGE-131110-MC 4 Capital Leased Equi</t>
  </si>
  <si>
    <t>LGE-131400-Cane Run Unit 6 Turbogen</t>
  </si>
  <si>
    <t>LGE-131400-Mill Creek Unit 2 Turbog</t>
  </si>
  <si>
    <t>LGE-131400-Mill Creek Unit 3 Turbog</t>
  </si>
  <si>
    <t>Total Gas - Indiana</t>
  </si>
  <si>
    <t>KENTUCKY &amp; INDIANA</t>
  </si>
  <si>
    <t>Total Plant (Non-CWIP)</t>
  </si>
  <si>
    <t>Total Plant + CWIP</t>
  </si>
  <si>
    <t xml:space="preserve">LGE-134500-TC 6 Accessory Electric </t>
  </si>
  <si>
    <t>LGE-134600-EWB 5 Misc Power Plant E</t>
  </si>
  <si>
    <t>LGE-134500-Waterside - Accessory El</t>
  </si>
  <si>
    <t>LGE-134500-TC 9 Acessory Electric E</t>
  </si>
  <si>
    <t>LGE-134600-EWB 7 Misc Power Plant E</t>
  </si>
  <si>
    <t xml:space="preserve">LGE-134500-TC 7 Accessory Electric </t>
  </si>
  <si>
    <t>LGE-134500-Zorn - Accessory Electri</t>
  </si>
  <si>
    <t>LGE-134020-TC 5 CT Land</t>
  </si>
  <si>
    <t>Page 200   8 Reserves</t>
  </si>
  <si>
    <t>Net Book Value</t>
  </si>
  <si>
    <t>Plant in Service</t>
  </si>
  <si>
    <t>Total Electric Plant in Service - KY</t>
  </si>
  <si>
    <t>Total Plant in Service</t>
  </si>
  <si>
    <t>LGE-133020-Ohio Falls Non-Project</t>
  </si>
  <si>
    <t>LGE-133100-Ohio Falls Project 289</t>
  </si>
  <si>
    <t>LGE-133200-Ohio Falls Project 289</t>
  </si>
  <si>
    <t>LGE-133020-Ohio Falls Project 289</t>
  </si>
  <si>
    <t>LGE-133400-Ohio Falls Project 289</t>
  </si>
  <si>
    <t>LGE-133600-Ohio Falls Non-Project</t>
  </si>
  <si>
    <t>LGE-133500-Ohio Falls Non-Project</t>
  </si>
  <si>
    <t>LGE-133300-Ohio Falls Project 289</t>
  </si>
  <si>
    <t>LGE-133500-Ohio Falls Project 289</t>
  </si>
  <si>
    <t>LGE-133100-Ohio Falls Non-Project</t>
  </si>
  <si>
    <t>LGE-133600-Ohio Falls Project 289</t>
  </si>
  <si>
    <t>LGE-133707-ARO Cost Hydro Prod (Eqp</t>
  </si>
  <si>
    <t>Louisville Gas &amp; Electric</t>
  </si>
  <si>
    <t>Land and Vehicle Retirements - 2010</t>
  </si>
  <si>
    <t>Other +</t>
  </si>
  <si>
    <t>Unplanned</t>
  </si>
  <si>
    <t>Vehicles NBV</t>
  </si>
  <si>
    <t>Land Cost</t>
  </si>
  <si>
    <t>(Gain)/Loss</t>
  </si>
  <si>
    <t>GL</t>
  </si>
  <si>
    <t>FEBRUARY</t>
  </si>
  <si>
    <t>Vehicle</t>
  </si>
  <si>
    <t>Railcars      *</t>
  </si>
  <si>
    <t>*  Railcars gain transferred to Account 102001 via JE until approved by FERC.</t>
  </si>
  <si>
    <t>LGE-131100-TC 1 Future Use - 105</t>
  </si>
  <si>
    <t>Beginning Balance</t>
  </si>
  <si>
    <t>DEPRECIATION</t>
  </si>
  <si>
    <t>COMPLETED CONSTRUCTION NOT CLASSIFIED</t>
  </si>
  <si>
    <t>NONUTILITY PROPERTY</t>
  </si>
  <si>
    <t>CONSTRUCTION WORK IN PROGRESS</t>
  </si>
  <si>
    <t>GAS STORED UNDERGROUND-NONCURRENT</t>
  </si>
  <si>
    <t>Total Plant + CWIP - Non Utiltity (BS)</t>
  </si>
  <si>
    <t>Common General Plant</t>
  </si>
  <si>
    <t>FF MAXIMUM SIZE 4</t>
  </si>
  <si>
    <t>ACCOUNTED PERIOD TYPE</t>
  </si>
  <si>
    <t>Month</t>
  </si>
  <si>
    <t>FF SEGMENT 5</t>
  </si>
  <si>
    <t>FF APP COL NAME 5</t>
  </si>
  <si>
    <t>SEGMENT5</t>
  </si>
  <si>
    <t>FF ABOVE PROMPT 5</t>
  </si>
  <si>
    <t>FF DISPLAY SIZE 5</t>
  </si>
  <si>
    <t>FF MAXIMUM SIZE 5</t>
  </si>
  <si>
    <t>RESPONSIBILITY NAME</t>
  </si>
  <si>
    <t>MULT_GL_Analyst</t>
  </si>
  <si>
    <t>FF SEGMENT 6</t>
  </si>
  <si>
    <t>FF APP COL NAME 6</t>
  </si>
  <si>
    <t>SEGMENT6</t>
  </si>
  <si>
    <t>FF ABOVE PROMPT 6</t>
  </si>
  <si>
    <t>FF DISPLAY SIZE 6</t>
  </si>
  <si>
    <t>FF MAXIMUM SIZE 6</t>
  </si>
  <si>
    <t>RESP APPLICATION ID</t>
  </si>
  <si>
    <t>FF SEGMENT 7</t>
  </si>
  <si>
    <t>EXPENDITURE_TYPE</t>
  </si>
  <si>
    <t>FF APP COL NAME 7</t>
  </si>
  <si>
    <t>SEGMENT7</t>
  </si>
  <si>
    <t>FF ABOVE PROMPT 7</t>
  </si>
  <si>
    <t>FF DISPLAY SIZE 7</t>
  </si>
  <si>
    <t>FF MAXIMUM SIZE 7</t>
  </si>
  <si>
    <t>RESPONSIBILITY ID</t>
  </si>
  <si>
    <t>FF SEGMENT 8</t>
  </si>
  <si>
    <t>LOCATION</t>
  </si>
  <si>
    <t>FF APP COL NAME 8</t>
  </si>
  <si>
    <t>SEGMENT8</t>
  </si>
  <si>
    <t>FF ABOVE PROMPT 8</t>
  </si>
  <si>
    <t>FF DISPLAY SIZE 8</t>
  </si>
  <si>
    <t>FF MAXIMUM SIZE 8</t>
  </si>
  <si>
    <t>DATABASE USERNAME</t>
  </si>
  <si>
    <t>APPS</t>
  </si>
  <si>
    <t>CONNECT STRING</t>
  </si>
  <si>
    <t>OFMSPROD</t>
  </si>
  <si>
    <t>DB NAME</t>
  </si>
  <si>
    <t>FNDNAM</t>
  </si>
  <si>
    <t>apps</t>
  </si>
  <si>
    <t>GWYUID</t>
  </si>
  <si>
    <t>applsyspub/pub</t>
  </si>
  <si>
    <t>C398.00-Miscellaneous Equp</t>
  </si>
  <si>
    <t>102 Electric Plant Purch &amp; Sold</t>
  </si>
  <si>
    <t>E312-RailCars Offsite</t>
  </si>
  <si>
    <t>Plant Purchased &amp; sold</t>
  </si>
  <si>
    <t>LGE-131110-CAPITAL LEASED EQUIP</t>
  </si>
  <si>
    <t>AAALICAD8AAAAqLAAD</t>
  </si>
  <si>
    <t>AAALICAD8AAAAqLAAB</t>
  </si>
  <si>
    <t>AAALICAD8AAAAqLAAE</t>
  </si>
  <si>
    <t>AAALICAD8AAAAqLAAC</t>
  </si>
  <si>
    <t>AAALICAD8AAAAqLAAI</t>
  </si>
  <si>
    <t>AAALICAD8AAAAqLAAF</t>
  </si>
  <si>
    <t>AAALICAD8AAAAqLAAH</t>
  </si>
  <si>
    <t>AAALICAD8AAAAqLAAG</t>
  </si>
  <si>
    <t>AAALICAD8AAAAqLAAL</t>
  </si>
  <si>
    <t>AAALICAD8AAAAqLAAJ</t>
  </si>
  <si>
    <t>AAALICAD8AAAAqLAAM</t>
  </si>
  <si>
    <t>AAALICAD8AAAAqLAAK</t>
  </si>
  <si>
    <t>100</t>
  </si>
  <si>
    <t>300</t>
  </si>
  <si>
    <t>131</t>
  </si>
  <si>
    <t>348</t>
  </si>
  <si>
    <t>501</t>
  </si>
  <si>
    <t>141</t>
  </si>
  <si>
    <t>701</t>
  </si>
  <si>
    <t>130</t>
  </si>
  <si>
    <t>347</t>
  </si>
  <si>
    <t>500</t>
  </si>
  <si>
    <t>700</t>
  </si>
  <si>
    <t>140</t>
  </si>
  <si>
    <t>139</t>
  </si>
  <si>
    <t>599</t>
  </si>
  <si>
    <t>799</t>
  </si>
  <si>
    <t>108104</t>
  </si>
  <si>
    <t>108107</t>
  </si>
  <si>
    <t>108204</t>
  </si>
  <si>
    <t>108209</t>
  </si>
  <si>
    <t>108304</t>
  </si>
  <si>
    <t>108305</t>
  </si>
  <si>
    <t>108312</t>
  </si>
  <si>
    <t>108114</t>
  </si>
  <si>
    <t>108117</t>
  </si>
  <si>
    <t>108215</t>
  </si>
  <si>
    <t>108315</t>
  </si>
  <si>
    <t>108322</t>
  </si>
  <si>
    <t>108125</t>
  </si>
  <si>
    <t>108207</t>
  </si>
  <si>
    <t>108225</t>
  </si>
  <si>
    <t>108325</t>
  </si>
  <si>
    <t>108001</t>
  </si>
  <si>
    <t>108902</t>
  </si>
  <si>
    <t>108099</t>
  </si>
  <si>
    <t>108901</t>
  </si>
  <si>
    <t>108113</t>
  </si>
  <si>
    <t>108206</t>
  </si>
  <si>
    <t>108213</t>
  </si>
  <si>
    <t>108313</t>
  </si>
  <si>
    <t>108120</t>
  </si>
  <si>
    <t>108220</t>
  </si>
  <si>
    <t>AAALHxAD8AAAAJtAAV</t>
  </si>
  <si>
    <t>Row 4</t>
  </si>
  <si>
    <t>ELECTRIC - LIFE</t>
  </si>
  <si>
    <t>G350.20-Land Rights</t>
  </si>
  <si>
    <t>G351.20-Compressor Station Structur</t>
  </si>
  <si>
    <t>G351.30-Measuring and Regulat Stat</t>
  </si>
  <si>
    <t>G352.10-Storage Leaseholds and Righ</t>
  </si>
  <si>
    <t>G352.20-Reservoirs</t>
  </si>
  <si>
    <t>G352.30-Nonrecoverable Natural Gas</t>
  </si>
  <si>
    <t>G354.00-Compressor Station Equipmen</t>
  </si>
  <si>
    <t>G355.00-Measuring and Regulat Equip</t>
  </si>
  <si>
    <t>G356.00-Purification Equipment</t>
  </si>
  <si>
    <t>G358.05-ARO Cost Gas UG Store (L/B)</t>
  </si>
  <si>
    <t>G358.07-ARO Cost Gas UG Store (Eqp)</t>
  </si>
  <si>
    <t>G365.20-Rights of Way</t>
  </si>
  <si>
    <t>G367.00-Mains</t>
  </si>
  <si>
    <t>101 Plant in Service</t>
  </si>
  <si>
    <t>106 Construction Completed Not Classified</t>
  </si>
  <si>
    <t>E331.00-Structures and Improvements</t>
  </si>
  <si>
    <t>E332.00-Reservoirs, Dams, and Water</t>
  </si>
  <si>
    <t>E333.00-Water Wheels, Turbines, Gen</t>
  </si>
  <si>
    <t>E334.00-Accessory Electric Equipmen</t>
  </si>
  <si>
    <t>Gas Rec &amp; Exp:</t>
  </si>
  <si>
    <t>Per Above Reserve listing:</t>
  </si>
  <si>
    <t>Variance;</t>
  </si>
  <si>
    <t>Total Gas:</t>
  </si>
  <si>
    <t>Depreciation</t>
  </si>
  <si>
    <t>LGE-131707-ARO Cost Steam (Eqp)</t>
  </si>
  <si>
    <t xml:space="preserve">LGE-135020-Electric Transmission - </t>
  </si>
  <si>
    <t>LGE-135210-TC Sw. Station - Substat</t>
  </si>
  <si>
    <t>LGE-135310-TC Sw. Station - Substat</t>
  </si>
  <si>
    <t>LGE-135310-TC Unit 1 - Trans. - Sub</t>
  </si>
  <si>
    <t>LGE-135311-AROP Station Equip</t>
  </si>
  <si>
    <t>LGE-135311-AROP TC1 Station Equip</t>
  </si>
  <si>
    <t xml:space="preserve">LGE-135700-Electric Transmission - </t>
  </si>
  <si>
    <t xml:space="preserve">LGE-135800-Electric Transmission - </t>
  </si>
  <si>
    <t>LGE-135915-ARO Cost Transm (L/B)</t>
  </si>
  <si>
    <t>LGE-135917-ARO Cost Transm (Eqp)</t>
  </si>
  <si>
    <t>LGE-237412-Gas Distribution Land</t>
  </si>
  <si>
    <t>LGE-237422-Gas Distribution Land Ri</t>
  </si>
  <si>
    <t xml:space="preserve">LGE-237510-Gas Distribution - City </t>
  </si>
  <si>
    <t>LGE-237520-Gas Distribution - Other</t>
  </si>
  <si>
    <t>LGE-237600-Gas Distribution - Mains</t>
  </si>
  <si>
    <t>LGE-237800-Gas Distribution - Measu</t>
  </si>
  <si>
    <t xml:space="preserve">LGE-237900-Gas Distribution - City </t>
  </si>
  <si>
    <t>Total 101 Plant in Service - Common - KY</t>
  </si>
  <si>
    <t>Total 106 Plant in Service - Common - KY</t>
  </si>
  <si>
    <t>Total 101 Plant in Service - Electric - IN</t>
  </si>
  <si>
    <t>Total 106 Plant in Service - Electric - IN</t>
  </si>
  <si>
    <t>Total 101 Gas - Indiana</t>
  </si>
  <si>
    <t>E315.00-Accessory Electric Equip</t>
  </si>
  <si>
    <t xml:space="preserve">Total Plant Held for Future Use </t>
  </si>
  <si>
    <t>UTILITY PLANT IN SERVICE</t>
  </si>
  <si>
    <t>PLANT HELD FOR FUTURE USE</t>
  </si>
  <si>
    <t>Transfers/</t>
  </si>
  <si>
    <t>Adjustments</t>
  </si>
  <si>
    <t>Utility Plant at Original Cost Less Reserve for</t>
  </si>
  <si>
    <t xml:space="preserve">  Depreciation &amp; Amortization (Excl nonutility)</t>
  </si>
  <si>
    <t>LGE-238000-Gas Distribution - Gas S</t>
  </si>
  <si>
    <t>LGE-238100-Meters</t>
  </si>
  <si>
    <t>LGE-238300-Regulators</t>
  </si>
  <si>
    <t>LGE-238500-Gas Distribution - Indus</t>
  </si>
  <si>
    <t>LGE-238700-Gas Distribution - Other</t>
  </si>
  <si>
    <t>LGE-238805-ARO Cost Gas Dist (L/B)</t>
  </si>
  <si>
    <t>LGE-238807-ARO Cost Gas Dist (Eqp)</t>
  </si>
  <si>
    <t>LGE-239210-Transportation Equip-Car</t>
  </si>
  <si>
    <t>LGE-239220-Transportation Equip-Tra</t>
  </si>
  <si>
    <t xml:space="preserve">LGE-239400-Tools, Shop, and Garage </t>
  </si>
  <si>
    <t>LGE-239500-Laboratory Equipment</t>
  </si>
  <si>
    <t>LGE-239610-Power Op Equip-Hourly Ra</t>
  </si>
  <si>
    <t>LGE-239620-Power Op Equip - Other</t>
  </si>
  <si>
    <t>LGE-230200-Franchises and Consents</t>
  </si>
  <si>
    <t xml:space="preserve">LGE-235010-Gas Storage Underground </t>
  </si>
  <si>
    <t>LGE-235120-Gas Storage Undg. - Comp</t>
  </si>
  <si>
    <t>LGE-235130-Gas Storage Undg. - Regu</t>
  </si>
  <si>
    <t>LGE-235210-Gas Storage Undg. - Leas</t>
  </si>
  <si>
    <t xml:space="preserve">LGE-235220-Gas Storage Underground </t>
  </si>
  <si>
    <t xml:space="preserve">LGE-235230-Gas Storage Undg. - Non </t>
  </si>
  <si>
    <t>LGE-235400-Gas Storage Undg. - Comp</t>
  </si>
  <si>
    <t>LGE-235500-Gas Storage Undg. - Meas</t>
  </si>
  <si>
    <t xml:space="preserve">LGE-235020-Gas Storage Underground </t>
  </si>
  <si>
    <t>LGE-235600-Gas Storage Undg. - Puri</t>
  </si>
  <si>
    <t>LGE-235805-ARO Cost Gas UG Store (L</t>
  </si>
  <si>
    <t>LGE-235807-ARO Cost Gas UG Store (E</t>
  </si>
  <si>
    <t xml:space="preserve">LGE-236520-Gas Transmission Rights </t>
  </si>
  <si>
    <t>LGE-236700-Gas Transmission - Mains</t>
  </si>
  <si>
    <t>Non-Utility Property</t>
  </si>
  <si>
    <t>Common</t>
  </si>
  <si>
    <t>COST OF REMOVAL</t>
  </si>
  <si>
    <t>SALVAGE</t>
  </si>
  <si>
    <t>TOTAL RESERVES</t>
  </si>
  <si>
    <t>RETIREMENT WORK IN PROGRESS</t>
  </si>
  <si>
    <t>YTD ACTIVITY</t>
  </si>
  <si>
    <t>AMORTIZATION</t>
  </si>
  <si>
    <t>AMORTIZATION TOTAL</t>
  </si>
  <si>
    <t>Depreciation &amp; Amortization Total</t>
  </si>
  <si>
    <t>LGE-134300-TC 8 Prime Movers</t>
  </si>
  <si>
    <t>LGE-134300-EWB 5 Prime Movers</t>
  </si>
  <si>
    <t>LGE-134100-PR 13 Structures and Imp</t>
  </si>
  <si>
    <t>LGE-134200-Waterside - Fuel Holders</t>
  </si>
  <si>
    <t>LGE-134200-TRIMBLE CT PIPELINE FUEL</t>
  </si>
  <si>
    <t>LGE-134300-EWB 7 Prime Movers</t>
  </si>
  <si>
    <t>LGE-134600-Zorn - Misc. Power Plant</t>
  </si>
  <si>
    <t xml:space="preserve">LGE-134100-Cane Run - Structures &amp; </t>
  </si>
  <si>
    <t>LGE-134300-TC 6 Prime Movers</t>
  </si>
  <si>
    <t>LGE-134600-TC 9 Misc. Power Plant E</t>
  </si>
  <si>
    <t>AAALICAD8AAAAqMAAT</t>
  </si>
  <si>
    <t>AAALICAD8AAAAqLAAQ</t>
  </si>
  <si>
    <t>AAALICAD8AAAAqMAAU</t>
  </si>
  <si>
    <t>AAALICAD8AAAAqLAAO</t>
  </si>
  <si>
    <t>LGE-131400-TC 1 Future Use - 105</t>
  </si>
  <si>
    <t>LGE-131500-TC 1 Future Use - 105</t>
  </si>
  <si>
    <t>TOTAL</t>
  </si>
  <si>
    <t>LESS: NON-UTILITY</t>
  </si>
  <si>
    <t>RESERVE</t>
  </si>
  <si>
    <t>TOTAL AMORT &amp; DEPR</t>
  </si>
  <si>
    <t>101 Plant In Service</t>
  </si>
  <si>
    <t>Total Electric - Indiana</t>
  </si>
  <si>
    <t>Total Common - Indiana</t>
  </si>
  <si>
    <t>121 Non Utility Property</t>
  </si>
  <si>
    <t>Total Common Plant in Service - KY</t>
  </si>
  <si>
    <t>105 Plant Held for Future Use</t>
  </si>
  <si>
    <t>101101 Capital Leased Property</t>
  </si>
  <si>
    <t>Total 101 Electric Plant in Service - KY</t>
  </si>
  <si>
    <t>106 Construction Completed not Classified</t>
  </si>
  <si>
    <t>Total 106 Construction Completed not Classified</t>
  </si>
  <si>
    <t>Distribution</t>
  </si>
  <si>
    <t>Total Plant in Service - Gas - KY</t>
  </si>
  <si>
    <t>LGE-134400-TC 6 Generators</t>
  </si>
  <si>
    <t>LGE-134100-TC9 Structures and Impro</t>
  </si>
  <si>
    <t>LGE-134100-Waterside - Structures &amp;</t>
  </si>
  <si>
    <t>LGE-134200-PR 13 Fuel Holders, Prod</t>
  </si>
  <si>
    <t>LGE-134400-EWB 6 Generators</t>
  </si>
  <si>
    <t>LGE-134200-EWB 7 Fuel Holders, Prod</t>
  </si>
  <si>
    <t>LGE-134400-Cane Run - Generators</t>
  </si>
  <si>
    <t>LGE-134200-EWB 5 Fuel Holders, Prod</t>
  </si>
  <si>
    <t>LGE-134400-PR 13 Generators</t>
  </si>
  <si>
    <t>LGE-134200-TC 8 Fuel Holders, Produ</t>
  </si>
  <si>
    <t>LGE-134100-Zorn - Structurses &amp; Imp</t>
  </si>
  <si>
    <t>LGE-134400-Paddys GT - 11 Generator</t>
  </si>
  <si>
    <t>LGE-134200-TC 6 Fuel Holders, Produ</t>
  </si>
  <si>
    <t>LGE-134200-Paddys GT - 11 Fuel Hold</t>
  </si>
  <si>
    <t>LGE-134200-Paddys GT - 12 Fuel Hold</t>
  </si>
  <si>
    <t>LGE-134200-TC 10 Fuel Holders, Prod</t>
  </si>
  <si>
    <t>LGE-134300-PR 13 Prime Movers</t>
  </si>
  <si>
    <t>LGE-131600-Cane Run Unit 5 Misc. Po</t>
  </si>
  <si>
    <t>LGE-131100-Cane Run Unit 4 Structur</t>
  </si>
  <si>
    <t>LGE-131100-Cane Run Unit 5 SO2-Stru</t>
  </si>
  <si>
    <t>LGE-131600-Cane Run Unit 1 Misc. Po</t>
  </si>
  <si>
    <t>LGE-131100-Cane Run Unit 6 SO2-Stru</t>
  </si>
  <si>
    <t>LGE-131100-Mill Creek Unit 1 SO2-St</t>
  </si>
  <si>
    <t>LGE-131100-Mill Creek Unit 1 Struct</t>
  </si>
  <si>
    <t>LGE-131100-Mill Creek Unit 2 SO2-St</t>
  </si>
  <si>
    <t>LGE-131100-Mill Creek Unit 2 Struct</t>
  </si>
  <si>
    <t>LGE-131500-Mill Creek Unit 2 Access</t>
  </si>
  <si>
    <t>LGE-131100-Mill Creek Unit 3 Struct</t>
  </si>
  <si>
    <t>LGE-131100-Mill Creek Unit 4 SO2-St</t>
  </si>
  <si>
    <t>LGE-131500-Cane Run Unit 6 Accessor</t>
  </si>
  <si>
    <t>LGE-131100-Trimble Unit 1 SO2-Struc</t>
  </si>
  <si>
    <t>LGE-131500-Cane Run Unit 4 Accessor</t>
  </si>
  <si>
    <t>LGE-131101-AROP CR 6 Struct &amp; Impr</t>
  </si>
  <si>
    <t>LGE-131101-AROP MC 1 Struct &amp; Impr</t>
  </si>
  <si>
    <t>LGE-131101-AROP MC 3 Struct &amp; Impr</t>
  </si>
  <si>
    <t>LGE-131101-AROP MC 4 Struct &amp; Impr</t>
  </si>
  <si>
    <t>LGE-131101-AROP TC 1 Struct &amp; Impr</t>
  </si>
  <si>
    <t>LGE-131110-CR 6 Capital Leased Equi</t>
  </si>
  <si>
    <t>DB DECIMAL POINT</t>
  </si>
  <si>
    <t>AAALISAD8AAAARcAAC</t>
  </si>
  <si>
    <t>PROP - CWIP BALANCING</t>
  </si>
  <si>
    <t>R</t>
  </si>
  <si>
    <t>CWIP BALANCING</t>
  </si>
  <si>
    <t>GL#</t>
  </si>
  <si>
    <t>Row Calculations</t>
  </si>
  <si>
    <t>+</t>
  </si>
  <si>
    <t>AAALIkAD8AAAAQ+AAH</t>
  </si>
  <si>
    <t>ROW ACCOUNT ASSIGNMENTS</t>
  </si>
  <si>
    <t>AAALICAD8AAAA+GAAO</t>
  </si>
  <si>
    <t>T</t>
  </si>
  <si>
    <t>E</t>
  </si>
  <si>
    <t/>
  </si>
  <si>
    <t>000</t>
  </si>
  <si>
    <t>999</t>
  </si>
  <si>
    <t>107001</t>
  </si>
  <si>
    <t>ROWS</t>
  </si>
  <si>
    <t>AAALHxAD8AAAA/vAAj</t>
  </si>
  <si>
    <t>N</t>
  </si>
  <si>
    <t>ACCOUNT 107001</t>
  </si>
  <si>
    <t>Y</t>
  </si>
  <si>
    <t>AAALHxAD8AAAA/vAAk</t>
  </si>
  <si>
    <t>TOTAL 107001</t>
  </si>
  <si>
    <t>PROPERTY ACCTG. - CWIP BALANCING</t>
  </si>
  <si>
    <t>C</t>
  </si>
  <si>
    <t>CWIP BALANCING - PROPERTY ACCOUNTING</t>
  </si>
  <si>
    <t>AAALHdAD8AAAAXYAAG</t>
  </si>
  <si>
    <t>REPORT VALUES</t>
  </si>
  <si>
    <t>CWIP BALANCING- COMPANY COLUMNS</t>
  </si>
  <si>
    <t>AAALISAD8AAAARcAAD</t>
  </si>
  <si>
    <t>Total Plant in Service - KY</t>
  </si>
  <si>
    <t>Total 101 Plant in Service - Gas - KY</t>
  </si>
  <si>
    <t>Total 106 Const Completed not Classified - Gas - KY</t>
  </si>
  <si>
    <t>COLUMN SET VALUES</t>
  </si>
  <si>
    <t>GBL_BLANK_CONTENT_SET</t>
  </si>
  <si>
    <t>S</t>
  </si>
  <si>
    <t>GBL_BLANK_CONTENT_SET to get page breaks</t>
  </si>
  <si>
    <t>AAALJFAD8AAAACHAAJ</t>
  </si>
  <si>
    <t>CONTENT SET VALUES</t>
  </si>
  <si>
    <t>A</t>
  </si>
  <si>
    <t>ROW ORDER VALUES</t>
  </si>
  <si>
    <t>DISPLAY SET VALUES</t>
  </si>
  <si>
    <t>YTD-Actual</t>
  </si>
  <si>
    <t>USD</t>
  </si>
  <si>
    <t>AAALHxAD8AAAA/vAAq</t>
  </si>
  <si>
    <t>AAALHxAD8AAAA/vAAp</t>
  </si>
  <si>
    <t>LGE UTILITY</t>
  </si>
  <si>
    <t>KU</t>
  </si>
  <si>
    <t>999999999.99</t>
  </si>
  <si>
    <t>COLUMNS</t>
  </si>
  <si>
    <t>AAALICAD8AAAA+GAAX</t>
  </si>
  <si>
    <t>AAALICAD8AAAA+GAAY</t>
  </si>
  <si>
    <t>0100</t>
  </si>
  <si>
    <t>0110</t>
  </si>
  <si>
    <t>COLUMN ACCOUNT ASSIGNMENTS</t>
  </si>
  <si>
    <t>COLUMN CALCULATIONS</t>
  </si>
  <si>
    <t>COLUMN EXCEPTIONS</t>
  </si>
  <si>
    <t>COLUMN EXCEPTIONS DETAIL"</t>
  </si>
  <si>
    <t>ROW ORDER</t>
  </si>
  <si>
    <t>CONTENT SET</t>
  </si>
  <si>
    <t>CONTROL VALUES</t>
  </si>
  <si>
    <t>LGE-134100-Structures and Imp</t>
  </si>
  <si>
    <t>LGE-134200-Fuel Holders, Prod</t>
  </si>
  <si>
    <t>LGE-134300-Prime Movers</t>
  </si>
  <si>
    <t>LGE-134400-Generators</t>
  </si>
  <si>
    <t>LGE-134500-Accessory Electric</t>
  </si>
  <si>
    <t>LGE-134600-Misc. Power Plant</t>
  </si>
  <si>
    <t>LGE-131100-Structures &amp; Imp</t>
  </si>
  <si>
    <t>LGE-131101-AROP Struct &amp; Impr</t>
  </si>
  <si>
    <t>LGE-131200-Boiler</t>
  </si>
  <si>
    <t>LGE-131201-AROP Boiler Plt</t>
  </si>
  <si>
    <t>LGE-131400-Turbogenerators</t>
  </si>
  <si>
    <t>LGE-131500-Accessory</t>
  </si>
  <si>
    <t>LGE-131600-Misc. Power Plant</t>
  </si>
  <si>
    <t xml:space="preserve">101 Plant in Service </t>
  </si>
  <si>
    <t>Common General</t>
  </si>
  <si>
    <t>General</t>
  </si>
  <si>
    <t>Hydro</t>
  </si>
  <si>
    <t>Intangible</t>
  </si>
  <si>
    <t>Other Production</t>
  </si>
  <si>
    <t>Steam Production</t>
  </si>
  <si>
    <t>Electric General</t>
  </si>
  <si>
    <t>Transmission</t>
  </si>
  <si>
    <t>LGE ENERGY LLC</t>
  </si>
  <si>
    <t>Total Electric Plant in Service - 101</t>
  </si>
  <si>
    <t>TOTAL PLANT IN SERVICE</t>
  </si>
  <si>
    <t>Total 101 Plant in Service - Gas</t>
  </si>
  <si>
    <t>Total Plant in Service - Gas</t>
  </si>
  <si>
    <t>Total 106 Const Completed not Classified - Gas</t>
  </si>
  <si>
    <t>AAALHxAD8AAAAJtAAg</t>
  </si>
  <si>
    <t>Row 5</t>
  </si>
  <si>
    <t>GAS - LIFE</t>
  </si>
  <si>
    <t>E311.00-Structures and Improvements</t>
  </si>
  <si>
    <t xml:space="preserve">E311.01-AROP Structures and Improv </t>
  </si>
  <si>
    <t>E312.00-Boiler Plant Equipment</t>
  </si>
  <si>
    <t>E312.01-AROP Boiler Plant Equipment</t>
  </si>
  <si>
    <t>E314.00-Turbogenerator Units</t>
  </si>
  <si>
    <t>E315.00-Accessory Electric Equipmen</t>
  </si>
  <si>
    <t>E316.00-Misc Power Plant Equip</t>
  </si>
  <si>
    <t>E317.07-ARO Cost Steam (Eqp)</t>
  </si>
  <si>
    <t>E353.11-AROP Station Equip Non Sys</t>
  </si>
  <si>
    <t>E357.00-Underground Conduit</t>
  </si>
  <si>
    <t>E358.00-UG Conductors and Devices</t>
  </si>
  <si>
    <t>E359.15-ARO Cost Transm (L/B)</t>
  </si>
  <si>
    <t>E359.17-ARO Cost Transm (Eqp)</t>
  </si>
  <si>
    <t>E311.10-Capital Leased Property</t>
  </si>
  <si>
    <t>E360.25- Land Held for Future Use</t>
  </si>
  <si>
    <t>E362.05-Station Equip-For Future Us</t>
  </si>
  <si>
    <t>G374.12-Other Distribution Land</t>
  </si>
  <si>
    <t>G374.22-Other Distribution Land Rig</t>
  </si>
  <si>
    <t>G375.10-City Gate Check Station Str</t>
  </si>
  <si>
    <t>Common General Plant - ARO</t>
  </si>
  <si>
    <t>Electric Distribution - ARO</t>
  </si>
  <si>
    <t>Electric Hydro Production - ARO</t>
  </si>
  <si>
    <t>LGE-131500-Mill Creek Unit 1 SO2 Ac</t>
  </si>
  <si>
    <t>LGE-131500-Mill Creek Unit 2 SO2 Ac</t>
  </si>
  <si>
    <t>LGE-131500-Mill Creek Unit 3 Access</t>
  </si>
  <si>
    <t>LGE-131500-Mill Creek Unit 3 SO2 Ac</t>
  </si>
  <si>
    <t>LGE-131500-Mill Creek Unit 4 Access</t>
  </si>
  <si>
    <t>LGE-131500-Mill Creek Unit 4 SO2 Ac</t>
  </si>
  <si>
    <t>LGE-131500-Trimble Unit 1 Accessory</t>
  </si>
  <si>
    <t>LGE-131100-Cane Run Unit 5 Structur</t>
  </si>
  <si>
    <t>LGE-131500-Trimble Unit 1 SO2 Acces</t>
  </si>
  <si>
    <t>LGE-131600-Cane Run Unit 3 Misc. Po</t>
  </si>
  <si>
    <t>LGE-131600-Cane Run Unit 4 Misc. Po</t>
  </si>
  <si>
    <t>LGE-131100-Cane Run Unit 4 SO2-Stru</t>
  </si>
  <si>
    <t>LGE-131600-Cane Run Unit 4 SO2 Misc</t>
  </si>
  <si>
    <t>LGE-131600-Cane Run Unit 5 SO2 Misc</t>
  </si>
  <si>
    <t>LGE-131600-Cane Run Unit 6 Misc. Po</t>
  </si>
  <si>
    <t>LGE-131100-Cane Run Unit 1 Structur</t>
  </si>
  <si>
    <t>LGE-131600-Cane Run Unit 6 SO2 Misc</t>
  </si>
  <si>
    <t xml:space="preserve">LGE-131600-Mill Creek Unit 2 Misc. </t>
  </si>
  <si>
    <t xml:space="preserve">LGE-131600-Mill Creek Unit 3 Misc. </t>
  </si>
  <si>
    <t xml:space="preserve">LGE-131600-Mill Creek Unit 4 Misc. </t>
  </si>
  <si>
    <t>LGE-131600-Mill Creek Unit 4 SO2 Mi</t>
  </si>
  <si>
    <t>LGE-131600-Trimble Unit 1 Misc. Pow</t>
  </si>
  <si>
    <t>LGE-131020-Steam Production - Land</t>
  </si>
  <si>
    <t>LGE-135210-TC Unit 1 - Trans Sub</t>
  </si>
  <si>
    <t>AAALICAD8AAAAqNAAH</t>
  </si>
  <si>
    <t>AAALICAD8AAAAqNAAI</t>
  </si>
  <si>
    <t>AAALICAD8AAAAqNAAJ</t>
  </si>
  <si>
    <t>AAALICAD8AAAAqNAAK</t>
  </si>
  <si>
    <t>AAALICAD8AAABIaAAN</t>
  </si>
  <si>
    <t>AAALICAD8AAAAqNAAL</t>
  </si>
  <si>
    <t>AAALICAD8AAAAqNAAM</t>
  </si>
  <si>
    <t>108414</t>
  </si>
  <si>
    <t>108515</t>
  </si>
  <si>
    <t>108615</t>
  </si>
  <si>
    <t>108421</t>
  </si>
  <si>
    <t>108520</t>
  </si>
  <si>
    <t>108622</t>
  </si>
  <si>
    <t>ELECTRIC - COR</t>
  </si>
  <si>
    <t>GAS - COR</t>
  </si>
  <si>
    <t>COMMON - COR</t>
  </si>
  <si>
    <t>AAALHxAD8AAAAKiAAP</t>
  </si>
  <si>
    <t>AAALHxAD8AAAAKiAAW</t>
  </si>
  <si>
    <t>AAALHxAD8AAAAKiAAa</t>
  </si>
  <si>
    <t>AAALICAD8AAAAqNAAN</t>
  </si>
  <si>
    <t>G388.07-ARO Cost Gas Dist (Eqp)</t>
  </si>
  <si>
    <t>G392.10-Transportation Equip-Car/Tr</t>
  </si>
  <si>
    <t>G392.20-Transportation Equip-Traile</t>
  </si>
  <si>
    <t>G394.00-Tools, Shop, and Garage Equ</t>
  </si>
  <si>
    <t>AAALISAD8AAAAROAAA</t>
  </si>
  <si>
    <t>PROPERTY ACCTG DEPR RPT</t>
  </si>
  <si>
    <t>LG&amp;E DEPRECIATION DETAIL</t>
  </si>
  <si>
    <t>AAALICAD8AAAAobAAW</t>
  </si>
  <si>
    <t>-</t>
  </si>
  <si>
    <t>AAALICAD8AAAAqNAAk</t>
  </si>
  <si>
    <t>AAALICAD8AAAAobAAX</t>
  </si>
  <si>
    <t>AAALICAD8AAAAqNAAn</t>
  </si>
  <si>
    <t>AAALICAD8AAAAm8AAU</t>
  </si>
  <si>
    <t>AAALICAD8AAAAqNAAl</t>
  </si>
  <si>
    <t>AAALICAD8AAAAqFAAB</t>
  </si>
  <si>
    <t>AAALICAD8AAAAocAAD</t>
  </si>
  <si>
    <t>AAALICAD8AAAAqNAAm</t>
  </si>
  <si>
    <t>AAALICAD8AAAAm8AAf</t>
  </si>
  <si>
    <t>AAALICAD8AAAAqLAAR</t>
  </si>
  <si>
    <t>AAALICAD8AAAAqLAAS</t>
  </si>
  <si>
    <t>AAALICAD8AAAAocAAN</t>
  </si>
  <si>
    <t>AAALICAD8AAAAm9AAz</t>
  </si>
  <si>
    <t>AAALICAD8AAAAqNAAp</t>
  </si>
  <si>
    <t>AAALICAD8AAAAqNAAo</t>
  </si>
  <si>
    <t>AAALICAD8AAAAqNAAq</t>
  </si>
  <si>
    <t>AAALICAD8AAAAqNAAr</t>
  </si>
  <si>
    <t>AAALICAD8AAAAqFAAA</t>
  </si>
  <si>
    <t>AAALICAD8AAAAqNAAs</t>
  </si>
  <si>
    <t>AAALICAD8AAAAqMAAA</t>
  </si>
  <si>
    <t>AAALICAD8AAAAqLAAT</t>
  </si>
  <si>
    <t>AAALICAD8AAAAqLAAU</t>
  </si>
  <si>
    <t>AAALICAD8AAAAqMAAB</t>
  </si>
  <si>
    <t>AAALICAD8AAAAqMAAC</t>
  </si>
  <si>
    <t>AAALICAD8AAAAqMAAE</t>
  </si>
  <si>
    <t>AAALICAD8AAAAqMAAD</t>
  </si>
  <si>
    <t>AAALICAD8AAAAqMAAF</t>
  </si>
  <si>
    <t>AAALICAD8AAAAqMAAH</t>
  </si>
  <si>
    <t>AAALICAD8AAAAqMAAG</t>
  </si>
  <si>
    <t>AAALICAD8AAAAqMAAI</t>
  </si>
  <si>
    <t>AAALICAD8AAAAqMAAJ</t>
  </si>
  <si>
    <t>AAALICAD8AAAAqMAAM</t>
  </si>
  <si>
    <t>AAALICAD8AAAAqMAAN</t>
  </si>
  <si>
    <t>AAALICAD8AAAAqMAAK</t>
  </si>
  <si>
    <t>AAALICAD8AAAAqMAAL</t>
  </si>
  <si>
    <t>AAALICAD8AAAAqMAAO</t>
  </si>
  <si>
    <t>AAALICAD8AAAAqMAAQ</t>
  </si>
  <si>
    <t>AAALICAD8AAAAqMAAP</t>
  </si>
  <si>
    <t>AAALICAD8AAAAqMAAR</t>
  </si>
  <si>
    <t>AAALICAD8AAAAqMAAS</t>
  </si>
  <si>
    <t>AAALICAD8AAAAqLAAP</t>
  </si>
  <si>
    <t>LGE-131200-TC 1 Futue Use - 105</t>
  </si>
  <si>
    <t>Electric Steam Production - ARO</t>
  </si>
  <si>
    <t>Electric Transmission - ARO</t>
  </si>
  <si>
    <t>Gas Distribution - ARO</t>
  </si>
  <si>
    <t>Gas Storage - ARO</t>
  </si>
  <si>
    <t>Electric Other Production - ARO</t>
  </si>
  <si>
    <t>Accruals</t>
  </si>
  <si>
    <t>Salvage</t>
  </si>
  <si>
    <t>End Balance</t>
  </si>
  <si>
    <t xml:space="preserve">LGE-339220-Trans Equip-Trailers </t>
  </si>
  <si>
    <t>LGE-339300-Stores Equipment</t>
  </si>
  <si>
    <t>LGE-339120-Office Equipment</t>
  </si>
  <si>
    <t>LGE-339010-Common Structures - Gene</t>
  </si>
  <si>
    <t>LGE-339131-Personal Computers</t>
  </si>
  <si>
    <t>LGE-339500-Laboratory Equipment</t>
  </si>
  <si>
    <t>LGE-339140-Security Equipment</t>
  </si>
  <si>
    <t>LGE-339620-Power Op Equip - Other</t>
  </si>
  <si>
    <t>LGE-134300-TC 7 Prime Movers</t>
  </si>
  <si>
    <t>LGE-134300-TC 9 Prime Movers</t>
  </si>
  <si>
    <t>LGE-134300-Waterside - Prime Movers</t>
  </si>
  <si>
    <t>LGE-134400-TC 8 Generators</t>
  </si>
  <si>
    <t>LGE-134400-EWB 5 Generators</t>
  </si>
  <si>
    <t>LGE-134400-EWB 7 Generators</t>
  </si>
  <si>
    <t xml:space="preserve">LGE-134600-Waterside - Misc. Power </t>
  </si>
  <si>
    <t>LGE-134400-Waterside - Generators</t>
  </si>
  <si>
    <t>E394.00-Tools, Shop and Garage Equip</t>
  </si>
  <si>
    <t>Depr &amp; Amort - Nonutility for Balance Sheet</t>
  </si>
  <si>
    <t>E345.00-Accessory Electric Equip</t>
  </si>
  <si>
    <t>LGE-134600-TC 7 Misc. Power Plant E</t>
  </si>
  <si>
    <t>LGE-134400-TC 10 Generators</t>
  </si>
  <si>
    <t>LGE-134600-TC 5 Misc. Power Plant E</t>
  </si>
  <si>
    <t xml:space="preserve">LGE-134600-TC 10 Misc. Power Plant </t>
  </si>
  <si>
    <t>LGE-134020-Waterside - Land</t>
  </si>
  <si>
    <t>LGE-134500-EWB 5 Accessory Electric</t>
  </si>
  <si>
    <t>LGE-134100-EWB 5 Structures and Imp</t>
  </si>
  <si>
    <t xml:space="preserve">LGE-134500-EWB 7 Acessory Electric </t>
  </si>
  <si>
    <t>LGE-134500-PR 13 Accessory Electric</t>
  </si>
  <si>
    <t>LGE-134600-Paddys GT - 11 Misc. Pow</t>
  </si>
  <si>
    <t>LGE-134500-Paddys GT - 12 Accessory</t>
  </si>
  <si>
    <t>LGE-134500-TC 10 Accessory Electric</t>
  </si>
  <si>
    <t xml:space="preserve">LGE-134500-TC 5 Accessory Electric </t>
  </si>
  <si>
    <t xml:space="preserve">LGE-134500-EWB 6 Acessory Electric </t>
  </si>
  <si>
    <t>Line 6 C</t>
  </si>
  <si>
    <t>Line 8 c</t>
  </si>
  <si>
    <t>Page 208 Form 3 Q</t>
  </si>
  <si>
    <t>117 Gas Stored Nonrecoverable</t>
  </si>
  <si>
    <t>G395.00-Laboratory Equipment</t>
  </si>
  <si>
    <t>G396.10-Power Op Equip-Hourly Rated</t>
  </si>
  <si>
    <t>G396.20-Power Op Equip - Other</t>
  </si>
  <si>
    <t>G302.00-Franchises and Consents</t>
  </si>
  <si>
    <t>NET RESERVES LESS NON-UTILITY</t>
  </si>
  <si>
    <t>TOTAL RESERVES NO RWIP</t>
  </si>
  <si>
    <t>NET RESERVES INCLUDING RWIP</t>
  </si>
  <si>
    <t>Form 3 Page 200</t>
  </si>
  <si>
    <t>Steam production Plant</t>
  </si>
  <si>
    <t>Hydraulic</t>
  </si>
  <si>
    <t>Form 3 P208 col c without RWIP</t>
  </si>
  <si>
    <t>AAALICAD8AAAAqLAAN</t>
  </si>
  <si>
    <t>AAALICAD8AAAAqLAAA</t>
  </si>
  <si>
    <t>LGE-130100-Elect. Intagible Plant -</t>
  </si>
  <si>
    <t>LGE-130200-Franchises and Consents</t>
  </si>
  <si>
    <t>LGE-134200-TC 5 Fuel Holders, Produ</t>
  </si>
  <si>
    <t>LGE-134100-EWB 6 Structures and Imp</t>
  </si>
  <si>
    <t>LGE-134300-EWB 6 Prime Movers</t>
  </si>
  <si>
    <t>LGE-134100-TC 10 Structures and Imp</t>
  </si>
  <si>
    <t>LGE-134600-TC 8 Misc. Power Plant E</t>
  </si>
  <si>
    <t>LGE-134400-Paddys GT - 12 Generator</t>
  </si>
  <si>
    <t>LGE-134400-TC 7 Generators</t>
  </si>
  <si>
    <t>C303.10-CCS Software</t>
  </si>
  <si>
    <t>E315.01-AROP Accessory Electric Equipmen</t>
  </si>
  <si>
    <t>LGE-330310-CCS Software</t>
  </si>
  <si>
    <t>LGE-131501-AROP Cane Run Unit 4 Accessor</t>
  </si>
  <si>
    <t>LGE-131501-AROP Cane Run Unit 5 Accessor</t>
  </si>
  <si>
    <t>LGE-131501-AROP Cane Run Unit 6 Accessor</t>
  </si>
  <si>
    <t>LGE-131501-AROP MC 1 Accessor</t>
  </si>
  <si>
    <t>LGE-131501-AROP MC 2 Accessor</t>
  </si>
  <si>
    <t>LGE-131501-AROP MC 3 Accessor</t>
  </si>
  <si>
    <t xml:space="preserve">     need to update annually in March---------------------------&gt;</t>
  </si>
  <si>
    <t>Common General Plant- Electric</t>
  </si>
  <si>
    <t>Common General Plant - Gas</t>
  </si>
  <si>
    <t>Common General Plant - ARO- Electric</t>
  </si>
  <si>
    <t>Common General Plant - ARO-Gas</t>
  </si>
  <si>
    <t>Cooling Tower</t>
  </si>
  <si>
    <t>LGE-134100-TC 7 Structures and Impr</t>
  </si>
  <si>
    <t>LGE-134500-Cane Run - Accessory Ele</t>
  </si>
  <si>
    <t>LGE-134600-EWB 6 Misc Power Plant E</t>
  </si>
  <si>
    <t xml:space="preserve">LGE-134500-TC 8 Accessory Electric </t>
  </si>
  <si>
    <t>LGE-134200-Cane Run - Fuel Holders,</t>
  </si>
  <si>
    <t>LGE-134500-Paddys GT - 11 Accessory</t>
  </si>
  <si>
    <t>LGE-134600-PR 13 Misc Power Plant E</t>
  </si>
  <si>
    <t>LGE-134400-TC 5 Generators</t>
  </si>
  <si>
    <t>LGE-134400-TC 9 Generators</t>
  </si>
  <si>
    <t>LGE-134400-Zorn - Generators</t>
  </si>
  <si>
    <t>LGE-134100-EWB 7 Structures and Imp</t>
  </si>
  <si>
    <t>LGE-134600-Paddys GT - 12 mIsc. Pow</t>
  </si>
  <si>
    <t>LGE-134705-ARO Cost Other Prod (L/B</t>
  </si>
  <si>
    <t>LGE-134707-ARO Cost Other Prod (Eqp</t>
  </si>
  <si>
    <t>LGE-131600-Mill Creek Unit 1 Misc P</t>
  </si>
  <si>
    <t>LGE-131100-Cane Run Unit 2 Structur</t>
  </si>
  <si>
    <t>LGE-131100-Cane Run Unit 3 Structur</t>
  </si>
  <si>
    <t>LGE-131400-Mill Creek Unit 1Turboge</t>
  </si>
  <si>
    <t>LGE-131200-Cane Run Locomotives - B</t>
  </si>
  <si>
    <t>LGE-131200-Cane Run Rail Cars - Boi</t>
  </si>
  <si>
    <t>LGE-131400-Cane Run Unit 3 Turbogen</t>
  </si>
  <si>
    <t>Gen Plant</t>
  </si>
  <si>
    <t>OP</t>
  </si>
  <si>
    <t>Steam</t>
  </si>
  <si>
    <t>G Dist</t>
  </si>
  <si>
    <t>E Dist</t>
  </si>
  <si>
    <t>E Trans</t>
  </si>
  <si>
    <t>Gas Trans</t>
  </si>
  <si>
    <t>Gas Stored Non-Rec</t>
  </si>
  <si>
    <t>Page 338</t>
  </si>
  <si>
    <t>8b</t>
  </si>
  <si>
    <t>8c</t>
  </si>
  <si>
    <t>9b</t>
  </si>
  <si>
    <t>4b</t>
  </si>
  <si>
    <t>4c</t>
  </si>
  <si>
    <t>6b</t>
  </si>
  <si>
    <t>6c</t>
  </si>
  <si>
    <t>2b</t>
  </si>
  <si>
    <t>2c</t>
  </si>
  <si>
    <t>7b</t>
  </si>
  <si>
    <t>7c</t>
  </si>
  <si>
    <t>10b</t>
  </si>
  <si>
    <t>10c</t>
  </si>
  <si>
    <t>Form 3</t>
  </si>
  <si>
    <t>Line 3B</t>
  </si>
  <si>
    <t>see page 4 at bottom for rates</t>
  </si>
  <si>
    <t>Page 208</t>
  </si>
  <si>
    <t>Page 208 col c</t>
  </si>
  <si>
    <t>10e-Acct 404</t>
  </si>
  <si>
    <t>Total 106 Gas - Indiana</t>
  </si>
  <si>
    <t>Total Plant in Service - Gas - IN</t>
  </si>
  <si>
    <t>G352.50-Well Equipment-ARO</t>
  </si>
  <si>
    <t>G352.55-Well Equipment</t>
  </si>
  <si>
    <t>G352.50-Well Equipment ARO</t>
  </si>
  <si>
    <t>RWIP ACCOUNT 108099</t>
  </si>
  <si>
    <t>RWIP ACCOUNT 108799</t>
  </si>
  <si>
    <t>RWIP ACCOUNT 108901</t>
  </si>
  <si>
    <t>TOTAL RWIP</t>
  </si>
  <si>
    <t>Page 200</t>
  </si>
  <si>
    <t>Line 3 C-1</t>
  </si>
  <si>
    <t>Line 3 C-2</t>
  </si>
  <si>
    <t>Total Line 3 C</t>
  </si>
  <si>
    <t>JULY</t>
  </si>
  <si>
    <t>VEHICLES</t>
  </si>
  <si>
    <t>VARIANCE</t>
  </si>
  <si>
    <t>G352.50-Well Equipment-aro</t>
  </si>
  <si>
    <t>Plant Purchased &amp; Sold</t>
  </si>
  <si>
    <t>SUMMARY OF CHANGES FOR CASH FLOW STATEMENT</t>
  </si>
  <si>
    <t>Non-Cash changes</t>
  </si>
  <si>
    <t>Cash Changes</t>
  </si>
  <si>
    <t>Depreciation/ Amortization Exp</t>
  </si>
  <si>
    <t>Unitizations</t>
  </si>
  <si>
    <t xml:space="preserve">ARO and Other Transfers </t>
  </si>
  <si>
    <t>Other - Non Depr Exp/Change</t>
  </si>
  <si>
    <t>CWIP  Spend</t>
  </si>
  <si>
    <t>Net Change In Account</t>
  </si>
  <si>
    <t>Property, plant and equipment:</t>
  </si>
  <si>
    <t>Regulated utility plant - electric and gas</t>
  </si>
  <si>
    <t>Nonregulated plant</t>
  </si>
  <si>
    <t>Accumulated depreciation</t>
  </si>
  <si>
    <t>CWIP</t>
  </si>
  <si>
    <t>Other long-term intangibles</t>
  </si>
  <si>
    <t>Accumulated cost of removal of utility plant</t>
  </si>
  <si>
    <t xml:space="preserve">Intangible Plant Detail - </t>
  </si>
  <si>
    <t>389.20</t>
  </si>
  <si>
    <t>Common Land Rights</t>
  </si>
  <si>
    <t>350.20</t>
  </si>
  <si>
    <t>Gas Land Rights</t>
  </si>
  <si>
    <t>374.22</t>
  </si>
  <si>
    <t>352.10</t>
  </si>
  <si>
    <t>365.20</t>
  </si>
  <si>
    <t>350.10</t>
  </si>
  <si>
    <t>Electric Land Rights</t>
  </si>
  <si>
    <t>302.00</t>
  </si>
  <si>
    <t>Common Franch and Consents</t>
  </si>
  <si>
    <t>Electric Franch and Consent</t>
  </si>
  <si>
    <t>Gas Franch and Consent</t>
  </si>
  <si>
    <t>101 Balance</t>
  </si>
  <si>
    <t>Elect Land Rights</t>
  </si>
  <si>
    <t>108 Balance</t>
  </si>
  <si>
    <t>Other long-term intangibles (net of Depr)</t>
  </si>
  <si>
    <t>Plus:</t>
  </si>
  <si>
    <t>Less:</t>
  </si>
  <si>
    <t>CWIP Spend</t>
  </si>
  <si>
    <t>SUMMARY OF UTILITY PLANT - FINANCIAL ACCOUNTING</t>
  </si>
  <si>
    <t>RWIP BY G/L ACCOUNT - PURCHASE ACCOUNTING</t>
  </si>
  <si>
    <t>KENTUCKY - GAS STORED NONRECOVERABLE - GAS - PURCHASE ACCOUNTING</t>
  </si>
  <si>
    <t>INDIANA - GAS STORED NONRECOVERABLE - GAS - PURCHASE ACCOUNTING</t>
  </si>
  <si>
    <t>PROPERTY UNDER CAPITAL LEASES - PURCHASE ACCOUNTING</t>
  </si>
  <si>
    <t>PLANT PURCHASED AND SOLD - PURCHASE ACCOUNTING</t>
  </si>
  <si>
    <t>Land and Vehicle Retirements - 2010 (FINANCIAL AND PURCHASE ACCOUNTING)</t>
  </si>
  <si>
    <t>RWIP BY G/L ACCOUNT - FINANCIAL ACCOUNTING</t>
  </si>
  <si>
    <t>SUMMARY OF CHANGES FOR CASH FLOW STATEMENT - FINANCIAL ACCOUNTING</t>
  </si>
  <si>
    <t>DETAIL OF TRANSFERS - FINANCIAL ACCOUNTING</t>
  </si>
  <si>
    <t>RECONCILIATION OF SUMMARY OF UTILITY PLANT TO INCOME STATEMENT DEPRECIATION AND AMORTIZATION - FINANCIAL ACCOUNTING</t>
  </si>
  <si>
    <t>TOTAL COMPANY PLANT IN SERVICE - COMMON - NBV - FINANCIAL ACCOUNTING</t>
  </si>
  <si>
    <t>TOTAL PLANT IN SERVICE - COMMON - FINANCIAL ACCOUNTING</t>
  </si>
  <si>
    <t>KENTUCKY - TOTAL PLANT IN SERVICE - COMMON - NBV - FINANCIAL ACCOUNTING</t>
  </si>
  <si>
    <t>KENTUCKY - PLANT IN SERVICE - COMMON - FINANCIAL ACCOUNTING</t>
  </si>
  <si>
    <t>INDIANA - TOTAL PLANT IN SERVICE - COMMON - NBV - FINANCIAL ACCOUNTING</t>
  </si>
  <si>
    <t>INDIANA - PLANT IN SERVICE - COMMON - FINANCIAL ACCOUNTING</t>
  </si>
  <si>
    <t>TOTAL COMPANY PLANT IN SERVICE - ELECTRIC - NBV - FINANCIAL ACCOUNTING</t>
  </si>
  <si>
    <t>TOTAL PLANT IN SERVICE - ELECTRIC - FINANCIAL ACCOUNTING</t>
  </si>
  <si>
    <t>KENTUCKY - TOTAL PLANT IN SERVICE - ELECTRIC - NBV - FINANCIAL ACCOUNTING</t>
  </si>
  <si>
    <t>INDIANA - TOTAL PLANT IN SERVICE - ELECTRIC - NBV - FINANCIAL ACCOUNTING</t>
  </si>
  <si>
    <t>KENTUCKY - PLANT IN SERVICE - ELECTRIC - FINANCIAL ACCOUNTING</t>
  </si>
  <si>
    <t>INDIANA - PLANT IN SERVICE - ELECTRIC - FINANCIAL ACCOUNTING</t>
  </si>
  <si>
    <t>TOTAL COMPANY PLANT IN SERVICE - GAS - NBV - FINANCIAL ACCOUNTING</t>
  </si>
  <si>
    <t>TOTAL - PLANT IN SERVICE - GAS - FINANCIAL ACCOUNTING</t>
  </si>
  <si>
    <t>KENTUCKY - TOTAL PLANT IN SERVICE - GAS - NBV - FINANCIAL ACCOUNTING</t>
  </si>
  <si>
    <t>KENTUCKY - PLANT IN SERVICE - GAS - FINANCIAL ACCOUNTING</t>
  </si>
  <si>
    <t>INDIANA - TOTAL PLANT IN SERVICE - GAS - NBV - FINANCIAL ACCOUNTING</t>
  </si>
  <si>
    <t>INDIANA - PLANT IN SERVICE - GAS - FINANCIAL ACCOUNTING</t>
  </si>
  <si>
    <t>KENTUCKY - GAS STORED NONRECOVERABLE - GAS - FINANCIAL ACCOUNTING</t>
  </si>
  <si>
    <t>INDIANA - GAS STORED NONRECOVERABLE - GAS - FINANCIAL ACCOUNTING</t>
  </si>
  <si>
    <t>PROPERTY UNDER CAPITAL LEASES - FINANCIAL ACCOUNTING</t>
  </si>
  <si>
    <t>PLANT HELD FOR FUTURE USE - FINANCIAL ACCOUNTING</t>
  </si>
  <si>
    <t>NON UTILITY PROPERTY - FINANCIAL ACCOUNTING</t>
  </si>
  <si>
    <t>PLANT PURCHASED AND SOLD - FINANCIAL ACCOUNTING</t>
  </si>
  <si>
    <t>Gains/Losses</t>
  </si>
  <si>
    <t>ARO Transfers</t>
  </si>
  <si>
    <t xml:space="preserve">Other Transfers </t>
  </si>
  <si>
    <t>Regulatory Asset</t>
  </si>
  <si>
    <t>ARO Liability</t>
  </si>
  <si>
    <t>Depreciation/ Amortization Expense (403)</t>
  </si>
  <si>
    <t>ARO Depr Total Activity (403)</t>
  </si>
  <si>
    <t>ARO Accretion</t>
  </si>
  <si>
    <t>ARO Settlements (Gross)</t>
  </si>
  <si>
    <t>ARO Revaluation (Gross)</t>
  </si>
  <si>
    <t>Transfers from 101 and 108 to 182 (Gross)</t>
  </si>
  <si>
    <t>ARO Purchase Accounting Adjustments</t>
  </si>
  <si>
    <t>Current ARO Liability</t>
  </si>
  <si>
    <t>Total 102001</t>
  </si>
  <si>
    <t>Total 101 Plant in Service - Common - IN</t>
  </si>
  <si>
    <t>Total 106 Plant in Service - Common - IN</t>
  </si>
  <si>
    <t>Total Common Plant in Service - IN</t>
  </si>
  <si>
    <t>LGE-131400-Trimble Unit 2 Turbogene</t>
  </si>
  <si>
    <t>LGE-131600-Trimble Unit 2 Misc. Pow</t>
  </si>
  <si>
    <t>Common Alloc (71%)</t>
  </si>
  <si>
    <t>Common Alloc (29%)</t>
  </si>
  <si>
    <t>Tranfer from 105 to 101 - TC2 in service.</t>
  </si>
  <si>
    <t>Jan-2011 (B)</t>
  </si>
  <si>
    <t>Jan-2011 (A)</t>
  </si>
  <si>
    <t>RWIP E/G/C splits balance to G/L</t>
  </si>
  <si>
    <t>Feb-2011</t>
  </si>
  <si>
    <t>Transfer between functional groups</t>
  </si>
  <si>
    <t>SUMMARY OF UTILTIY PLANT (Financial and Purchase Accounting)</t>
  </si>
  <si>
    <t>SUMMARY OF UTILTIY PLANT (Purchase Accounting)</t>
  </si>
  <si>
    <t>Schedule Page: 200    Line No.:3   Column: c</t>
  </si>
  <si>
    <t xml:space="preserve">Check column - </t>
  </si>
  <si>
    <t xml:space="preserve">  should all be zero</t>
  </si>
  <si>
    <t>Schedule Page: 200    Line No.:3   Column: d</t>
  </si>
  <si>
    <t>Schedule Page: 200    Line No.:3   Column: h</t>
  </si>
  <si>
    <t>Schedule Page: 200    Line No.:6   Column: c</t>
  </si>
  <si>
    <t>Schedule Page: 200    Line No.:6   Column: d</t>
  </si>
  <si>
    <t>Schedule Page: 200    Line No.:6   Column: h</t>
  </si>
  <si>
    <t>Schedule Page: 200    Line No.:10   Column: c</t>
  </si>
  <si>
    <t>Schedule Page: 200    Line No.:18   Column: c</t>
  </si>
  <si>
    <t>Schedule Page: 200    Line No.:18   Column: d</t>
  </si>
  <si>
    <t>Schedule Page: 200    Line No.:18   Column: h</t>
  </si>
  <si>
    <t>Schedule Page: 200    Line No.:20   Column: d</t>
  </si>
  <si>
    <t>Schedule Page: 200    Line No.:21   Column: c</t>
  </si>
  <si>
    <t>SUMMARY OF UTILITY PLANT</t>
  </si>
  <si>
    <t>FOOTNOTES FOR FORM 1 and 3Q</t>
  </si>
  <si>
    <t>Schedule Page: 200    Line No.:21   Column: h</t>
  </si>
  <si>
    <t>Schedule Page: 200    Line No.:28   Column: c</t>
  </si>
  <si>
    <t>Electric Held for Future Use Depreciation Non-Purchase Accounting Balance</t>
  </si>
  <si>
    <t>Electric Held for Future Use Depreciation Purchase Accounting Adjustment</t>
  </si>
  <si>
    <t>Total for Electric Held for Future Use Depreciation Purchase Accounting</t>
  </si>
  <si>
    <t>Used only if there is depreciation on assets held for future use.  Offset is Electric In-Service above.</t>
  </si>
  <si>
    <t>Rounded</t>
  </si>
  <si>
    <t>Transfer Meters to the correct plant account</t>
  </si>
  <si>
    <t>Mar-2011 (A)</t>
  </si>
  <si>
    <t>Mar-2011 (B)</t>
  </si>
  <si>
    <t>Schedule Page: 208    Line No.:1   Column: b</t>
  </si>
  <si>
    <t>QTR ONLY</t>
  </si>
  <si>
    <t>Without Purchase Accounting Balance</t>
  </si>
  <si>
    <t>Purchase Accounting Adjustment</t>
  </si>
  <si>
    <t>Schedule Page: 208    Line No.:1   Column: c</t>
  </si>
  <si>
    <t>Total for Electric Intangible Plant Amort</t>
  </si>
  <si>
    <t>Schedule Page: 208    Line No.:2   Column: b</t>
  </si>
  <si>
    <t>Schedule Page: 208    Line No.:2   Column: c</t>
  </si>
  <si>
    <t>Total for Electric Steam Production Plant Depreciation</t>
  </si>
  <si>
    <t>Schedule Page: 208    Line No.:4   Column: b</t>
  </si>
  <si>
    <t>Schedule Page: 208    Line No.:4   Column: c</t>
  </si>
  <si>
    <t>Total for Electric Hydraulic Production Plant Depreciation</t>
  </si>
  <si>
    <t>Schedule Page: 208    Line No.:6   Column: b</t>
  </si>
  <si>
    <t>Schedule Page: 208    Line No.:6   Column: c</t>
  </si>
  <si>
    <t>Total for Electric Other Production Plant Depreciation</t>
  </si>
  <si>
    <t>Schedule Page: 208    Line No.:7   Column: b</t>
  </si>
  <si>
    <t>Schedule Page: 208    Line No.:7   Column: c</t>
  </si>
  <si>
    <t>Schedule Page: 208    Line No.:8   Column: b</t>
  </si>
  <si>
    <t>Schedule Page: 208    Line No.:8   Column: c</t>
  </si>
  <si>
    <t>Schedule Page: 208    Line No.:10   Column: b</t>
  </si>
  <si>
    <t>Schedule Page: 208    Line No.:10   Column: c</t>
  </si>
  <si>
    <t>Still to build - Page 219 for year end.</t>
  </si>
  <si>
    <t>Without Purchase Accounting</t>
  </si>
  <si>
    <t>Electric Completed Construction not Classified was adjusted due to the purchase of LG&amp;E by PPL Corporation in November 2010.  To reflect the fair value of Electric Completed Construction not Classified, LG&amp;E netted previously recorded accumulated depreciation against the book value of assets as of the acquisition date. See footnote for Page 110, Line 2, Column c. The following reflects the purchase accounting adjustment:</t>
  </si>
  <si>
    <t>Gas Completed Construction not Classified was adjusted due to the purchase of LG&amp;E by PPL Corporation in November 2010.  To reflect the fair value of Gas Completed Construction not Classified, LG&amp;E netted previously recorded accumulated depreciation against the book value of assets as of the acquisition date. See footnote for Page 110, Line 2, Column c. The following reflects the purchase accounting adjustment:</t>
  </si>
  <si>
    <t>Common Completed Construction not Classified was adjusted due to the purchase of LG&amp;E by PPL Corporation in November 2010.  To reflect the fair value of Common Completed Construction not Classified, LG&amp;E netted previously recorded accumulated depreciation against the book value of assets as of the acquisition date. See footnote for Page 110, Line 2, Column c. The following reflects the purchase accounting adjustment:</t>
  </si>
  <si>
    <t>Electric Held for Future Use was adjusted due to the purchase of LG&amp;E by PPL Corporation in November 2010.  To reflect the fair value of Electric Held for Future Use, LG&amp;E netted previously recorded accumulated depreciation against the book value of assets as of the acquisition date. See footnote for Page 110, Line 2, Column c. The following reflects the purchase accounting adjustment:</t>
  </si>
  <si>
    <t>Total for Gas Amort of Underground Storage Land/Land Rights</t>
  </si>
  <si>
    <t>Total for Electric Amort of Other Utility Plant</t>
  </si>
  <si>
    <t>Total for Common Amort of Other Utility Plant</t>
  </si>
  <si>
    <t>Electric Held for Future Use Depreciation was adjusted due to the purchase of LG&amp;E by PPL Corporation in November 2010.  To reflect the fair value of Electric Held for Future Use Depreciation, LG&amp;E netted previously recorded accumulated depreciation against the book value of assets as of the acquisition date. See footnote for Page 110, Line 2, Column c. The following reflects the purchase accounting adjustment:</t>
  </si>
  <si>
    <t>Total for Electric Completed Construction not Classified</t>
  </si>
  <si>
    <t>Total for Gas Completed Construction not Classified</t>
  </si>
  <si>
    <t>Total for Common Completed Construction not Classified</t>
  </si>
  <si>
    <t>Total for Electric Held for Future Use</t>
  </si>
  <si>
    <t>Total for Electric In-Service Depreciation</t>
  </si>
  <si>
    <t>Electric In-Service Depreciation was adjusted due to the purchase of LG&amp;E by PPL Corporation in November 2010.  To reflect the fair value of Electric In-Service Depreciation, LG&amp;E netted previously recorded accumulated depreciation against the book value of assets as of the acquisition date. See footnote for Page 110, Line 5, Column c. The following reflects the purchase accounting adjustment:</t>
  </si>
  <si>
    <t>Gas In-Service Depreciation was adjusted due to the purchase of LG&amp;E by PPL Corporation in November 2010.  To reflect the fair value of Gas In-Service Depreciation, LG&amp;E netted previously recorded accumulated depreciation against the book value of assets as of the acquisition date. See footnote for Page 110, Line 5, Column c. The following reflects the purchase accounting adjustment:</t>
  </si>
  <si>
    <t>Total for Gas In-Service Depreciation</t>
  </si>
  <si>
    <t>Common In-Service Depreciation was adjusted due to the purchase of LG&amp;E by PPL Corporation in November 2010.  To reflect the fair value of Common In-Service Depreciation, LG&amp;E netted previously recorded accumulated depreciation against the book value of assets as of the acquisition date. See footnote for Page 110, Line 5, Column c. The following reflects the purchase accounting adjustment:</t>
  </si>
  <si>
    <t>Gas Amort of Underground Storage Land/Land Rights was adjusted due to the purchase of LG&amp;E by PPL Corporation in November 2010.  To reflect the fair value of Gas Amort of Underground Storage Land/Land Rights, LG&amp;E netted previously recorded accumulated depreciation against the book value of assets as of the acquisition date. See footnote for Page 110, Line 5, Column c. The following reflects the purchase accounting adjustment:</t>
  </si>
  <si>
    <t>Electric Amort of Other Utility Plant  was adjusted due to the purchase of LG&amp;E by PPL Corporation in November 2010.  To reflect the fair value of Electric Amort of Other Utility Plant, LG&amp;E netted previously recorded accumulated depreciation against the book value of assets as of the acquisition date. See footnote for Page 110, Line 5, Column c. The following reflects the purchase accounting adjustment:</t>
  </si>
  <si>
    <t>Common Amort of Other Utility Plant  was adjusted due to the purchase of LG&amp;E by PPL Corporation in November 2010.  To reflect the fair value of Common Amort of Other Utility Plant, LG&amp;E netted previously recorded accumulated depreciation against the book value of assets as of the acquisition date. See footnote for Page 110, Line 5, Column c. The following reflects the purchase accounting adjustment:</t>
  </si>
  <si>
    <t>Total for Electric Intangible Plant In-Service</t>
  </si>
  <si>
    <t>Electric Intangible Plant Amortization was adjusted due to the purchase of LG&amp;E by PPL Corporation in November 2010.  To reflect the fair value of Electric Intangible Plant In Amortization, LG&amp;E netted previously recorded accumulated depreciation against the book value of assets as of the acquisition date. See footnote for Page 110, Line 5, Column c. The following reflects the purchase accounting adjustment:</t>
  </si>
  <si>
    <t>Electric Steam Production Plant Depreciation was adjusted due to the purchase of LG&amp;E by PPL Corporation in November 2010.  To reflect the fair value of Electric Steam Production Plant Depreciation, LG&amp;E netted previously recorded accumulated depreciation against the book value of assets as of the acquisition date. See footnote for Page 110, Line 5, Column c. The following reflects the purchase accounting adjustment:</t>
  </si>
  <si>
    <t>Electric Hydraulic Production Plant Depreciation was adjusted due to the purchase of LG&amp;E by PPL Corporation in November 2010.  To reflect the fair value of Hydraulic Production Plant Depreciation, LG&amp;E netted previously recorded accumulated depreciation against the book value of assets as of the acquisition date. See footnote for Page 110, Line 5, Column c. The following reflects the purchase accounting adjustment:</t>
  </si>
  <si>
    <t>Remaining negative amount is due to salvage reserve balance.</t>
  </si>
  <si>
    <t>Electric Other Production Plant Depreciation was adjusted due to the purchase of LG&amp;E by PPL Corporation in November 2010.  To reflect the fair value of Other Production Plant Depreciation, LG&amp;E netted previously recorded accumulated depreciation against the book value of assets as of the acquisition date. See footnote for Page 110, Line 5, Column c. The following reflects the purchase accounting adjustment:</t>
  </si>
  <si>
    <t>Electric Plant In-Service (Classified) was adjusted due to the purchase of LG&amp;E by PPL Corporation in November 2010.  To reflect the fair value of Electric Plant In-Service (Classified), LG&amp;E netted previously recorded accumulated depreciation against the book value of assets as of the acquisition date. See footnote for Page 110, Line 2, Column c. The following reflects the purchase accounting adjustment:</t>
  </si>
  <si>
    <t>Total for Electric Plant In-Service (Classified)</t>
  </si>
  <si>
    <t>Gas Plant In-Service (Classified) was adjusted due to the purchase of LG&amp;E by PPL Corporation in November 2010.  To reflect the fair value of Gas Plant In-Service (Classified), LG&amp;E netted previously recorded accumulated depreciation against the book value of assets as of the acquisition date. See footnote for Page 110, Line 2, Column c. The following reflects the purchase accounting adjustment:</t>
  </si>
  <si>
    <t>Total for Gas Plant In-Service (Classified)</t>
  </si>
  <si>
    <t>Common Plant In-Service (Classified) was adjusted due to the purchase of LG&amp;E by PPL Corporation in November 2010.  To reflect the fair value of Common Plant In-Service (Classified), LG&amp;E netted previously recorded accumulated depreciation against the book value of assets as of the acquisition date. See footnote for Page 110, Line 2, Column c. The following reflects the purchase accounting adjustment:</t>
  </si>
  <si>
    <t>Total for Common Plant In-Service (Classified)</t>
  </si>
  <si>
    <t>Electric Intangible Plant In-Service was adjusted due to the purchase of LG&amp;E by PPL Corporation in November 2010.  To reflect the fair value of Electric Intangible Plant In-Service, LG&amp;E netted previously recorded accumulated depreciation against the book value of assets as of the acquisition date. See footnote for Page 110, Line 2, Column c. The following reflects the purchase accounting adjustment:</t>
  </si>
  <si>
    <t>Electric Steam Production Plant In-Service was adjusted due to the purchase of LG&amp;E by PPL Corporation in November 2010.  To reflect the fair value of Electric Steam Production Plant In-Service, LG&amp;E netted previously recorded accumulated depreciation against the book value of assets as of the acquisition date. See footnote for Page 110, Line 2, Column c. The following reflects the purchase accounting adjustment:</t>
  </si>
  <si>
    <t>Total for Electric Steam Production Plant In-Service</t>
  </si>
  <si>
    <t>Electric Hydraulic Production Plant In-Service was adjusted due to the purchase of LG&amp;E by PPL Corporation in November 2010.  To reflect the fair value of Electric Hydraulic Production Plant In-Service, LG&amp;E netted previously recorded accumulated depreciation against the book value of assets as of the acquisition date. See footnote for Page 110, Line 2, Column c. The following reflects the purchase accounting adjustment:</t>
  </si>
  <si>
    <t>Total for Electric Hydraulic Production Plant In-Service</t>
  </si>
  <si>
    <t>Electric Other Production Plant In-Service was adjusted due to the purchase of LG&amp;E by PPL Corporation in November 2010.  To reflect the fair value of Electric Other Production Plant In-Service, LG&amp;E netted previously recorded accumulated depreciation against the book value of assets as of the acquisition date. See footnote for Page 110, Line 2, Column c. The following reflects the purchase accounting adjustment:</t>
  </si>
  <si>
    <t>Total for Electric Other Production Plant In-Service</t>
  </si>
  <si>
    <t>Electric Transmission Plant In-Service was adjusted due to the purchase of LG&amp;E by PPL Corporation in November 2010.  To reflect the fair value of Electric Transmission Plant In-Service, LG&amp;E netted previously recorded accumulated depreciation against the book value of assets as of the acquisition date. See footnote for Page 110, Line 2, Column c. The following reflects the purchase accounting adjustment:</t>
  </si>
  <si>
    <t>Total for Electric Transmission Plant In-Service</t>
  </si>
  <si>
    <t>Electric Transmission Plant Depreciation was adjusted due to the purchase of LG&amp;E by PPL Corporation in November 2010.  To reflect the fair value of Transmission Plant Depreciation, LG&amp;E netted previously recorded accumulated depreciation against the book value of assets as of the acquisition date. See footnote for Page 110, Line 5, Column c. The following reflects the purchase accounting adjustment:</t>
  </si>
  <si>
    <t>Total for Electric Transmission Plant Depreciation</t>
  </si>
  <si>
    <t>Electric Distribution Plant In-Service was adjusted due to the purchase of LG&amp;E by PPL Corporation in November 2010.  To reflect the fair value of Electric Distribution Plant In-Service, LG&amp;E netted previously recorded accumulated depreciation against the book value of assets as of the acquisition date. See footnote for Page 110, Line 2, Column c. The following reflects the purchase accounting adjustment:</t>
  </si>
  <si>
    <t>Total for Electric Distribution Plant In-Service</t>
  </si>
  <si>
    <t>Electric Distribution Plant Depreciation was adjusted due to the purchase of LG&amp;E by PPL Corporation in November 2010.  To reflect the fair value of Distribution Plant Depreciation, LG&amp;E netted previously recorded accumulated depreciation against the book value of assets as of the acquisition date. See footnote for Page 110, Line 5, Column c. The following reflects the purchase accounting adjustment:</t>
  </si>
  <si>
    <t>Total for Electric Distribution Plant Depreciation</t>
  </si>
  <si>
    <t>Electric General Plant In-Service was adjusted due to the purchase of LG&amp;E by PPL Corporation in November 2010.  To reflect the fair value of Electric General Plant In-Service, LG&amp;E netted previously recorded accumulated depreciation against the book value of assets as of the acquisition date. See footnote for Page 110, Line 2, Column c. The following reflects the purchase accounting adjustment:</t>
  </si>
  <si>
    <t>Total for General Plant In-Service</t>
  </si>
  <si>
    <t>Electric General Plant Depreciation was adjusted due to the purchase of LG&amp;E by PPL Corporation in November 2010.  To reflect the fair value of General Plant Depreciation, LG&amp;E netted previously recorded accumulated depreciation against the book value of assets as of the acquisition date. See footnote for Page 110, Line 5, Column c. The following reflects the purchase accounting adjustment:</t>
  </si>
  <si>
    <t>Total for General Plant Depreciation</t>
  </si>
  <si>
    <t>Total for Common In-Service Depreciation</t>
  </si>
  <si>
    <t>ARO</t>
  </si>
  <si>
    <t>Settlements</t>
  </si>
  <si>
    <t>Reconciliation to Income Statement - Amortization Expense</t>
  </si>
  <si>
    <t>Amort YTD</t>
  </si>
  <si>
    <t>MAY</t>
  </si>
  <si>
    <t>Vehicle (127553)</t>
  </si>
  <si>
    <t>Sale of Vehicles</t>
  </si>
  <si>
    <t>May-2011</t>
  </si>
  <si>
    <t>(RWIP is sale - Life is reporting actual product codes from GL.  Life entry to reverse In June.)</t>
  </si>
  <si>
    <t>Jun-2011 (A)</t>
  </si>
  <si>
    <t>Jun-2011 (B)</t>
  </si>
  <si>
    <t>Sale of Vehicles - Correction of error from May</t>
  </si>
  <si>
    <t>LGE-131100-CR Unit 6 Struc</t>
  </si>
  <si>
    <t>LGE-131100-CR Unit 6 Struc ECR 2005</t>
  </si>
  <si>
    <t>LGE-131100-MC Unit 4 Struc ECR 2005</t>
  </si>
  <si>
    <t xml:space="preserve">LGE-131100-MC Unit 4 Struc </t>
  </si>
  <si>
    <t>LGE-131200-CR6 SO2 Boil ECR 2005</t>
  </si>
  <si>
    <t xml:space="preserve">LGE-131200-CR6 SO2 Boil </t>
  </si>
  <si>
    <t>LGE-131200-MC Unit 4 Boil</t>
  </si>
  <si>
    <t>LGE-131200-MC Unit 4 Boil ECR 2005</t>
  </si>
  <si>
    <t>LGE-131200-MC4 SO2 Boil</t>
  </si>
  <si>
    <t>LGE-131200-MC4 SO2 Boil ECR 2005</t>
  </si>
  <si>
    <t>LGE-131200-TC1 SO2 Boil</t>
  </si>
  <si>
    <t>LGE-131200-TC1 SO2 Boil ECR 2005</t>
  </si>
  <si>
    <t>LGE-131100-TC Unit 1 Struc</t>
  </si>
  <si>
    <t>LGE-131100-TC Unit 1 Struc ECR 2006</t>
  </si>
  <si>
    <t>LGE-131100-TC Unit 2 Struc</t>
  </si>
  <si>
    <t>LGE-131100-TC Unit 2 Struc ECR 2006</t>
  </si>
  <si>
    <t>LGE-131200-CR Unit 4 Boil</t>
  </si>
  <si>
    <t>LGE-131200-CR Unit 4 Boil ECR 2006</t>
  </si>
  <si>
    <t>LGE-131200-CR Unit 5 Boil</t>
  </si>
  <si>
    <t>LGE-131200-CR Unit 5 Boil ECR 2006</t>
  </si>
  <si>
    <t>LGE-131200-CR Unit 6 Boil ECR 2006</t>
  </si>
  <si>
    <t xml:space="preserve">LGE-131200-CR Unit 6 Boil </t>
  </si>
  <si>
    <t>LGE-131200-MC Unit 1 Boil</t>
  </si>
  <si>
    <t>LGE-131200-MC Unit 1 Boil ECR 2006</t>
  </si>
  <si>
    <t>LGE-131200-MC Unit 2 Boil</t>
  </si>
  <si>
    <t>LGE-131200-MC Unit 2 Boil ECR 2006</t>
  </si>
  <si>
    <t>LGE-131200-MC Unit 3 Boil</t>
  </si>
  <si>
    <t>LGE-131200-MC Unit 3 Boil ECR 2006</t>
  </si>
  <si>
    <t>LGE-131200-MC Unit 4 Boil ECR 2006</t>
  </si>
  <si>
    <t>LGE-131200-TC 2 FGD Boil</t>
  </si>
  <si>
    <t>LGE-131200-TC 2 FGD Boil ECR 2006</t>
  </si>
  <si>
    <t>LGE-131200-TC Unit 1 Boil</t>
  </si>
  <si>
    <t>LGE-131200-TC Unit 1 Boil ECR 2006</t>
  </si>
  <si>
    <t>LGE-131200-TC Unit 2 Boil</t>
  </si>
  <si>
    <t>LGE-131200-TC Unit 2 Boil ECR 2006</t>
  </si>
  <si>
    <t>LGE-131500-TC Unit 2 Acce</t>
  </si>
  <si>
    <t>LGE-131500-TC Unit 2 Acce ECR 2006</t>
  </si>
  <si>
    <t>LGE-131020-Steam - Land</t>
  </si>
  <si>
    <t>LGE-339130-Computer Eq</t>
  </si>
  <si>
    <t>C391.33 Computer Equip ECR 2006</t>
  </si>
  <si>
    <t>E310.25-Land</t>
  </si>
  <si>
    <t>LGE-339133-Computer Eq ECR 2006</t>
  </si>
  <si>
    <t>LGE-131025-Steam - Land ECR 2005</t>
  </si>
  <si>
    <t xml:space="preserve">  ECR Depr - Comm</t>
  </si>
  <si>
    <t xml:space="preserve">   Common Alloc</t>
  </si>
  <si>
    <t>Gas Transmission - ARO</t>
  </si>
  <si>
    <t>G368.07-ARO Cost Gas Trans (Eqp)</t>
  </si>
  <si>
    <t>LGE-236807-ARO Cost Gas Trans (Eqp)</t>
  </si>
  <si>
    <t>Sept-2011 (A)</t>
  </si>
  <si>
    <t>Transfer of Forklift from Commone Plant to Electric Plant</t>
  </si>
  <si>
    <t>Sept-2011 (B)</t>
  </si>
  <si>
    <t>Sept-2011 (D)</t>
  </si>
  <si>
    <t>Gas Transmission ARO</t>
  </si>
  <si>
    <t>Land and Vehicle Retirements - 2011 - FINANCIAL ACCOUNTING</t>
  </si>
  <si>
    <t>DECEMBER 2011</t>
  </si>
  <si>
    <t xml:space="preserve">LGE-136200- Elect. Dist. Substation </t>
  </si>
  <si>
    <t xml:space="preserve">LGE-135010- Electric Transmission - </t>
  </si>
  <si>
    <t xml:space="preserve">LGE-135210- Electric Transmission - </t>
  </si>
  <si>
    <t xml:space="preserve">LGE-135310- Electric Transmission - </t>
  </si>
  <si>
    <t xml:space="preserve">LGE-135400- Electric Transmission - </t>
  </si>
  <si>
    <t xml:space="preserve">LGE-135500- Electric Transmission - </t>
  </si>
  <si>
    <t xml:space="preserve">LGE-135600- Electric Transmission - </t>
  </si>
  <si>
    <t xml:space="preserve">LGE-235140- Gas Storage Underground </t>
  </si>
  <si>
    <t xml:space="preserve">LGE-235240- Gas Storage Underground </t>
  </si>
  <si>
    <t xml:space="preserve">LGE-235250- AROP Gas Storage Underground </t>
  </si>
  <si>
    <t xml:space="preserve">LGE-235255- Gas Storage Underground </t>
  </si>
  <si>
    <t>LGE-235300- Gas Storage Undergroun</t>
  </si>
  <si>
    <t xml:space="preserve">LGE-235700- Gas Storage Underground </t>
  </si>
  <si>
    <t>LGE-339700- Common - Communication E</t>
  </si>
  <si>
    <t xml:space="preserve"> RESERVE FOR DEPRECIATION AND AMORTIZATION OF ELECTRIC PLANT IN SERVICE - FINANCIAL ACCOUNTING - Including 254 Balances</t>
  </si>
  <si>
    <t>SUMMARY OF UTILITY PLANT - FINANCIAL ACCOUNTING - Including 254 Balances</t>
  </si>
  <si>
    <t>E374.07-ARO Cost Elect Dist (Eqp)</t>
  </si>
  <si>
    <t>LGE-137407-ARO Cost Elec Dist (Eqp)</t>
  </si>
  <si>
    <t>FERC FORM 1 COLUMN CLASSIFICATION:</t>
  </si>
  <si>
    <t>Transfer</t>
  </si>
  <si>
    <t>N/A</t>
  </si>
  <si>
    <t>Addition</t>
  </si>
  <si>
    <t>Sept-2011 (C1)</t>
  </si>
  <si>
    <t>Sept-2011 (C2)</t>
  </si>
  <si>
    <t>Nov-2011 (A)</t>
  </si>
  <si>
    <t>Nov-2011 (B)</t>
  </si>
  <si>
    <t>LGE-131100-TC Unit 2 Struc ECR 2009</t>
  </si>
  <si>
    <t>LGE-131101-AROP TC 2 Struct ECR 2009</t>
  </si>
  <si>
    <t>LGE-131200-TC Unit 2 Boil ECR 2009</t>
  </si>
  <si>
    <t>E311.01-AROP Structures and Improvements</t>
  </si>
  <si>
    <t>CWIP SPEND - YTD - FINANCIAL ACCOUNTING</t>
  </si>
  <si>
    <t>Project Number</t>
  </si>
  <si>
    <t>Project Description</t>
  </si>
  <si>
    <t>Total - CWIP Spend - YTD</t>
  </si>
  <si>
    <t>Gas Meters-LGE</t>
  </si>
  <si>
    <t>Capital tools</t>
  </si>
  <si>
    <t>MC Landfill Expansion</t>
  </si>
  <si>
    <t>LGE DIST LINE TRANSFORMERS</t>
  </si>
  <si>
    <t>Gas Regulator Replacements</t>
  </si>
  <si>
    <t>PURCHASE REGULATORS</t>
  </si>
  <si>
    <t>CR Landfill Vertical Expansion</t>
  </si>
  <si>
    <t>Trimble County 2</t>
  </si>
  <si>
    <t>SPCC Mods - LG&amp;E Transmission</t>
  </si>
  <si>
    <t>Accrued Labor - LGE</t>
  </si>
  <si>
    <t>Trimble 2 Transmission lge</t>
  </si>
  <si>
    <t>OHIO FALLS REDEVELOPMENT 2004</t>
  </si>
  <si>
    <t>Clear 12/04 A&amp;G</t>
  </si>
  <si>
    <t>PURCHASE REGUL-RES/COMM</t>
  </si>
  <si>
    <t>FARM TAP REGULATOR UPGR</t>
  </si>
  <si>
    <t>TC Controls Upgrade 2006</t>
  </si>
  <si>
    <t>Misc. A/R Uncollect - LGE Cap</t>
  </si>
  <si>
    <t>6623 River Park Relo</t>
  </si>
  <si>
    <t>RIVER PARK PLACE GAS RELO</t>
  </si>
  <si>
    <t>Cane Run - New Landfill</t>
  </si>
  <si>
    <t>TC Ash/Gypsum Ponds- LGE</t>
  </si>
  <si>
    <t>TC2 AQCS - LGE</t>
  </si>
  <si>
    <t>MC Limestone Grinding Upgrade</t>
  </si>
  <si>
    <t>LGE Electric Meters &amp; Installs</t>
  </si>
  <si>
    <t>Capital Tax</t>
  </si>
  <si>
    <t>MULDRAUGH THIRD PARTY DAMAGES</t>
  </si>
  <si>
    <t>MT 138kV Collins termination</t>
  </si>
  <si>
    <t>Middletown-Collins 138kV Line</t>
  </si>
  <si>
    <t>Collins 138/69kV 150MVA Trnsfr</t>
  </si>
  <si>
    <t>LGE Gas Meters</t>
  </si>
  <si>
    <t>GRADE LANE CIRCUIT WORK</t>
  </si>
  <si>
    <t>Museum Plaza Tower Reloc</t>
  </si>
  <si>
    <t>MC1 345kv Isol Disconnects</t>
  </si>
  <si>
    <t>MC Boiler Water Make-Up System</t>
  </si>
  <si>
    <t>MILL CREEK GAS MEASUREMENT</t>
  </si>
  <si>
    <t>CONESTOGA CIRCUIT WORK</t>
  </si>
  <si>
    <t>EASTWOOD CIRCUIT WORK</t>
  </si>
  <si>
    <t>EASTWOOD SUBSTATION</t>
  </si>
  <si>
    <t>INSTALL VALVES ON STOR WELLS</t>
  </si>
  <si>
    <t>MULD-DRILL 5  RECOVERY WELLS</t>
  </si>
  <si>
    <t>2008 GAS REGUL CAPACITY PROJ</t>
  </si>
  <si>
    <t>LG&amp;E POLE INSPECTION</t>
  </si>
  <si>
    <t>LGE BRCT7 A/B Conversion 08</t>
  </si>
  <si>
    <t>HUMANA DATA CENTER CIRC WRK</t>
  </si>
  <si>
    <t>TC CBU Counter Weight Cable</t>
  </si>
  <si>
    <t>LGE-Gen Stator Bar Study</t>
  </si>
  <si>
    <t>MUD LANE (HUMANA UPGRADE)</t>
  </si>
  <si>
    <t>TC1 Catalyst Layer Install</t>
  </si>
  <si>
    <t>Dist Eastwood West Tap</t>
  </si>
  <si>
    <t>MC2 FGD Refurbishment</t>
  </si>
  <si>
    <t>UPS ASHBOTTOM (GAS)</t>
  </si>
  <si>
    <t>MC2 Ash and Sump Piping</t>
  </si>
  <si>
    <t>MC2 Front Lower Waterwall</t>
  </si>
  <si>
    <t>MC3 Reheater Lower Loops</t>
  </si>
  <si>
    <t>GS LGE DQIStrat 2010</t>
  </si>
  <si>
    <t>MC2 Turbine HP/IP Seals</t>
  </si>
  <si>
    <t>MC3 Turbine TIL 1292</t>
  </si>
  <si>
    <t>MC3 Turbine HP/IP Seals</t>
  </si>
  <si>
    <t>MC3 Turbine IP Buckets</t>
  </si>
  <si>
    <t>MC Safety Equipment 2011</t>
  </si>
  <si>
    <t>MC3 EHC Upgrade</t>
  </si>
  <si>
    <t>MC Roofing - Bunker Rooms</t>
  </si>
  <si>
    <t>MC Roofing - MC2 Turbine Room</t>
  </si>
  <si>
    <t>MC2 DCS Hardware</t>
  </si>
  <si>
    <t>MC3 DCS Hardware</t>
  </si>
  <si>
    <t>MC4 DCS Hardware</t>
  </si>
  <si>
    <t>MC4 SCR Catalyst 2010</t>
  </si>
  <si>
    <t>MC3 FD Fan Vane Drives</t>
  </si>
  <si>
    <t>MC Wet Ash Loading System "A"</t>
  </si>
  <si>
    <t>MC3 Air Htr Baskets 2011</t>
  </si>
  <si>
    <t>MC2 Condenser Tubing</t>
  </si>
  <si>
    <t>MC2 Cooling Tower Headers</t>
  </si>
  <si>
    <t>MC Coal Pile Retention</t>
  </si>
  <si>
    <t>MC Limestone Excavator</t>
  </si>
  <si>
    <t>CR Service Water Pump Repl</t>
  </si>
  <si>
    <t>CR5 4KV Switchgear Upgrade</t>
  </si>
  <si>
    <t>CR 480V Switchgear Upgrade</t>
  </si>
  <si>
    <t>CR6 4KV Switchgear Arc Flash</t>
  </si>
  <si>
    <t>CR4 4KV Switchgear Arc Flash</t>
  </si>
  <si>
    <t>CR6 Voltage Regulator Repl</t>
  </si>
  <si>
    <t>CR Stack Particulate Monitors</t>
  </si>
  <si>
    <t>CR Hardware Refresh</t>
  </si>
  <si>
    <t>PR11 GT Control Upgrade</t>
  </si>
  <si>
    <t>CR Asbestos Abatement 2011</t>
  </si>
  <si>
    <t>PR13 GT Control Upgrade</t>
  </si>
  <si>
    <t>TC SPLIT COMMON REACT FEED A/B</t>
  </si>
  <si>
    <t>TC1 ECON HOPPER INSULATION</t>
  </si>
  <si>
    <t>TC ELEVATOR CONTROLS UPGRADE</t>
  </si>
  <si>
    <t>TC FIRE HYDRANT UPGRADES</t>
  </si>
  <si>
    <t>TC PRECIP REBUILD 5TH FLD</t>
  </si>
  <si>
    <t>TC1 BOILER LOWER SLOPE</t>
  </si>
  <si>
    <t>TC1 Ductwork/Mod Reline</t>
  </si>
  <si>
    <t>TC REPL PLANT INVERTERS</t>
  </si>
  <si>
    <t>TC CONTROL BAT/CHARGER REPL</t>
  </si>
  <si>
    <t>TC1 UPGD GENERATOR RECTIFIERS</t>
  </si>
  <si>
    <t>TC1 INSTALL CO MONITORS-BOILER</t>
  </si>
  <si>
    <t>TC LAB MONITORS PURCH</t>
  </si>
  <si>
    <t>TC SAFETY AND ERT EQUIPMENT</t>
  </si>
  <si>
    <t>TC AIR HEATER  BASKET REPL</t>
  </si>
  <si>
    <t>TC1 SCR STRUCT REPL /EXP JOINT</t>
  </si>
  <si>
    <t>TC1 DUCTWORK EXP JOINT REPL</t>
  </si>
  <si>
    <t>TC CT LGE 5/6 REPL VLRA BATERY</t>
  </si>
  <si>
    <t>TC CT LGE INSTAL GRD FALT PRT</t>
  </si>
  <si>
    <t>TC CT LGE INSTAL GRD FALT PRO</t>
  </si>
  <si>
    <t>'09 MADISON SUB EXPANSION</t>
  </si>
  <si>
    <t>'09 OLD HENRY SUBSTA</t>
  </si>
  <si>
    <t>CR FGD Engineering Assessment</t>
  </si>
  <si>
    <t>MULD HYDRAULIC FAN MOTORS</t>
  </si>
  <si>
    <t>MULD STORAGE PIPELINE REPL</t>
  </si>
  <si>
    <t>2009 INST GATE VALVES ON WELLS</t>
  </si>
  <si>
    <t>CP IMPRESSED CURRENT SY IMPRV</t>
  </si>
  <si>
    <t>PI ACT COMPLI RCVs</t>
  </si>
  <si>
    <t>UPGR GAS CONTROL SCADA SYS</t>
  </si>
  <si>
    <t>2009 COMMERCIAL HP SERV REPL</t>
  </si>
  <si>
    <t>OLD HENRY CIRCUIT WORK</t>
  </si>
  <si>
    <t>ASC ROOF REPLACEMENT</t>
  </si>
  <si>
    <t>Sec Fiber Connect-Simpson-LGE</t>
  </si>
  <si>
    <t>HW/SW Dev Tools 026580-LGE10</t>
  </si>
  <si>
    <t>HW/SW Dev Tools 026540-LGE10</t>
  </si>
  <si>
    <t>MC4 SO3</t>
  </si>
  <si>
    <t>PR13 Blade and Vane Repl</t>
  </si>
  <si>
    <t>.NET WPF CLIENT FRAMEWORK-LGE</t>
  </si>
  <si>
    <t>IT Security Infrastruc-LGE10</t>
  </si>
  <si>
    <t>Gen Compl Infras-LGE10</t>
  </si>
  <si>
    <t>Identity Mgmt - LGE11</t>
  </si>
  <si>
    <t>Wireless Buildout-LGE10</t>
  </si>
  <si>
    <t>Backup Capacity Exp-LGE10</t>
  </si>
  <si>
    <t>Cable-Server Connect-LGE10</t>
  </si>
  <si>
    <t>Server Hardware Refresh-LGE10</t>
  </si>
  <si>
    <t>Bulk Pwr &amp; Env Systems-LGE10</t>
  </si>
  <si>
    <t>Mobile Radio-LGE10</t>
  </si>
  <si>
    <t>Ntwk Acc Dev/Site Infr-LGE10</t>
  </si>
  <si>
    <t>Ntwk Tools/Test Equip-LGE10</t>
  </si>
  <si>
    <t>Phone Sys Capacity Exp-LGE10</t>
  </si>
  <si>
    <t>ConT1 Sv-Bdstn-Unlic Wls-LGE10</t>
  </si>
  <si>
    <t>Eval Tools &amp; Util-LGE10</t>
  </si>
  <si>
    <t>Tier C rot-desk/lap-LGE10</t>
  </si>
  <si>
    <t>Impl Red Elec Sys-BOC DC-LGE10</t>
  </si>
  <si>
    <t>HW/SW Dev Tools 026510-LGE11</t>
  </si>
  <si>
    <t>HW/SW Dev Tools 026580-LGE11</t>
  </si>
  <si>
    <t>HW/SW Dev Tools 026540-LGE11</t>
  </si>
  <si>
    <t>HW/SW Dev Tools 026530-LGE11</t>
  </si>
  <si>
    <t>HW/SW Dev Tools 026560-LGE11</t>
  </si>
  <si>
    <t>Data Protection-LGE11</t>
  </si>
  <si>
    <t>IT Sec Mon/Aud/Mgt Tools-LGE11</t>
  </si>
  <si>
    <t>IT Sec Lab Enh-LGE11</t>
  </si>
  <si>
    <t>Access Switch Rotation-LGE11</t>
  </si>
  <si>
    <t>Core Network Infra-LGE11</t>
  </si>
  <si>
    <t>Data Networks Test Tools-LGE11</t>
  </si>
  <si>
    <t>Network Acc Dev and Gate-LGE11</t>
  </si>
  <si>
    <t>Network Management-LGE11</t>
  </si>
  <si>
    <t>Security Infra Enh-LGE11</t>
  </si>
  <si>
    <t>Wireless Buildout-LGE11</t>
  </si>
  <si>
    <t>MidLevel Strge Refresh-LGE11</t>
  </si>
  <si>
    <t>Cabling for Server Conn-LGE11</t>
  </si>
  <si>
    <t>Server Hardware Refresh-LGE11</t>
  </si>
  <si>
    <t>SAN Cap Ex incl virtual-LGE11</t>
  </si>
  <si>
    <t>Bulk Power &amp; Envir Sys-LGE11</t>
  </si>
  <si>
    <t>Mobile Radio-LGE11</t>
  </si>
  <si>
    <t>Netwk Acc Dev &amp; St Infra-LGE11</t>
  </si>
  <si>
    <t>Netwk Tools &amp; Test Equi-LGE11</t>
  </si>
  <si>
    <t>Outside Cable Plant -LGE11</t>
  </si>
  <si>
    <t>Site Security Impmts-LGE11</t>
  </si>
  <si>
    <t>Telephone Syst Cap Exp-LGE11</t>
  </si>
  <si>
    <t>Monitor Replmt - LGE-LGE11</t>
  </si>
  <si>
    <t>TC rot of dskt &amp; lt-LGE-LGE11</t>
  </si>
  <si>
    <t>New Tech Implmt-LGE11</t>
  </si>
  <si>
    <t>Smpsnville Elect Upgrds-LGE11</t>
  </si>
  <si>
    <t>Louisville Racks &amp; Fur-LGE11</t>
  </si>
  <si>
    <t>Louisville Elect Upgds-LGE11</t>
  </si>
  <si>
    <t>DB Tools &amp; Eqiptmnt-LGE11</t>
  </si>
  <si>
    <t>Data Center Software-LGE11</t>
  </si>
  <si>
    <t>Project Mirror - LGE11</t>
  </si>
  <si>
    <t>10 EMS Servers &amp; OUG - LGE</t>
  </si>
  <si>
    <t>EMS Redundancy LGE</t>
  </si>
  <si>
    <t>PowerPlan Budgeting (LG&amp;E %)</t>
  </si>
  <si>
    <t>Oracle IPM (LG&amp;E %)</t>
  </si>
  <si>
    <t>PowerPlant Upgrade (LG&amp;E %)</t>
  </si>
  <si>
    <t>PIGGABILITY CALVARY LINE</t>
  </si>
  <si>
    <t>DFR</t>
  </si>
  <si>
    <t>MULD ENGINE COOLING</t>
  </si>
  <si>
    <t>BRCT GT24 Purge  Vlv 10-11 LGE</t>
  </si>
  <si>
    <t>MC1 Boiler Lower Sidewall</t>
  </si>
  <si>
    <t>MC2 Boiler Lower Sidewall</t>
  </si>
  <si>
    <t>MC Roofing - Tripper Room</t>
  </si>
  <si>
    <t>MC2 345kV Isol Disconnects</t>
  </si>
  <si>
    <t>MC4 345kV Isol Disconnects</t>
  </si>
  <si>
    <t>MC1 Hydrosteps</t>
  </si>
  <si>
    <t>MC2 Hydrosteps - 2012</t>
  </si>
  <si>
    <t>MC3 SCR Catalyst - 2011</t>
  </si>
  <si>
    <t>MC4 SCR Catalyst Layer 2</t>
  </si>
  <si>
    <t>MC3 Blowdown Tank</t>
  </si>
  <si>
    <t>MC4 Ash and Sump Piping</t>
  </si>
  <si>
    <t>CR Switchgear Room A/C</t>
  </si>
  <si>
    <t>CR Remote Site Cameras</t>
  </si>
  <si>
    <t>CR6-1 Boiler Feed Pump Repl</t>
  </si>
  <si>
    <t>Old Henry 138KV Tap</t>
  </si>
  <si>
    <t>CR Station Switchgear Repl</t>
  </si>
  <si>
    <t>MC3 Turbine HP Snout Rings</t>
  </si>
  <si>
    <t>MC2 Turbine HP Snout Rings</t>
  </si>
  <si>
    <t>Bently Nevada 1 Server Upgrade</t>
  </si>
  <si>
    <t>TC Limestone  Bull Gear Monit</t>
  </si>
  <si>
    <t>TC Limestone  Conveyors</t>
  </si>
  <si>
    <t>TC Limestone Conveyor Belt</t>
  </si>
  <si>
    <t>TC CT Station Air Line</t>
  </si>
  <si>
    <t>MAGNOLIA 2010 FACIL IMPR</t>
  </si>
  <si>
    <t>HV Compartment Retrofit</t>
  </si>
  <si>
    <t>MULD REFLUX COOL REFURB PUR#3</t>
  </si>
  <si>
    <t>MULD ENG #4 &amp; #8 WATER PUMP</t>
  </si>
  <si>
    <t>MULD 2010 REP/REPL DEF EQ</t>
  </si>
  <si>
    <t>DOIT GAS EMER MGMT SYSTEM</t>
  </si>
  <si>
    <t>DOIT HARDWARE INFRASTRUCTURE</t>
  </si>
  <si>
    <t>DOIT MOBILE GIS ROUTING</t>
  </si>
  <si>
    <t>DOIT MOBILE INFRASTRUCTURE</t>
  </si>
  <si>
    <t>2010 INST CONTROL VALVES/WELLS</t>
  </si>
  <si>
    <t>2010 RELINE GAS STORAGE WELLS</t>
  </si>
  <si>
    <t>MAGN FARM TAP UPGRADE</t>
  </si>
  <si>
    <t>MAG PURCHASE PLASTIC TANKS</t>
  </si>
  <si>
    <t>MAGN PURCHASE MISC EQUIP</t>
  </si>
  <si>
    <t>MULD UPGRADE EXISTING FARM TAP</t>
  </si>
  <si>
    <t>MULD STORAGE PIPELINE</t>
  </si>
  <si>
    <t>MULD TRANSMISSION LINE REPL</t>
  </si>
  <si>
    <t>2010 Dist. Wildlife Protection</t>
  </si>
  <si>
    <t>2010 Misc. Dist. Project</t>
  </si>
  <si>
    <t>2010 TC OIL FILTERS</t>
  </si>
  <si>
    <t>2010 M/E BKR REPLACEMENT</t>
  </si>
  <si>
    <t>2010 FPE TAP CHGR REPLACEMENT</t>
  </si>
  <si>
    <t>2010 BUILDINGS &amp; GROUNDS</t>
  </si>
  <si>
    <t>2010 DIST. SUB. BATTERIES</t>
  </si>
  <si>
    <t>BDD RELAY REPLACEMENT PROJECT</t>
  </si>
  <si>
    <t>2010 SFC RELAY REPLACEMENT</t>
  </si>
  <si>
    <t>JEFFERSONTOWN SUB EXPANSION</t>
  </si>
  <si>
    <t>FEGENBUSH AREA SUB PROPERTY</t>
  </si>
  <si>
    <t>REMOTE CONTROL VALVES</t>
  </si>
  <si>
    <t>UPGR MAJOR STATION REG &amp; CONTR</t>
  </si>
  <si>
    <t>UPGR ROTARY METERS AT IND FAC</t>
  </si>
  <si>
    <t>2010 RELIEF VALVE CAPACITY</t>
  </si>
  <si>
    <t>COMMERCIAL HP GAS SERVICE</t>
  </si>
  <si>
    <t>UPGRADE REGULATION FACILITIES</t>
  </si>
  <si>
    <t>GAS REGULATORY TOOLS &amp; EQ</t>
  </si>
  <si>
    <t>TC Upgrade A Limestone Mill</t>
  </si>
  <si>
    <t>TC Upgrade B Limestone Mill</t>
  </si>
  <si>
    <t>TC CT HGPI LGE#1</t>
  </si>
  <si>
    <t>TC CT HGPI LGE#2 &amp; CI PARTS</t>
  </si>
  <si>
    <t>TC CT HGPI LGE #3</t>
  </si>
  <si>
    <t>LGE FACILITY EQUIPMENT-2011</t>
  </si>
  <si>
    <t>FURNITURE/OFFICE EQP-LGE 2011</t>
  </si>
  <si>
    <t>GREEN INITIATIVES-LGE 2011</t>
  </si>
  <si>
    <t>FACILITY EQUIP-ESC &amp; SSC GEN</t>
  </si>
  <si>
    <t>GS-LGE-BTU Calorimtr Rplt</t>
  </si>
  <si>
    <t>GS-LGE-Gen Dist Monit Equip</t>
  </si>
  <si>
    <t>GS-LGE-Cyber Security</t>
  </si>
  <si>
    <t>GS-LGE-Satellite Phone</t>
  </si>
  <si>
    <t>Jeffersontown Circuit Work</t>
  </si>
  <si>
    <t>URD MV Cable Rejuvenation</t>
  </si>
  <si>
    <t>IT LGE IVR</t>
  </si>
  <si>
    <t>IT LGE TEXTING &amp; CUST COMM</t>
  </si>
  <si>
    <t>Worthington Sub Expansion</t>
  </si>
  <si>
    <t>Worthington Circuit Work</t>
  </si>
  <si>
    <t>Surge Arrestors - LGE-2010</t>
  </si>
  <si>
    <t>Batteries - LGE-2010</t>
  </si>
  <si>
    <t>MuldraughToHlsclw MW Radio Lnk</t>
  </si>
  <si>
    <t>HW/SW Dev Tools 026520-LGE11</t>
  </si>
  <si>
    <t>Microsoft License-LGE11</t>
  </si>
  <si>
    <t>Srvr Cap Expan &amp; Rel-LGE11</t>
  </si>
  <si>
    <t>Upgrd Vmware Infrast-LGE11</t>
  </si>
  <si>
    <t>Wiring Upgrd VoIP &amp; Data-LGE11</t>
  </si>
  <si>
    <t>CR RO System Upgrade</t>
  </si>
  <si>
    <t>CR5 Expansion Joint Repl</t>
  </si>
  <si>
    <t>OF House Crane Gearcase</t>
  </si>
  <si>
    <t>Ohio Falls Redev. #3</t>
  </si>
  <si>
    <t>Ohio Falls Redev. #4</t>
  </si>
  <si>
    <t>Ohio Falls Redev. #5</t>
  </si>
  <si>
    <t>Ohio Falls Redev. #8</t>
  </si>
  <si>
    <t>CR Screenhouse Switchgear</t>
  </si>
  <si>
    <t>TC CCP LANDFILL PH1 RAV-LGE</t>
  </si>
  <si>
    <t>TC CCP HOLCIM BARGE-LGE</t>
  </si>
  <si>
    <t>FITNESS RM AND PSRT RM</t>
  </si>
  <si>
    <t>Openview.NET- LGE</t>
  </si>
  <si>
    <t>CIP- LGE 2011</t>
  </si>
  <si>
    <t>'Work Mgmt/FRP software - LG&amp;E</t>
  </si>
  <si>
    <t>Ohio Falls Redev. #1</t>
  </si>
  <si>
    <t>Ohio Falls Redev. #2</t>
  </si>
  <si>
    <t>Ohio Falls Redev. Common</t>
  </si>
  <si>
    <t>Third Party PAR</t>
  </si>
  <si>
    <t>TC2 CAPITAL SPARES - LGE</t>
  </si>
  <si>
    <t>HWY 933</t>
  </si>
  <si>
    <t>MC Reactant Feed Piping</t>
  </si>
  <si>
    <t>345kV-BKR RET-TC</t>
  </si>
  <si>
    <t>EW-6658 BKR UPGRADE</t>
  </si>
  <si>
    <t>CR6 Circulating Water Pump</t>
  </si>
  <si>
    <t>PENILE CITY GATE ST REDESIGN</t>
  </si>
  <si>
    <t>PaddRun-XFMR-Rep</t>
  </si>
  <si>
    <t>Symrna Cap Bank</t>
  </si>
  <si>
    <t>LBR10-MC-Brkrs</t>
  </si>
  <si>
    <t>LBR10-PRun-6636A</t>
  </si>
  <si>
    <t>TC MISC ENG- Control Stations</t>
  </si>
  <si>
    <t>LBR10-Aiken6650</t>
  </si>
  <si>
    <t>TWIN FALLS RIVERCREST REG FAC</t>
  </si>
  <si>
    <t>CustSelfServ-First Release LGE</t>
  </si>
  <si>
    <t>SAP-ParallelTest&amp;QAEnvironLGE</t>
  </si>
  <si>
    <t>EnergyEff CommAuditProj LGE</t>
  </si>
  <si>
    <t>MAGNOLIA TO PICCADILLY MODIF</t>
  </si>
  <si>
    <t>LDISCAP10</t>
  </si>
  <si>
    <t>LR10-TC-4542-Relays</t>
  </si>
  <si>
    <t>WK BLUE &amp; GREEN MODIFICATIONS</t>
  </si>
  <si>
    <t>PowerSimm - LGE</t>
  </si>
  <si>
    <t>Ener Eff -Operations Auto LGE</t>
  </si>
  <si>
    <t>NBU NGCC CR</t>
  </si>
  <si>
    <t>MC Gas Main</t>
  </si>
  <si>
    <t>MC2 CT Distribution Mods</t>
  </si>
  <si>
    <t>MC2 Partial Radiant Reheater</t>
  </si>
  <si>
    <t>MC 1C Coal Mill Gearbox</t>
  </si>
  <si>
    <t>MC 1D Coal Mill Gearbox</t>
  </si>
  <si>
    <t>MC 2D Coal Mill Gearbox</t>
  </si>
  <si>
    <t>MC 2C Coal Mill Gearbox</t>
  </si>
  <si>
    <t>MC1 Boiler Room Roofing</t>
  </si>
  <si>
    <t>MC2 Boiler Room Roofing</t>
  </si>
  <si>
    <t>MC1 Emergency Batteries</t>
  </si>
  <si>
    <t>MC3 Coal Feeder VFDs</t>
  </si>
  <si>
    <t>MC4 Alterex Rewind</t>
  </si>
  <si>
    <t>MC2 FGD Expansion Joints 2011</t>
  </si>
  <si>
    <t>MC3 FGD Expansion Joints 2011</t>
  </si>
  <si>
    <t>MC3 Burners</t>
  </si>
  <si>
    <t>FUEL WORKS LICENSE FEE LGE</t>
  </si>
  <si>
    <t>MAGNOLIA UPGRADE STATION PLCs</t>
  </si>
  <si>
    <t>REPLACE BOC CRAC UNIT-LGE</t>
  </si>
  <si>
    <t>IMPLEMENT SOA-LGE</t>
  </si>
  <si>
    <t>Emergency Generator Doe Run</t>
  </si>
  <si>
    <t>LGE Channel Bank Standard</t>
  </si>
  <si>
    <t>Ckt BR1181 Breckinridge Sub</t>
  </si>
  <si>
    <t>Ckt SM1233 Seminole Sub</t>
  </si>
  <si>
    <t>CktSP1116 South Park Sub</t>
  </si>
  <si>
    <t>Ckt SP1115 South Park Sub</t>
  </si>
  <si>
    <t>Ckt WP1104 West Point Sub</t>
  </si>
  <si>
    <t>Ckt SV1122 Shepherdsville Sub</t>
  </si>
  <si>
    <t>CEMI LGE</t>
  </si>
  <si>
    <t>CIP COMPLIANCE INFRASTR-LGE11</t>
  </si>
  <si>
    <t>CIP COMPLIANCE TOOLS-LGE11</t>
  </si>
  <si>
    <t>CONSTRUCTION-SVCDESK - LGE</t>
  </si>
  <si>
    <t>SP ADMIN TOOL - LGE11</t>
  </si>
  <si>
    <t>ENTERPRISE STORAGE EXPAN-LGE11</t>
  </si>
  <si>
    <t>UPGRADE TO SP2011-LGE11</t>
  </si>
  <si>
    <t>RISS REPLACEMENT-LGE11</t>
  </si>
  <si>
    <t>PROJMIRROR DB TECH-LGE11</t>
  </si>
  <si>
    <t>EVALUATE TOOLS&amp;UTILITIES-LGE11</t>
  </si>
  <si>
    <t>Collaborative Tools</t>
  </si>
  <si>
    <t>Mill Creek LS Grinding Upgrade</t>
  </si>
  <si>
    <t>MULD MODIFY ST FLD LINES</t>
  </si>
  <si>
    <t>BILLING ENHANCEMENTS - LGE10</t>
  </si>
  <si>
    <t>VENTYX MOBILE UPGRD-LGE10</t>
  </si>
  <si>
    <t>UPGR INDIRECT HEAT RE-LITER</t>
  </si>
  <si>
    <t>UPGR DR &amp; ELLINGSWORTH</t>
  </si>
  <si>
    <t>2011 UPGR MAJOR STAT REGS</t>
  </si>
  <si>
    <t>REMOTE ODORANT SYS REP</t>
  </si>
  <si>
    <t>UPGRADE VALVE ACTUATORS Prj</t>
  </si>
  <si>
    <t>UPGRADE ELLINGSWORTH REG</t>
  </si>
  <si>
    <t>UPGR ODORANT CONTROLL</t>
  </si>
  <si>
    <t>COMM HP SERV COMPLIANCE Prj</t>
  </si>
  <si>
    <t>GAS REG CAPACITY PROG</t>
  </si>
  <si>
    <t>MAGN FACILITY IMPROV</t>
  </si>
  <si>
    <t>GAS COMPRESSOR REP/ADD</t>
  </si>
  <si>
    <t>ecoAsset Software - LGE</t>
  </si>
  <si>
    <t>REPLACE PURIFIER #1 REBOIL</t>
  </si>
  <si>
    <t>REPL INSULATION PIPE IN PURIF</t>
  </si>
  <si>
    <t>MULD COMPRESSOR PIPE REP</t>
  </si>
  <si>
    <t>MULD STATION TRANSM</t>
  </si>
  <si>
    <t>PURCHASE DIAGNOSTIC TOOLS</t>
  </si>
  <si>
    <t>MULD REP/REPL DEFECTIVE EQ</t>
  </si>
  <si>
    <t>MULD STATION YARD VALVE</t>
  </si>
  <si>
    <t>Purchase Sub HD Truck F-550</t>
  </si>
  <si>
    <t>Purchase Sub HD Truck F-650</t>
  </si>
  <si>
    <t>Purchase Sub Aerial Lift Truck</t>
  </si>
  <si>
    <t>Purchase Crane Truck AC 15-70B</t>
  </si>
  <si>
    <t>Purchase Forklift SCM LGE</t>
  </si>
  <si>
    <t>TIP TOP (Ft. Knox) RECONDCTR</t>
  </si>
  <si>
    <t>Tip Top Breaker Replacement</t>
  </si>
  <si>
    <t>LGE Wildlife Protection</t>
  </si>
  <si>
    <t>Harrods Creek Substation</t>
  </si>
  <si>
    <t>Harrods Creek Sub Exp CW</t>
  </si>
  <si>
    <t>2011 Dist Regulator Upgrades</t>
  </si>
  <si>
    <t>SCM 2011 Rplc FPE Xfmr LTCs</t>
  </si>
  <si>
    <t>SCM 2011 LGE Rpl Sub Batteries</t>
  </si>
  <si>
    <t>SCM 2011 LGE Misc Dist Proj</t>
  </si>
  <si>
    <t>MC1 Economizer Line Insulation</t>
  </si>
  <si>
    <t>SCM 2011 LTC Oil Filter Un</t>
  </si>
  <si>
    <t>SCM 11 PSD WSA Breaker Rplc</t>
  </si>
  <si>
    <t>SCM LGE NESC Comp Proj</t>
  </si>
  <si>
    <t>SCM LGE Tools &amp; Equip</t>
  </si>
  <si>
    <t>Manslick Substation Exp</t>
  </si>
  <si>
    <t>MAGN INSTALL WATER INLET</t>
  </si>
  <si>
    <t>MULD ELEC MTR &amp; PUMP</t>
  </si>
  <si>
    <t>MAGN REPLACE MUFFLERS</t>
  </si>
  <si>
    <t>MULD PURIFIER PROCESS PIPE</t>
  </si>
  <si>
    <t>MAGN AIR SYS UPGRADE</t>
  </si>
  <si>
    <t>MAGN INST PNEUMATIC CRANE</t>
  </si>
  <si>
    <t>MAGN INST SAVE-AIR SYS</t>
  </si>
  <si>
    <t>MULDRAUGH FIELD STAIRWAY</t>
  </si>
  <si>
    <t>MAGN REPACK #1 PURIFIER</t>
  </si>
  <si>
    <t>MC1&amp;2 FGD, MC1FF, MC2FF</t>
  </si>
  <si>
    <t>MC3 FGD &amp; FABRIC FILTER</t>
  </si>
  <si>
    <t>RATE COMPARE - LGE10</t>
  </si>
  <si>
    <t>Drafting Equip - LGE</t>
  </si>
  <si>
    <t>Env Comp MC4 SCR Upgrade</t>
  </si>
  <si>
    <t>TC1 FABRIC FILTER</t>
  </si>
  <si>
    <t>Lou Upgd-Middletown 345kV Brkr</t>
  </si>
  <si>
    <t>MULD COMPR COOLER BLDG</t>
  </si>
  <si>
    <t>MULD H2S INLET UNITS Prj</t>
  </si>
  <si>
    <t>MULD STA ACID BERM</t>
  </si>
  <si>
    <t>MULD INT AUX COOLING</t>
  </si>
  <si>
    <t>MULD ENG NO. 7 COOLING PIPING</t>
  </si>
  <si>
    <t>AC MITIGATION Prj</t>
  </si>
  <si>
    <t>CP IMPRESSED SYS IMP</t>
  </si>
  <si>
    <t>MAGN EMERGENCY EQ REP</t>
  </si>
  <si>
    <t>MAGN PLASTIC TANKS</t>
  </si>
  <si>
    <t>MAGN 2011 REPL BARE STEEL LN</t>
  </si>
  <si>
    <t>DRILL WELLS IN CENTER</t>
  </si>
  <si>
    <t>MULD UPG EXISTING FARM TAPS</t>
  </si>
  <si>
    <t>2011 INST GATE VALVES</t>
  </si>
  <si>
    <t>RELINE GAS STORAGE WELL</t>
  </si>
  <si>
    <t>MAGN OIL &amp; WATER COOLING CONTR</t>
  </si>
  <si>
    <t>WK YELLOW LINE MODIFICATIONS</t>
  </si>
  <si>
    <t>MULD GAS TRANSMISSION</t>
  </si>
  <si>
    <t>DIST REG FACILITY REPL</t>
  </si>
  <si>
    <t>MAG MOISTURE ANALYZER</t>
  </si>
  <si>
    <t>MAGN AIR COMPRESSOR</t>
  </si>
  <si>
    <t>Internet Functionality-LGE</t>
  </si>
  <si>
    <t>Mobile Auto Dispatch - LGE</t>
  </si>
  <si>
    <t>Mobile GIS Enhancements LGE</t>
  </si>
  <si>
    <t>Rptg Business Intelligence LGE</t>
  </si>
  <si>
    <t>Smallworld_GIS Upgrade LGE</t>
  </si>
  <si>
    <t>Hardware Infrastructure - LGE</t>
  </si>
  <si>
    <t>Carry Over Projects - LGE</t>
  </si>
  <si>
    <t>METER LGE EQUIP</t>
  </si>
  <si>
    <t>ERTS LGE</t>
  </si>
  <si>
    <t>GAS Facility Inspections</t>
  </si>
  <si>
    <t>FieldNet Upgrades - LGE</t>
  </si>
  <si>
    <t>Retail Hardware IFS - LGE</t>
  </si>
  <si>
    <t>OF Station Battery</t>
  </si>
  <si>
    <t>PR12 GT Control Upgrade</t>
  </si>
  <si>
    <t>LGE Substation Equipment Prch</t>
  </si>
  <si>
    <t>34KV regs on TT3311</t>
  </si>
  <si>
    <t>BRCT 5, 6 &amp; 7 HMI Upgr 12 LGE</t>
  </si>
  <si>
    <t>Waterside West Improvements</t>
  </si>
  <si>
    <t>Tip Top Substation project</t>
  </si>
  <si>
    <t>Network Protector Relays</t>
  </si>
  <si>
    <t>BOC BATTERIES</t>
  </si>
  <si>
    <t>Voltage Regulating Relay Upg</t>
  </si>
  <si>
    <t>LGE Sub Bldg &amp; Grounds</t>
  </si>
  <si>
    <t>LGE Rplc Fire Det Thermos</t>
  </si>
  <si>
    <t>CR Station Battery 2011</t>
  </si>
  <si>
    <t>CR6 Mist Eliminators Repl</t>
  </si>
  <si>
    <t>PR12 Diesel Engine</t>
  </si>
  <si>
    <t>CALVARY LINE REPL B'TOWN CG</t>
  </si>
  <si>
    <t>Retail System Enhncmnts - LGE</t>
  </si>
  <si>
    <t>CR4 Stack Elevator Repl</t>
  </si>
  <si>
    <t>DO-FAC IMPROVEMENTS LGE</t>
  </si>
  <si>
    <t>TC1 BOILER SH PENDANT</t>
  </si>
  <si>
    <t>TC1 BOILER REPL FIN SH PENDANT</t>
  </si>
  <si>
    <t>TC1 BOILER REAR REHEAT REPL</t>
  </si>
  <si>
    <t>TC1 BOILER FRONT RH REPLACE</t>
  </si>
  <si>
    <t>TC1 BOILER PLATFORM</t>
  </si>
  <si>
    <t>TC1 FIRE PROTECTION TD BFP</t>
  </si>
  <si>
    <t>TC1 TURBINE/GEN SPRINKLER SYS</t>
  </si>
  <si>
    <t>TC1 A-BCWP OVERHAUL</t>
  </si>
  <si>
    <t>DO-GAS STORAGE FAC IMPRVMTS</t>
  </si>
  <si>
    <t>DO-MULDRAUGH HVAC</t>
  </si>
  <si>
    <t>CARPET - LGE FACILITIES</t>
  </si>
  <si>
    <t>REMODEL LGE OFFICES</t>
  </si>
  <si>
    <t>OFFICE FURNITURE - LGE</t>
  </si>
  <si>
    <t>SSC - HVAC REPLACEMENT</t>
  </si>
  <si>
    <t>LGE CYBER SECURITY EQP</t>
  </si>
  <si>
    <t>LGE SECURITY EQUIP</t>
  </si>
  <si>
    <t>FAILED EQUIPMENT - LGE</t>
  </si>
  <si>
    <t>Homeland Security Vault</t>
  </si>
  <si>
    <t>CR6 Stack Elevator Repl</t>
  </si>
  <si>
    <t>Envir Compliance Study-Air-LGE</t>
  </si>
  <si>
    <t>Service Pilot UG</t>
  </si>
  <si>
    <t>2010 LGE Transformer Rewind #2</t>
  </si>
  <si>
    <t>2010 LGE Transformer rewind #3</t>
  </si>
  <si>
    <t>CR North Bin Vent Baghouse</t>
  </si>
  <si>
    <t>CR Deionization Bottle Repl</t>
  </si>
  <si>
    <t>MAGNOLIA BLDG CONSTRUCTION</t>
  </si>
  <si>
    <t>Financial Planning Software</t>
  </si>
  <si>
    <t>NERC Volt Reg</t>
  </si>
  <si>
    <t>Impoundment Cap-LGE</t>
  </si>
  <si>
    <t>GSU Light Arrst</t>
  </si>
  <si>
    <t>Metallurgy Lab</t>
  </si>
  <si>
    <t>GS GE Plt Lab '11 LGE</t>
  </si>
  <si>
    <t>MULTIFUNCTIONAL DEVICES LGE</t>
  </si>
  <si>
    <t>PowerPlant Memory (LG&amp;E %)</t>
  </si>
  <si>
    <t>2010 UPGR ROTARY METERS</t>
  </si>
  <si>
    <t>ET-Brkr-Replc</t>
  </si>
  <si>
    <t>ET-Xfrmr-Replc</t>
  </si>
  <si>
    <t>Thermography cameras</t>
  </si>
  <si>
    <t>MT WASHINGTON SCHOOL RELOC</t>
  </si>
  <si>
    <t>CENTER MODIFICATIONS</t>
  </si>
  <si>
    <t>STORAGE VIRTUALIZATION-LGE10</t>
  </si>
  <si>
    <t>South Park 1116 Addition</t>
  </si>
  <si>
    <t>PERFORMANCE SUITE RPTING-LGE</t>
  </si>
  <si>
    <t>CSS LGE Major Equip</t>
  </si>
  <si>
    <t>MC3 Online DGA Monitor</t>
  </si>
  <si>
    <t>WK YELLOW @HWY44 CUTOUT</t>
  </si>
  <si>
    <t>WK YELLOW LINE REPL 4 ELLS</t>
  </si>
  <si>
    <t>CALVARY LINE @ GENTRY LN REP</t>
  </si>
  <si>
    <t>MC2 Cooling Tower VFDs</t>
  </si>
  <si>
    <t>MC 1&amp;2 Bunker Room Roof</t>
  </si>
  <si>
    <t>Performance Mgmt Project-LGE</t>
  </si>
  <si>
    <t>MULD WELDING TRK</t>
  </si>
  <si>
    <t>Breckenridge TR5 Rewind</t>
  </si>
  <si>
    <t>MC Diesel Fuel Metering</t>
  </si>
  <si>
    <t>SYS CNTR OPS MGR-LGE</t>
  </si>
  <si>
    <t>MC-Brkrs-Rplc</t>
  </si>
  <si>
    <t>MC 4A Flyash Blower 2010</t>
  </si>
  <si>
    <t>Purchase 5 Heavy Duty Trucks</t>
  </si>
  <si>
    <t>CR C-1 Coal Conveyor Belt</t>
  </si>
  <si>
    <t>STRAT ASSET INVEST SFTWR LGE</t>
  </si>
  <si>
    <t>CENTER BY-PASS</t>
  </si>
  <si>
    <t>CR6 4KV Switchgear HVAC</t>
  </si>
  <si>
    <t>BPEM ENHANCEMENTS-LGE</t>
  </si>
  <si>
    <t>MC 1A HSWP 2011</t>
  </si>
  <si>
    <t>MORGANFIELD OFFICE BLDG LGE</t>
  </si>
  <si>
    <t>INTERIM MORGANFLD CALL CTR LGE</t>
  </si>
  <si>
    <t>MC4 Reheat Lower Loops</t>
  </si>
  <si>
    <t>GUTHRIE COKE NETWORK VAULT</t>
  </si>
  <si>
    <t>PowerBase - LGE</t>
  </si>
  <si>
    <t>PENILE TO PADDY'S RUN PIPELINE</t>
  </si>
  <si>
    <t>MC1B Circulating Water Pump</t>
  </si>
  <si>
    <t>Cooper Chapel Rd Gas Main Relo</t>
  </si>
  <si>
    <t>MC3 Upper Bunker Valves</t>
  </si>
  <si>
    <t>DIST-NA-MDLTWN-T.C</t>
  </si>
  <si>
    <t>MC3 Heater Radars</t>
  </si>
  <si>
    <t>MC 4C Transformer Bushings</t>
  </si>
  <si>
    <t>MC3 Boiler Temperature Probe</t>
  </si>
  <si>
    <t>MC 4E Lower Bunker Valve</t>
  </si>
  <si>
    <t>CR6 Circ Water Pump (Spare)</t>
  </si>
  <si>
    <t>MY ACCOUNT 2011 FIRST RELEASE</t>
  </si>
  <si>
    <t>MILL CREEK LINE MODIFICATIONS</t>
  </si>
  <si>
    <t>MC Gypsum Loadout Conv Belt</t>
  </si>
  <si>
    <t>Dix Ctrl Console Expansion LGE</t>
  </si>
  <si>
    <t>Dix Dam Boiler-LG&amp;E</t>
  </si>
  <si>
    <t>CR C2 Coal Crusher</t>
  </si>
  <si>
    <t>OF Sump Pump Repl Spare</t>
  </si>
  <si>
    <t>MC3 Turb 8th Stage Partitions</t>
  </si>
  <si>
    <t>MC3 Turbine HP Casing Studs</t>
  </si>
  <si>
    <t>MC3 Turb 10th Stage Partitions</t>
  </si>
  <si>
    <t>MC-E1 Coal Conveyor Belt</t>
  </si>
  <si>
    <t>MC-E2 Coal Conveyor Belt</t>
  </si>
  <si>
    <t>MC G1 Coal Conveyor</t>
  </si>
  <si>
    <t>MC G3 Coal Conv Belt</t>
  </si>
  <si>
    <t>TOAD LICENSES-LGE11</t>
  </si>
  <si>
    <t>CR Fuel Handling Skid Steer</t>
  </si>
  <si>
    <t>QAS for EMS LGE</t>
  </si>
  <si>
    <t>MC Reverse Osmosis Pump</t>
  </si>
  <si>
    <t>MAG-16 DENTS</t>
  </si>
  <si>
    <t>MR/SO/DIST CCS ENH BUND-LGE</t>
  </si>
  <si>
    <t>SCM 230KW 3PHASE GENERATOR</t>
  </si>
  <si>
    <t>MC Conference Projector System</t>
  </si>
  <si>
    <t>MC3 Turb Outer Casing Studs</t>
  </si>
  <si>
    <t>EDI IMPLEMENTATION-LGE 11</t>
  </si>
  <si>
    <t>EOC T-40LP TRAILER</t>
  </si>
  <si>
    <t>AOC T-40LP Trailer</t>
  </si>
  <si>
    <t>MC3 LP Turbine Discs</t>
  </si>
  <si>
    <t>MC4 Cooling Tower Pump</t>
  </si>
  <si>
    <t>4535 NRTHSD SBSTN PARA</t>
  </si>
  <si>
    <t>4560 MILCRK SBSTN PARA</t>
  </si>
  <si>
    <t>4533 MILL CREEK 345 PARA</t>
  </si>
  <si>
    <t>4531 MILL CREEK 345 PARA</t>
  </si>
  <si>
    <t>4532 MILL CREEK 345 PARA</t>
  </si>
  <si>
    <t>EMS CC Switchover - LG&amp;E</t>
  </si>
  <si>
    <t>MC2 Clg Tower Fan Stacks</t>
  </si>
  <si>
    <t>AP-Relays-2011</t>
  </si>
  <si>
    <t>MT-Relays-2011</t>
  </si>
  <si>
    <t>MC-Relays-2011</t>
  </si>
  <si>
    <t>NS-Relays-2011</t>
  </si>
  <si>
    <t>P-Relays-2011</t>
  </si>
  <si>
    <t>PW-Relays-2011</t>
  </si>
  <si>
    <t>TC-Relays-2011</t>
  </si>
  <si>
    <t>GS SL Dielctr Test LGE</t>
  </si>
  <si>
    <t>MISC FARM TAP REPLACEMENTS</t>
  </si>
  <si>
    <t>CR Coal Handling Transformer</t>
  </si>
  <si>
    <t>CR4 Sump Pump Motor Rewind</t>
  </si>
  <si>
    <t>MC2 Warm-Up Gas System</t>
  </si>
  <si>
    <t>MC3 WW Tube Overlay Spray</t>
  </si>
  <si>
    <t>CCS LOW INCOME COMMITMENT-LGE</t>
  </si>
  <si>
    <t>4533 LRC RE-SAG</t>
  </si>
  <si>
    <t>Auburndale Forklift</t>
  </si>
  <si>
    <t>KY HWY 22 RELOC - PHASE 3</t>
  </si>
  <si>
    <t>GS GE PMI Alloy Anlzr LGE</t>
  </si>
  <si>
    <t>GS GE IOTech 650U LGE</t>
  </si>
  <si>
    <t>CCS ARCHIVE/PURGE TECH-LGE</t>
  </si>
  <si>
    <t>OF Station Roll Up Door Repl</t>
  </si>
  <si>
    <t>CR51 BFP Motor Rewind</t>
  </si>
  <si>
    <t>CR Warehouse 16 Metal Roof</t>
  </si>
  <si>
    <t>CR4 Expansion Joint Repl</t>
  </si>
  <si>
    <t>MC Stacker Reclaimer Boom Belt</t>
  </si>
  <si>
    <t>GS GE Hardness Test LGE</t>
  </si>
  <si>
    <t>CALVARY 12"@WESTSIDE DRIVE</t>
  </si>
  <si>
    <t>DIST-NA-WTRSN-MDLTN</t>
  </si>
  <si>
    <t>Sville Remodel - LG&amp;E</t>
  </si>
  <si>
    <t>MC4 FGD, FF</t>
  </si>
  <si>
    <t>MINOR CONSTRUCTION BOC2-LGE</t>
  </si>
  <si>
    <t>OF Station Admin Bldg</t>
  </si>
  <si>
    <t>CR5A Ash Water Pump</t>
  </si>
  <si>
    <t>CR4 Mist Eliminators Repl</t>
  </si>
  <si>
    <t>CR Sewer Trmt Shelter</t>
  </si>
  <si>
    <t>CR4 Thickener Floculent Bldg</t>
  </si>
  <si>
    <t>CR I/E Test Equipment</t>
  </si>
  <si>
    <t>CR Ash Pond Road Surfacing</t>
  </si>
  <si>
    <t>MC Service Shop Roofing</t>
  </si>
  <si>
    <t>BALLARDSVILLE LINE @ HWY 146</t>
  </si>
  <si>
    <t>MC4 Long Shaft Serv Water Pmp</t>
  </si>
  <si>
    <t>VIRTUAL DESKTOP - LGE</t>
  </si>
  <si>
    <t>MAGNOLIA DUMP TRUCK</t>
  </si>
  <si>
    <t>BOC TELLER AREA RENOVATION</t>
  </si>
  <si>
    <t>CR RO Pump and Motor Upgrade</t>
  </si>
  <si>
    <t>LGE 5th Floor VP Suite</t>
  </si>
  <si>
    <t>MC4 Boiler Room Sump Piping</t>
  </si>
  <si>
    <t>69KV Lighting Arresters</t>
  </si>
  <si>
    <t>Transfer Units from LGE to KU</t>
  </si>
  <si>
    <t>DIST-NA-CNRN-CNRNS1</t>
  </si>
  <si>
    <t>ROD DROP INSTRUMENTATION</t>
  </si>
  <si>
    <t>HYDRAULIC PUSHRODS_ROCKER ARMS</t>
  </si>
  <si>
    <t>INST LEVEL MONITORS ON TOWERS</t>
  </si>
  <si>
    <t>VISTA SWITCH_ELEC LINE FEEDS</t>
  </si>
  <si>
    <t>Resource Mgmt Tool-LGE</t>
  </si>
  <si>
    <t>PADDYSRUN TR4A REPL</t>
  </si>
  <si>
    <t>HEATER RELITER UPGRADE</t>
  </si>
  <si>
    <t>CR4B Trav Water Screen Repl</t>
  </si>
  <si>
    <t>CG &amp; LG REGULATOR ST RTUs</t>
  </si>
  <si>
    <t>TIP TOP PHASE 3</t>
  </si>
  <si>
    <t>MAGNOLIA  LEAK SURVEY INSTRU</t>
  </si>
  <si>
    <t>DOZER WITH TRAILER</t>
  </si>
  <si>
    <t>CR61 BFP Motor Rewind</t>
  </si>
  <si>
    <t>PR Station Battery 2011</t>
  </si>
  <si>
    <t>8 New EMS Workstations LGE</t>
  </si>
  <si>
    <t>MC 2D Mill Motor 2011</t>
  </si>
  <si>
    <t>Aiken 1290</t>
  </si>
  <si>
    <t>SV Drainage Issue</t>
  </si>
  <si>
    <t>QUALITY OF SERVICE-LGE 2011</t>
  </si>
  <si>
    <t>SCM2012 FPE TAPCHGR-NORMANDY</t>
  </si>
  <si>
    <t>SCM2012 RPL GE SFC PRTCT RELAY</t>
  </si>
  <si>
    <t>Check Sealer A/P</t>
  </si>
  <si>
    <t>CR4A Trav Water Screen Repl</t>
  </si>
  <si>
    <t>REPLACE CG CONTROLLERS</t>
  </si>
  <si>
    <t>OBSOLETE ROTARY METER UPGR</t>
  </si>
  <si>
    <t>ALLEN BRADLEY PLC_H2S FLARE</t>
  </si>
  <si>
    <t>MC 3B Hotwell Pump Motor</t>
  </si>
  <si>
    <t>MC Portable Air Conditioner</t>
  </si>
  <si>
    <t>EMS Laptops LGE</t>
  </si>
  <si>
    <t>EMS Satellite Servers LGE</t>
  </si>
  <si>
    <t>OF Station Protective Relays</t>
  </si>
  <si>
    <t>COOPER CHAPEL RD ELECOVHD RELO</t>
  </si>
  <si>
    <t>PEOPLESOFT 9.1 LGE</t>
  </si>
  <si>
    <t>MC4 Front Reheat Tubing</t>
  </si>
  <si>
    <t>CR B House Air Comp Mtr Rwd</t>
  </si>
  <si>
    <t>NUCLEUS PROJECT VAULT</t>
  </si>
  <si>
    <t>BLUESTRIPE - LGE 2011</t>
  </si>
  <si>
    <t>LIGHTNING ARRESTERS</t>
  </si>
  <si>
    <t>CR Operations Vehicles</t>
  </si>
  <si>
    <t>TERRY SUB DRIVEWAY CONSTRUCT</t>
  </si>
  <si>
    <t>MC 1B Ash Water Pump Mtr</t>
  </si>
  <si>
    <t>IRISE SOFTWARE - LGE 2011</t>
  </si>
  <si>
    <t>REPL ACTUATOR CONTROLLERS</t>
  </si>
  <si>
    <t>CSXT RELO 6649</t>
  </si>
  <si>
    <t>6TH FLOOR CONSTRUCTION-LGE11</t>
  </si>
  <si>
    <t>Swing Reach</t>
  </si>
  <si>
    <t>MC Gate 3 Paving</t>
  </si>
  <si>
    <t>SAP BWA Licenses-LGE11</t>
  </si>
  <si>
    <t>REGULATORS FOR MU1101 &amp; BB1103</t>
  </si>
  <si>
    <t>REPLACE WESTERN KY YELLOW LINE</t>
  </si>
  <si>
    <t>MAGNOLIA 20" REPAIRS</t>
  </si>
  <si>
    <t>LGE Sftwr EGOR/DSL</t>
  </si>
  <si>
    <t>Netscout-LGE11</t>
  </si>
  <si>
    <t>CR 4/5 SPP Conveyor Enclosure</t>
  </si>
  <si>
    <t>ZN Elec Trip Assm Upgrade</t>
  </si>
  <si>
    <t>DCS IPM CUSTOMER CLIENT-LGE</t>
  </si>
  <si>
    <t>MC 2B Mill Motor 2011</t>
  </si>
  <si>
    <t>Contact Center - CTI - LGE11</t>
  </si>
  <si>
    <t>Worthington Trans 1 Bush Repl.</t>
  </si>
  <si>
    <t>MULDRAUGH PARTS WASHER</t>
  </si>
  <si>
    <t>UPGR FACIL AT DISTRICT REG STA</t>
  </si>
  <si>
    <t>DEMAGNITIZER</t>
  </si>
  <si>
    <t>MicroSCADA Generation LGE</t>
  </si>
  <si>
    <t>Madison TR 2 69kV Bushings</t>
  </si>
  <si>
    <t>CR Sump Pump Rewind</t>
  </si>
  <si>
    <t>CR PALL Module Partial Repl</t>
  </si>
  <si>
    <t>CR HEPA Filtration System</t>
  </si>
  <si>
    <t>CR C1 Coal Crusher Repl</t>
  </si>
  <si>
    <t>SolMan Process Blueprint-LGE11</t>
  </si>
  <si>
    <t>2,550 ITRON GAS 40 GB ERTS</t>
  </si>
  <si>
    <t>MC LD1-LD2 LS Conv Belts</t>
  </si>
  <si>
    <t>Taylor 1106 Add</t>
  </si>
  <si>
    <t>WT 1210</t>
  </si>
  <si>
    <t>LACONIA OFFICE UPGRADE</t>
  </si>
  <si>
    <t>FLARE INFRARED CAMERA</t>
  </si>
  <si>
    <t>HP QUALITY CENTER UPGR-LGE</t>
  </si>
  <si>
    <t>CR Safety Tagging Sys Upgrade</t>
  </si>
  <si>
    <t>MC Gypsum Shuttle Conv Belt</t>
  </si>
  <si>
    <t>TC1 BURNER COMPONENTS</t>
  </si>
  <si>
    <t>GS GE Perf Equip LGE</t>
  </si>
  <si>
    <t>Madison TR2 Rewind</t>
  </si>
  <si>
    <t>SSC BUILDING</t>
  </si>
  <si>
    <t>CENTER TRAN LINE REPLACEMENT</t>
  </si>
  <si>
    <t>REPL PIECE PENILE TO PADDY'S</t>
  </si>
  <si>
    <t>DUMP TRUCK</t>
  </si>
  <si>
    <t>GS GE Test Equip LGE</t>
  </si>
  <si>
    <t>MC Spare Sump Pump 2012</t>
  </si>
  <si>
    <t>LG&amp;E Spare 138-13kV 44.8 MVA</t>
  </si>
  <si>
    <t>LG&amp;E Spare 69-13kV 44.8 MVA</t>
  </si>
  <si>
    <t>CR Fuel Mgmt System</t>
  </si>
  <si>
    <t>TRACTOR LOADER CUTTER</t>
  </si>
  <si>
    <t>Trans Operator Log Sys-LG&amp;E</t>
  </si>
  <si>
    <t>Auburndale Pole Racks</t>
  </si>
  <si>
    <t>MC "R" Coal Conv Belt</t>
  </si>
  <si>
    <t>Purchase 5 Radios for Transp</t>
  </si>
  <si>
    <t>Satellite Phones</t>
  </si>
  <si>
    <t>MC Coal Yard Truck</t>
  </si>
  <si>
    <t>MC Maint Truck 2011</t>
  </si>
  <si>
    <t>MC Planning Truck 2011</t>
  </si>
  <si>
    <t>MC Warehouse Truck 2011</t>
  </si>
  <si>
    <t>MC Yard Ops Truck 2011</t>
  </si>
  <si>
    <t>MC Trash Pump</t>
  </si>
  <si>
    <t>MC Man Lift 2011</t>
  </si>
  <si>
    <t>MC Fusion Machine</t>
  </si>
  <si>
    <t>EMS Backup Hware/Sware-LGE</t>
  </si>
  <si>
    <t>MC JB Coal Conv Belt 2011</t>
  </si>
  <si>
    <t>CR4 Turbine Valve Fast Repl</t>
  </si>
  <si>
    <t>CR Vehicle 2011</t>
  </si>
  <si>
    <t>Repl fail Pot Trans, Tip Top.</t>
  </si>
  <si>
    <t>126157LGE</t>
  </si>
  <si>
    <t>PC Base Data Aquistion</t>
  </si>
  <si>
    <t>131444LGE</t>
  </si>
  <si>
    <t>TC E-CONVEYOR VFD</t>
  </si>
  <si>
    <t>131477LGE</t>
  </si>
  <si>
    <t>TC LGE WATER TRUCK</t>
  </si>
  <si>
    <t>131480LGE</t>
  </si>
  <si>
    <t>TC CATHODIC PROTECTION</t>
  </si>
  <si>
    <t>131482LGE</t>
  </si>
  <si>
    <t>TC INSTALL CH AIR COMP</t>
  </si>
  <si>
    <t>131487LGE</t>
  </si>
  <si>
    <t>TC REPLACE 12KV CP SWITCHGEARS</t>
  </si>
  <si>
    <t>131490LGE</t>
  </si>
  <si>
    <t>TC LIMESTONE BM INCHING DRIVE</t>
  </si>
  <si>
    <t>131493LGE</t>
  </si>
  <si>
    <t>TC CT LGE HMI UPGRADE</t>
  </si>
  <si>
    <t>131535LGE</t>
  </si>
  <si>
    <t>TC CHANGE HVAC UNITS</t>
  </si>
  <si>
    <t>131543LGE</t>
  </si>
  <si>
    <t>TC LAPE LIMESTONE TRIPPER</t>
  </si>
  <si>
    <t>132018LGE</t>
  </si>
  <si>
    <t>BRCT5 Inlet Coil Repl LGE 10</t>
  </si>
  <si>
    <t>132129LGE</t>
  </si>
  <si>
    <t>BCT5 LCI-HGC Repl 10 LGE</t>
  </si>
  <si>
    <t>132265LGE</t>
  </si>
  <si>
    <t>BRCT6 Rear Wall Repl LGE</t>
  </si>
  <si>
    <t>132872LGE</t>
  </si>
  <si>
    <t>TC2 SPARES ECR LGE</t>
  </si>
  <si>
    <t>133534LGE</t>
  </si>
  <si>
    <t>TC2 Boiler MTCE WP</t>
  </si>
  <si>
    <t>133586LGE</t>
  </si>
  <si>
    <t>TC1 FD FAN ROOF REPL</t>
  </si>
  <si>
    <t>133588LGE</t>
  </si>
  <si>
    <t>TC RCT PREP BLDG ROOF REPL</t>
  </si>
  <si>
    <t>135269LGE</t>
  </si>
  <si>
    <t>BRCT GT24 Ignition Torch LGE</t>
  </si>
  <si>
    <t>135353LGE</t>
  </si>
  <si>
    <t>TC THERMAL IMAGE DEVICE</t>
  </si>
  <si>
    <t>135675LGE</t>
  </si>
  <si>
    <t>PPL Alternate Data Ctr-LGE11</t>
  </si>
  <si>
    <t>135677LGE</t>
  </si>
  <si>
    <t>Disk Backup &amp; NAS Rfresh-LGE11</t>
  </si>
  <si>
    <t>135689LGE</t>
  </si>
  <si>
    <t>Bill Redesign-LGE11</t>
  </si>
  <si>
    <t>135695LGE</t>
  </si>
  <si>
    <t>SAP Testing Automation-LGE11</t>
  </si>
  <si>
    <t>135697LGE</t>
  </si>
  <si>
    <t>Revenue Collect Enh-LGE11</t>
  </si>
  <si>
    <t>135719LGE</t>
  </si>
  <si>
    <t>TDMS Implementation-LGE11</t>
  </si>
  <si>
    <t>135754LGE</t>
  </si>
  <si>
    <t>SQL Server Compression-LGE11</t>
  </si>
  <si>
    <t>135814LGE</t>
  </si>
  <si>
    <t>TC2 Mercury Monitors</t>
  </si>
  <si>
    <t>135905LGE</t>
  </si>
  <si>
    <t>TC Misc Plt Equip LGE</t>
  </si>
  <si>
    <t>CABLE341</t>
  </si>
  <si>
    <t>Blanket cable for joint trench</t>
  </si>
  <si>
    <t>ECAPRR340</t>
  </si>
  <si>
    <t>CAP, REG, RECLOSERS 340</t>
  </si>
  <si>
    <t>GME406</t>
  </si>
  <si>
    <t>GAS MAIN EXT 406</t>
  </si>
  <si>
    <t>L5-2010</t>
  </si>
  <si>
    <t>RELOCATIONS T LINES LGE 2010</t>
  </si>
  <si>
    <t>L5-2011</t>
  </si>
  <si>
    <t>RELOCATIONS T LINES LGE 2011</t>
  </si>
  <si>
    <t>L6-2010</t>
  </si>
  <si>
    <t>NEW FACILITIES T-LINE LGE 2010</t>
  </si>
  <si>
    <t>L6-2011</t>
  </si>
  <si>
    <t>NEW FACILITIES T-LINE LGE 2011</t>
  </si>
  <si>
    <t>L7-2011</t>
  </si>
  <si>
    <t>PARAM UPGRADE T LINE LGE 2011</t>
  </si>
  <si>
    <t>L8-2009</t>
  </si>
  <si>
    <t>STORM DAMAGE T-LINE LGE 2009</t>
  </si>
  <si>
    <t>L8-2011</t>
  </si>
  <si>
    <t>STORM DAMAGE T-LINE LGE 2011</t>
  </si>
  <si>
    <t>L9-2009</t>
  </si>
  <si>
    <t>PRIORITY REPL T-LINES LGE 2009</t>
  </si>
  <si>
    <t>L9-2010</t>
  </si>
  <si>
    <t>PRIORITY REPL T-LINES LGE 2010</t>
  </si>
  <si>
    <t>L9-2011</t>
  </si>
  <si>
    <t>PRIORITY REPL T-LINES LGE 2011</t>
  </si>
  <si>
    <t>LBATTRY11</t>
  </si>
  <si>
    <t>BATTERIES BLANKET LGE 2011</t>
  </si>
  <si>
    <t>LBR-10</t>
  </si>
  <si>
    <t>LGE Breakers</t>
  </si>
  <si>
    <t>LBR-11</t>
  </si>
  <si>
    <t>LGE Breakers11</t>
  </si>
  <si>
    <t>LDISCAP11</t>
  </si>
  <si>
    <t>LGE DISTRIBUTION CAPACITOR11</t>
  </si>
  <si>
    <t>LGRNDRP11</t>
  </si>
  <si>
    <t>GROUNDING REPAIRS LG&amp;E 2011</t>
  </si>
  <si>
    <t>LINSTRF11</t>
  </si>
  <si>
    <t>INSTRUMENT TRANSFMR LGE 2011</t>
  </si>
  <si>
    <t>LMS040911</t>
  </si>
  <si>
    <t>LGE MAJOR STORM 040911</t>
  </si>
  <si>
    <t>LMS042011</t>
  </si>
  <si>
    <t>LGE MAJOR STORM 042011</t>
  </si>
  <si>
    <t>LMS042211</t>
  </si>
  <si>
    <t>LGE MAJOR STORM 042211</t>
  </si>
  <si>
    <t>LMS052311</t>
  </si>
  <si>
    <t>LGE MAJOR STORM 052311</t>
  </si>
  <si>
    <t>LMS061911</t>
  </si>
  <si>
    <t>LGE MAJOR STORM 061911</t>
  </si>
  <si>
    <t>LMS071911</t>
  </si>
  <si>
    <t>LGE MAJOR STORM 071911</t>
  </si>
  <si>
    <t>LMS081311</t>
  </si>
  <si>
    <t>LG&amp;E MAJOR STORM 081311</t>
  </si>
  <si>
    <t>LRSUB-10</t>
  </si>
  <si>
    <t>LG&amp;E Routine - Subs-10</t>
  </si>
  <si>
    <t>LRSUB-11</t>
  </si>
  <si>
    <t>LG&amp;E Routine - Subs-11</t>
  </si>
  <si>
    <t>LRTU-11</t>
  </si>
  <si>
    <t>LGE RTU11</t>
  </si>
  <si>
    <t>LSMR414</t>
  </si>
  <si>
    <t>Large Scale Main Replacements</t>
  </si>
  <si>
    <t>LSURGE-11</t>
  </si>
  <si>
    <t>Surge Arrestors LGE-11</t>
  </si>
  <si>
    <t>MAN414</t>
  </si>
  <si>
    <t>ELECTRIC/GAS MANHOLE CONFLICTS</t>
  </si>
  <si>
    <t>MCAPRR340</t>
  </si>
  <si>
    <t>MAINT CAP, REG, REC 340</t>
  </si>
  <si>
    <t>NBCD340OH</t>
  </si>
  <si>
    <t>NEW BUS COMM OH 340</t>
  </si>
  <si>
    <t>NBCD340UG</t>
  </si>
  <si>
    <t>NEW BUS COMM UG 340</t>
  </si>
  <si>
    <t>NBCD341UG</t>
  </si>
  <si>
    <t>NEW BUS COMM 341 UG</t>
  </si>
  <si>
    <t>NBCD344UG</t>
  </si>
  <si>
    <t>NEW BUS COMM 344 UG</t>
  </si>
  <si>
    <t>NBGCS419</t>
  </si>
  <si>
    <t>NEW BUS CONNECT SERV 419</t>
  </si>
  <si>
    <t>NBGS341</t>
  </si>
  <si>
    <t>INSTALL GAS SVC-JOINT TRENCH</t>
  </si>
  <si>
    <t>NBGS419</t>
  </si>
  <si>
    <t>NEW BUS GAS SERV 419</t>
  </si>
  <si>
    <t>NBGS421</t>
  </si>
  <si>
    <t>NEW BUS GAS SERV 421</t>
  </si>
  <si>
    <t>NBGS422</t>
  </si>
  <si>
    <t>NBID341UG</t>
  </si>
  <si>
    <t>NEW BUS INDUST 341 UG</t>
  </si>
  <si>
    <t>NBRD340OH</t>
  </si>
  <si>
    <t>NEW BUS RES OH 340</t>
  </si>
  <si>
    <t>NBRD340UG</t>
  </si>
  <si>
    <t>NEW BUS RES UG</t>
  </si>
  <si>
    <t>NBRD341UG</t>
  </si>
  <si>
    <t>NEW BUS RESID UG 341</t>
  </si>
  <si>
    <t>NBSB340OH</t>
  </si>
  <si>
    <t>NEW BUS SUB OH 340</t>
  </si>
  <si>
    <t>NBSB341UG</t>
  </si>
  <si>
    <t>NEW BUS SUB 341 UG</t>
  </si>
  <si>
    <t>NBSV340OH</t>
  </si>
  <si>
    <t>NEW ELECTRIC SERVICES</t>
  </si>
  <si>
    <t>NBSV340UG</t>
  </si>
  <si>
    <t>NEW EL SERV UG</t>
  </si>
  <si>
    <t>NBSV341UG</t>
  </si>
  <si>
    <t>NEW BUS SERVICES 341 UG</t>
  </si>
  <si>
    <t>NBVLT343</t>
  </si>
  <si>
    <t>New Network Vaults - 003430</t>
  </si>
  <si>
    <t>NETVLT343</t>
  </si>
  <si>
    <t>Network Vaults 003430</t>
  </si>
  <si>
    <t>PBWK330OH</t>
  </si>
  <si>
    <t>PUB WORKS RELOC OH 330</t>
  </si>
  <si>
    <t>PBWK340OH</t>
  </si>
  <si>
    <t>PUB WORKS RELOC OH</t>
  </si>
  <si>
    <t>PBWK340UG</t>
  </si>
  <si>
    <t>PUB WORKS RELOC UG 340</t>
  </si>
  <si>
    <t>PBWK406G</t>
  </si>
  <si>
    <t>PUB WORKS GAS 406</t>
  </si>
  <si>
    <t>PMINSP340</t>
  </si>
  <si>
    <t>PM Inspections 003400</t>
  </si>
  <si>
    <t>PMR414</t>
  </si>
  <si>
    <t>Priority Main Replacement</t>
  </si>
  <si>
    <t>RCST340</t>
  </si>
  <si>
    <t>CUST REQ 340</t>
  </si>
  <si>
    <t>RCST406G</t>
  </si>
  <si>
    <t>Customer requested - Gas</t>
  </si>
  <si>
    <t>RDCBL340</t>
  </si>
  <si>
    <t>Replace Defective Cable 003400</t>
  </si>
  <si>
    <t>RDD003065</t>
  </si>
  <si>
    <t>Repair Defective Eqpt - 003065</t>
  </si>
  <si>
    <t>RDD003190</t>
  </si>
  <si>
    <t>Repair Defective Eqpt - 003190</t>
  </si>
  <si>
    <t>RDDD340OH</t>
  </si>
  <si>
    <t>REP DEF EQ OH 340</t>
  </si>
  <si>
    <t>RDDD340UG</t>
  </si>
  <si>
    <t>REP DEF EQ UG 340</t>
  </si>
  <si>
    <t>RDDD345OH</t>
  </si>
  <si>
    <t>POI</t>
  </si>
  <si>
    <t>RDMV332</t>
  </si>
  <si>
    <t>MERCURY BULB REPL PROJECT</t>
  </si>
  <si>
    <t>RDPOLD320</t>
  </si>
  <si>
    <t>REP DEF POL'S 320</t>
  </si>
  <si>
    <t>RDPOLD340</t>
  </si>
  <si>
    <t>REP DEF POL'S</t>
  </si>
  <si>
    <t>RDPOLE340</t>
  </si>
  <si>
    <t>Replace Defective Poles 340</t>
  </si>
  <si>
    <t>RDSTLT332</t>
  </si>
  <si>
    <t>REPAIR STREET LIGHTING</t>
  </si>
  <si>
    <t>RDSTLT340</t>
  </si>
  <si>
    <t>REP DEF ST LIGHTS 340</t>
  </si>
  <si>
    <t>RELD01015</t>
  </si>
  <si>
    <t>LGE GEN RELIABILITY</t>
  </si>
  <si>
    <t>RELD340OH</t>
  </si>
  <si>
    <t>OH Reliability 003400</t>
  </si>
  <si>
    <t>RELD340UG</t>
  </si>
  <si>
    <t>UG Reliability 003400</t>
  </si>
  <si>
    <t>RNTPD340</t>
  </si>
  <si>
    <t>REP THR PARTY DAM 340</t>
  </si>
  <si>
    <t>RNTPD419</t>
  </si>
  <si>
    <t>Repair Third Party Damages-419</t>
  </si>
  <si>
    <t>RRCS419G</t>
  </si>
  <si>
    <t>REP CO GAS SERV 419</t>
  </si>
  <si>
    <t>RRCS421G</t>
  </si>
  <si>
    <t>REM/REPL CO GAS SERVICE-421</t>
  </si>
  <si>
    <t>RRCS422G</t>
  </si>
  <si>
    <t>STLT332OH</t>
  </si>
  <si>
    <t>STREET LIGHT OVERHEAD</t>
  </si>
  <si>
    <t>STLT332UG</t>
  </si>
  <si>
    <t>STREET LIGHT UNDERGROUND</t>
  </si>
  <si>
    <t>STRM03230</t>
  </si>
  <si>
    <t>LGE Minor Storm Events</t>
  </si>
  <si>
    <t>SYSEN406G</t>
  </si>
  <si>
    <t>System enhancements - Gas</t>
  </si>
  <si>
    <t>SYSENH340</t>
  </si>
  <si>
    <t>SYS ENH EXIST CUST 340</t>
  </si>
  <si>
    <t>TBRD340OH</t>
  </si>
  <si>
    <t>Trouble OH 003400</t>
  </si>
  <si>
    <t>TBRD340UG</t>
  </si>
  <si>
    <t>Trouble UG 003400</t>
  </si>
  <si>
    <t>TBRD419G</t>
  </si>
  <si>
    <t>MISC GAS MAIN LEAK REPAIR/REM</t>
  </si>
  <si>
    <t>TLEQ340</t>
  </si>
  <si>
    <t>TOOLS AND EQ 340</t>
  </si>
  <si>
    <t>TLEQ419</t>
  </si>
  <si>
    <t>Purchase of Tools - 004190</t>
  </si>
  <si>
    <t>TLEQ447</t>
  </si>
  <si>
    <t>TOOLS AND EQUIP 447</t>
  </si>
  <si>
    <t>TLEQ448</t>
  </si>
  <si>
    <t>Tools and Equipment 448</t>
  </si>
  <si>
    <t>TLEQ450</t>
  </si>
  <si>
    <t>Tools and Equipment , 004500</t>
  </si>
  <si>
    <t>TLEQ451</t>
  </si>
  <si>
    <t>Tools and Equipment , 004510</t>
  </si>
  <si>
    <t>XFRM340</t>
  </si>
  <si>
    <t>TRANSFORMER LABOR 340</t>
  </si>
  <si>
    <t>XFRM341</t>
  </si>
  <si>
    <t>TRANSFORMER LABOR 341</t>
  </si>
  <si>
    <t>Adjustment</t>
  </si>
  <si>
    <t>ARO Revaluation - Retirement of TC2 ARO Asset to split between LG&amp;E and KU</t>
  </si>
  <si>
    <t>ARO Revaluation - Addition of New TC2 ARO asset ($3,969,236.61) and new ARO Landfills - Cane Run ($875,901.64) and Mill Creek ($1,796,713.65).</t>
  </si>
  <si>
    <t>Dec-2011 (C)</t>
  </si>
  <si>
    <t>Dec-2011 (A)</t>
  </si>
  <si>
    <t>Dec-2011 (B)</t>
  </si>
  <si>
    <t>ARO Revaluation - Retirement of ARO's that no longer qualify for ARO treatment.</t>
  </si>
  <si>
    <t>ARO Revaluation - Establishment of new ARO's</t>
  </si>
  <si>
    <t>Tranfer of Truck between locations.</t>
  </si>
  <si>
    <t>Tranfer of  trailer to structures.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</si>
</sst>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mmm\-yyyy"/>
    <numFmt numFmtId="165" formatCode="0_);\(0\)"/>
    <numFmt numFmtId="166" formatCode="#,##0.00;[Red]\(#,##0.00\)"/>
    <numFmt numFmtId="167" formatCode="_(&quot;$&quot;* #,##0_);_(&quot;$&quot;* \(#,##0\);_(&quot;$&quot;* &quot;-&quot;??_);_(@_)"/>
    <numFmt numFmtId="168" formatCode="_(* #,##0_);_(* \(#,##0\);_(* &quot;-&quot;??_);_(@_)"/>
  </numFmts>
  <fonts count="50" x14ac:knownFonts="1">
    <font>
      <sz val="10"/>
      <name val="Arial"/>
    </font>
    <font>
      <sz val="11"/>
      <color theme="1"/>
      <name val="Calibri"/>
      <family val="2"/>
      <scheme val="minor"/>
    </font>
    <font>
      <sz val="10"/>
      <name val="Arial"/>
      <family val="2"/>
    </font>
    <font>
      <b/>
      <sz val="10"/>
      <name val="Arial"/>
      <family val="2"/>
    </font>
    <font>
      <sz val="8"/>
      <name val="Arial"/>
      <family val="2"/>
    </font>
    <font>
      <sz val="11"/>
      <name val="Arial"/>
      <family val="2"/>
    </font>
    <font>
      <sz val="10"/>
      <color indexed="10"/>
      <name val="Arial"/>
      <family val="2"/>
    </font>
    <font>
      <sz val="10"/>
      <name val="Courier New"/>
      <family val="3"/>
    </font>
    <font>
      <b/>
      <sz val="10"/>
      <color indexed="8"/>
      <name val="Arial"/>
      <family val="2"/>
    </font>
    <font>
      <b/>
      <sz val="12"/>
      <color indexed="8"/>
      <name val="Arial"/>
      <family val="2"/>
    </font>
    <font>
      <b/>
      <sz val="10"/>
      <color indexed="9"/>
      <name val="Arial"/>
      <family val="2"/>
    </font>
    <font>
      <b/>
      <sz val="8"/>
      <color indexed="9"/>
      <name val="Arial"/>
      <family val="2"/>
    </font>
    <font>
      <b/>
      <sz val="8"/>
      <color indexed="8"/>
      <name val="Courier New"/>
      <family val="3"/>
    </font>
    <font>
      <b/>
      <sz val="8"/>
      <color indexed="8"/>
      <name val="Arial"/>
      <family val="2"/>
    </font>
    <font>
      <sz val="8"/>
      <color indexed="8"/>
      <name val="Arial"/>
      <family val="2"/>
    </font>
    <font>
      <sz val="8"/>
      <color indexed="12"/>
      <name val="Arial"/>
      <family val="2"/>
    </font>
    <font>
      <sz val="8"/>
      <color indexed="8"/>
      <name val="Wingdings"/>
      <charset val="2"/>
    </font>
    <font>
      <b/>
      <sz val="10"/>
      <color indexed="17"/>
      <name val="Arial"/>
      <family val="2"/>
    </font>
    <font>
      <sz val="10"/>
      <color indexed="8"/>
      <name val="Arial"/>
      <family val="2"/>
    </font>
    <font>
      <b/>
      <i/>
      <sz val="10"/>
      <color indexed="8"/>
      <name val="Arial"/>
      <family val="2"/>
    </font>
    <font>
      <b/>
      <sz val="10"/>
      <color indexed="13"/>
      <name val="Arial"/>
      <family val="2"/>
    </font>
    <font>
      <b/>
      <sz val="12"/>
      <name val="Times New Roman"/>
      <family val="1"/>
    </font>
    <font>
      <sz val="12"/>
      <name val="Times New Roman"/>
      <family val="1"/>
    </font>
    <font>
      <u/>
      <sz val="10"/>
      <name val="Arial"/>
      <family val="2"/>
    </font>
    <font>
      <u val="singleAccounting"/>
      <sz val="10"/>
      <name val="Arial"/>
      <family val="2"/>
    </font>
    <font>
      <b/>
      <sz val="10"/>
      <name val="Times New Roman"/>
      <family val="1"/>
    </font>
    <font>
      <sz val="10"/>
      <name val="Arial"/>
      <family val="2"/>
    </font>
    <font>
      <b/>
      <sz val="10"/>
      <name val="Arial"/>
      <family val="2"/>
    </font>
    <font>
      <b/>
      <sz val="16"/>
      <name val="Arial"/>
      <family val="2"/>
    </font>
    <font>
      <i/>
      <sz val="10"/>
      <name val="Arial"/>
      <family val="2"/>
    </font>
    <font>
      <u val="singleAccounting"/>
      <sz val="12"/>
      <name val="Times New Roman"/>
      <family val="1"/>
    </font>
    <font>
      <i/>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7030A0"/>
      <name val="Arial"/>
      <family val="2"/>
    </font>
    <font>
      <sz val="10"/>
      <color rgb="FF7030A0"/>
      <name val="Arial"/>
      <family val="2"/>
    </font>
  </fonts>
  <fills count="49">
    <fill>
      <patternFill patternType="none"/>
    </fill>
    <fill>
      <patternFill patternType="gray125"/>
    </fill>
    <fill>
      <patternFill patternType="solid">
        <fgColor indexed="47"/>
      </patternFill>
    </fill>
    <fill>
      <patternFill patternType="solid">
        <fgColor indexed="43"/>
      </patternFill>
    </fill>
    <fill>
      <patternFill patternType="solid">
        <fgColor indexed="9"/>
      </patternFill>
    </fill>
    <fill>
      <patternFill patternType="solid">
        <fgColor indexed="12"/>
      </patternFill>
    </fill>
    <fill>
      <patternFill patternType="solid">
        <fgColor indexed="13"/>
      </patternFill>
    </fill>
    <fill>
      <patternFill patternType="solid">
        <fgColor indexed="17"/>
      </patternFill>
    </fill>
    <fill>
      <patternFill patternType="solid">
        <fgColor indexed="13"/>
        <bgColor indexed="64"/>
      </patternFill>
    </fill>
    <fill>
      <patternFill patternType="solid">
        <fgColor indexed="11"/>
        <bgColor indexed="64"/>
      </patternFill>
    </fill>
    <fill>
      <patternFill patternType="solid">
        <fgColor indexed="47"/>
        <bgColor indexed="64"/>
      </patternFill>
    </fill>
    <fill>
      <patternFill patternType="solid">
        <fgColor indexed="4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59999389629810485"/>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3">
    <xf numFmtId="0" fontId="0" fillId="0" borderId="0"/>
    <xf numFmtId="0" fontId="10" fillId="5" borderId="0">
      <alignment horizontal="left"/>
    </xf>
    <xf numFmtId="0" fontId="11" fillId="5" borderId="0">
      <alignment horizontal="right"/>
    </xf>
    <xf numFmtId="0" fontId="13" fillId="4" borderId="0">
      <alignment horizontal="center"/>
    </xf>
    <xf numFmtId="0" fontId="11" fillId="5" borderId="0">
      <alignment horizontal="right"/>
    </xf>
    <xf numFmtId="0" fontId="12" fillId="4" borderId="0">
      <alignment horizontal="left"/>
    </xf>
    <xf numFmtId="43" fontId="2" fillId="0" borderId="0" applyFont="0" applyFill="0" applyBorder="0" applyAlignment="0" applyProtection="0"/>
    <xf numFmtId="44" fontId="2" fillId="0" borderId="0" applyFont="0" applyFill="0" applyBorder="0" applyAlignment="0" applyProtection="0"/>
    <xf numFmtId="0" fontId="10" fillId="5" borderId="0">
      <alignment horizontal="left"/>
    </xf>
    <xf numFmtId="0" fontId="8" fillId="4" borderId="0">
      <alignment horizontal="left"/>
    </xf>
    <xf numFmtId="166" fontId="18" fillId="4" borderId="0">
      <alignment horizontal="right"/>
    </xf>
    <xf numFmtId="0" fontId="19" fillId="6" borderId="0">
      <alignment horizontal="center"/>
    </xf>
    <xf numFmtId="0" fontId="10" fillId="7" borderId="0"/>
    <xf numFmtId="0" fontId="17" fillId="4" borderId="0" applyBorder="0">
      <alignment horizontal="centerContinuous"/>
    </xf>
    <xf numFmtId="0" fontId="20" fillId="7" borderId="0" applyBorder="0">
      <alignment horizontal="centerContinuous"/>
    </xf>
    <xf numFmtId="0" fontId="8" fillId="3" borderId="0">
      <alignment horizontal="center"/>
    </xf>
    <xf numFmtId="49" fontId="9" fillId="4" borderId="0">
      <alignment horizontal="center"/>
    </xf>
    <xf numFmtId="0" fontId="11" fillId="5" borderId="0">
      <alignment horizontal="center"/>
    </xf>
    <xf numFmtId="0" fontId="11" fillId="5" borderId="0">
      <alignment horizontal="centerContinuous"/>
    </xf>
    <xf numFmtId="0" fontId="14" fillId="4" borderId="0">
      <alignment horizontal="left"/>
    </xf>
    <xf numFmtId="49" fontId="14" fillId="4" borderId="0">
      <alignment horizontal="center"/>
    </xf>
    <xf numFmtId="0" fontId="10" fillId="5" borderId="0">
      <alignment horizontal="left"/>
    </xf>
    <xf numFmtId="49" fontId="14" fillId="4" borderId="0">
      <alignment horizontal="left"/>
    </xf>
    <xf numFmtId="0" fontId="10" fillId="5" borderId="0">
      <alignment horizontal="centerContinuous"/>
    </xf>
    <xf numFmtId="0" fontId="10" fillId="5" borderId="0">
      <alignment horizontal="right"/>
    </xf>
    <xf numFmtId="49" fontId="8" fillId="4" borderId="0">
      <alignment horizontal="left"/>
    </xf>
    <xf numFmtId="0" fontId="11" fillId="5" borderId="0">
      <alignment horizontal="right"/>
    </xf>
    <xf numFmtId="0" fontId="14" fillId="2" borderId="0">
      <alignment horizontal="center"/>
    </xf>
    <xf numFmtId="0" fontId="15" fillId="2" borderId="0">
      <alignment horizontal="center"/>
    </xf>
    <xf numFmtId="0" fontId="16" fillId="4" borderId="0">
      <alignment horizontal="center"/>
    </xf>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9" fillId="16" borderId="13" applyNumberFormat="0" applyAlignment="0" applyProtection="0"/>
    <xf numFmtId="0" fontId="40" fillId="17" borderId="14" applyNumberFormat="0" applyAlignment="0" applyProtection="0"/>
    <xf numFmtId="0" fontId="41" fillId="17" borderId="13" applyNumberFormat="0" applyAlignment="0" applyProtection="0"/>
    <xf numFmtId="0" fontId="42" fillId="0" borderId="15" applyNumberFormat="0" applyFill="0" applyAlignment="0" applyProtection="0"/>
    <xf numFmtId="0" fontId="43" fillId="18" borderId="16"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18" applyNumberFormat="0" applyFill="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7" fillId="43" borderId="0" applyNumberFormat="0" applyBorder="0" applyAlignment="0" applyProtection="0"/>
    <xf numFmtId="0" fontId="1" fillId="0" borderId="0"/>
    <xf numFmtId="0" fontId="1" fillId="19" borderId="17" applyNumberFormat="0" applyFont="0" applyAlignment="0" applyProtection="0"/>
    <xf numFmtId="0" fontId="2" fillId="0" borderId="0"/>
  </cellStyleXfs>
  <cellXfs count="308">
    <xf numFmtId="0" fontId="0" fillId="0" borderId="0" xfId="0"/>
    <xf numFmtId="44" fontId="0" fillId="0" borderId="0" xfId="7" applyFont="1"/>
    <xf numFmtId="0" fontId="3" fillId="0" borderId="0" xfId="0" applyFont="1" applyAlignment="1">
      <alignment horizontal="right"/>
    </xf>
    <xf numFmtId="0" fontId="3" fillId="0" borderId="0" xfId="0" applyFont="1"/>
    <xf numFmtId="44" fontId="2" fillId="0" borderId="0" xfId="7"/>
    <xf numFmtId="44" fontId="0" fillId="0" borderId="0" xfId="0" applyNumberFormat="1"/>
    <xf numFmtId="44" fontId="0" fillId="0" borderId="0" xfId="7" applyFont="1" applyBorder="1"/>
    <xf numFmtId="0" fontId="0" fillId="0" borderId="0" xfId="0" applyBorder="1"/>
    <xf numFmtId="44" fontId="0" fillId="0" borderId="0" xfId="7" applyFont="1" applyFill="1"/>
    <xf numFmtId="164" fontId="0" fillId="0" borderId="0" xfId="0" applyNumberFormat="1" applyFill="1" applyAlignment="1">
      <alignment horizontal="center"/>
    </xf>
    <xf numFmtId="0" fontId="0" fillId="0" borderId="0" xfId="0" applyFill="1"/>
    <xf numFmtId="0" fontId="3" fillId="0" borderId="0" xfId="0" applyFont="1" applyFill="1" applyAlignment="1">
      <alignment horizontal="right"/>
    </xf>
    <xf numFmtId="0" fontId="3" fillId="0" borderId="0" xfId="0" applyFont="1" applyFill="1"/>
    <xf numFmtId="0" fontId="6" fillId="0" borderId="0" xfId="0" applyFont="1" applyFill="1"/>
    <xf numFmtId="0" fontId="7" fillId="0" borderId="0" xfId="0" applyFont="1"/>
    <xf numFmtId="22" fontId="0" fillId="0" borderId="0" xfId="0" applyNumberFormat="1"/>
    <xf numFmtId="15" fontId="7" fillId="0" borderId="0" xfId="0" applyNumberFormat="1" applyFont="1"/>
    <xf numFmtId="0" fontId="7" fillId="0" borderId="0" xfId="0" quotePrefix="1" applyFont="1"/>
    <xf numFmtId="22" fontId="7" fillId="0" borderId="0" xfId="0" applyNumberFormat="1" applyFont="1"/>
    <xf numFmtId="0" fontId="0" fillId="0" borderId="0" xfId="0" quotePrefix="1"/>
    <xf numFmtId="19" fontId="0" fillId="0" borderId="0" xfId="0" applyNumberFormat="1"/>
    <xf numFmtId="44" fontId="0" fillId="0" borderId="0" xfId="0" applyNumberFormat="1" applyFill="1"/>
    <xf numFmtId="43" fontId="0" fillId="0" borderId="0" xfId="6" applyFont="1" applyFill="1" applyAlignment="1">
      <alignment horizontal="center"/>
    </xf>
    <xf numFmtId="43" fontId="23" fillId="0" borderId="0" xfId="6" applyFont="1" applyFill="1" applyAlignment="1">
      <alignment horizontal="center"/>
    </xf>
    <xf numFmtId="43" fontId="0" fillId="0" borderId="0" xfId="6" applyFont="1" applyFill="1"/>
    <xf numFmtId="43" fontId="0" fillId="0" borderId="1" xfId="6" applyFont="1" applyFill="1" applyBorder="1"/>
    <xf numFmtId="43" fontId="6" fillId="0" borderId="0" xfId="6" applyFont="1" applyFill="1"/>
    <xf numFmtId="43" fontId="0" fillId="0" borderId="0" xfId="6" applyFont="1" applyFill="1" applyBorder="1"/>
    <xf numFmtId="43" fontId="0" fillId="0" borderId="2" xfId="6" applyFont="1" applyFill="1" applyBorder="1"/>
    <xf numFmtId="0" fontId="3" fillId="0" borderId="0" xfId="0" applyFont="1" applyAlignment="1">
      <alignment horizontal="center"/>
    </xf>
    <xf numFmtId="164" fontId="3" fillId="0" borderId="0" xfId="0" applyNumberFormat="1" applyFont="1" applyAlignment="1">
      <alignment horizontal="center"/>
    </xf>
    <xf numFmtId="164" fontId="0" fillId="0" borderId="0" xfId="0" applyNumberFormat="1" applyFill="1" applyAlignment="1">
      <alignment horizontal="left"/>
    </xf>
    <xf numFmtId="0" fontId="0" fillId="0" borderId="0" xfId="0" applyFill="1" applyAlignment="1">
      <alignment horizontal="left"/>
    </xf>
    <xf numFmtId="43" fontId="0" fillId="0" borderId="0" xfId="6" applyFont="1"/>
    <xf numFmtId="43" fontId="0" fillId="0" borderId="1" xfId="6" applyFont="1" applyBorder="1"/>
    <xf numFmtId="43" fontId="0" fillId="0" borderId="2" xfId="6" applyFont="1" applyBorder="1"/>
    <xf numFmtId="43" fontId="0" fillId="0" borderId="0" xfId="6" applyFont="1" applyAlignment="1">
      <alignment horizontal="center"/>
    </xf>
    <xf numFmtId="43" fontId="0" fillId="0" borderId="0" xfId="6" applyFont="1" applyBorder="1"/>
    <xf numFmtId="0" fontId="22" fillId="0" borderId="0" xfId="0" applyFont="1" applyFill="1" applyProtection="1">
      <protection locked="0"/>
    </xf>
    <xf numFmtId="0" fontId="22" fillId="0" borderId="0" xfId="0" applyFont="1" applyFill="1" applyBorder="1" applyProtection="1">
      <protection locked="0"/>
    </xf>
    <xf numFmtId="164" fontId="3" fillId="0" borderId="0" xfId="0" applyNumberFormat="1" applyFont="1" applyAlignment="1"/>
    <xf numFmtId="43" fontId="3" fillId="0" borderId="0" xfId="6" applyFont="1" applyAlignment="1">
      <alignment horizontal="center"/>
    </xf>
    <xf numFmtId="43" fontId="3" fillId="0" borderId="2" xfId="6" applyFont="1" applyBorder="1" applyAlignment="1">
      <alignment horizontal="center"/>
    </xf>
    <xf numFmtId="43" fontId="3" fillId="0" borderId="2" xfId="6" applyFont="1" applyFill="1" applyBorder="1" applyAlignment="1">
      <alignment horizontal="center"/>
    </xf>
    <xf numFmtId="43" fontId="0" fillId="0" borderId="3" xfId="6" applyFont="1" applyBorder="1"/>
    <xf numFmtId="43" fontId="2" fillId="0" borderId="0" xfId="6"/>
    <xf numFmtId="43" fontId="2" fillId="0" borderId="3" xfId="6" applyBorder="1"/>
    <xf numFmtId="43" fontId="2" fillId="0" borderId="2" xfId="6" applyBorder="1"/>
    <xf numFmtId="39" fontId="0" fillId="0" borderId="0" xfId="0" applyNumberFormat="1"/>
    <xf numFmtId="164" fontId="26" fillId="0" borderId="0" xfId="0" applyNumberFormat="1" applyFont="1" applyAlignment="1">
      <alignment horizontal="center"/>
    </xf>
    <xf numFmtId="43" fontId="2" fillId="0" borderId="0" xfId="6" applyFont="1" applyBorder="1" applyAlignment="1">
      <alignment horizontal="center"/>
    </xf>
    <xf numFmtId="43" fontId="2" fillId="0" borderId="0" xfId="6" applyBorder="1"/>
    <xf numFmtId="43" fontId="3" fillId="0" borderId="0" xfId="6" applyFont="1" applyBorder="1" applyAlignment="1">
      <alignment horizontal="center"/>
    </xf>
    <xf numFmtId="44" fontId="2" fillId="0" borderId="0" xfId="7" applyBorder="1"/>
    <xf numFmtId="43" fontId="0" fillId="0" borderId="4" xfId="6" applyFont="1" applyFill="1" applyBorder="1"/>
    <xf numFmtId="164" fontId="27" fillId="0" borderId="0" xfId="0" applyNumberFormat="1" applyFont="1" applyFill="1" applyAlignment="1">
      <alignment horizontal="center"/>
    </xf>
    <xf numFmtId="0" fontId="27" fillId="0" borderId="0" xfId="0" applyFont="1" applyFill="1"/>
    <xf numFmtId="0" fontId="3" fillId="0" borderId="0" xfId="0" applyFont="1" applyFill="1" applyAlignment="1">
      <alignment horizontal="left"/>
    </xf>
    <xf numFmtId="43" fontId="2" fillId="0" borderId="0" xfId="6" applyFill="1" applyBorder="1"/>
    <xf numFmtId="43" fontId="5" fillId="0" borderId="0" xfId="6" applyNumberFormat="1" applyFont="1" applyFill="1"/>
    <xf numFmtId="0" fontId="0" fillId="0" borderId="0" xfId="0" applyFill="1" applyBorder="1"/>
    <xf numFmtId="43" fontId="0" fillId="0" borderId="0" xfId="0" applyNumberFormat="1" applyFill="1"/>
    <xf numFmtId="43" fontId="0" fillId="0" borderId="3" xfId="6" applyFont="1" applyFill="1" applyBorder="1"/>
    <xf numFmtId="43" fontId="0" fillId="0" borderId="0" xfId="6" applyFont="1" applyFill="1" applyBorder="1" applyAlignment="1">
      <alignment horizontal="center"/>
    </xf>
    <xf numFmtId="44" fontId="0" fillId="0" borderId="3" xfId="0" applyNumberFormat="1" applyBorder="1"/>
    <xf numFmtId="0" fontId="3" fillId="9" borderId="0" xfId="0" applyFont="1" applyFill="1"/>
    <xf numFmtId="0" fontId="0" fillId="9" borderId="0" xfId="0" applyFill="1"/>
    <xf numFmtId="44" fontId="0" fillId="9" borderId="0" xfId="0" applyNumberFormat="1" applyFill="1"/>
    <xf numFmtId="43" fontId="0" fillId="9" borderId="0" xfId="6" applyFont="1" applyFill="1"/>
    <xf numFmtId="44" fontId="0" fillId="9" borderId="3" xfId="0" applyNumberFormat="1" applyFill="1" applyBorder="1"/>
    <xf numFmtId="43" fontId="0" fillId="9" borderId="1" xfId="6" applyFont="1" applyFill="1" applyBorder="1"/>
    <xf numFmtId="44" fontId="0" fillId="0" borderId="0" xfId="0" applyNumberFormat="1" applyFill="1" applyBorder="1"/>
    <xf numFmtId="43" fontId="0" fillId="0" borderId="0" xfId="0" applyNumberFormat="1" applyBorder="1"/>
    <xf numFmtId="43" fontId="3" fillId="0" borderId="0" xfId="6" applyFont="1" applyFill="1" applyAlignment="1">
      <alignment horizontal="center"/>
    </xf>
    <xf numFmtId="43" fontId="3" fillId="0" borderId="0" xfId="6" applyFont="1" applyFill="1" applyBorder="1" applyAlignment="1">
      <alignment horizontal="center"/>
    </xf>
    <xf numFmtId="43" fontId="2" fillId="0" borderId="0" xfId="6" applyFont="1" applyFill="1" applyBorder="1" applyAlignment="1">
      <alignment horizontal="center"/>
    </xf>
    <xf numFmtId="43" fontId="24" fillId="0" borderId="0" xfId="6" applyFont="1" applyFill="1" applyBorder="1" applyAlignment="1">
      <alignment horizontal="center"/>
    </xf>
    <xf numFmtId="43" fontId="2" fillId="0" borderId="1" xfId="6" applyBorder="1"/>
    <xf numFmtId="43" fontId="0" fillId="0" borderId="0" xfId="0" applyNumberFormat="1"/>
    <xf numFmtId="43" fontId="0" fillId="0" borderId="2" xfId="0" applyNumberFormat="1" applyBorder="1"/>
    <xf numFmtId="43" fontId="0" fillId="0" borderId="3" xfId="0" applyNumberFormat="1" applyBorder="1"/>
    <xf numFmtId="43" fontId="0" fillId="0" borderId="2" xfId="0" applyNumberFormat="1" applyFill="1" applyBorder="1"/>
    <xf numFmtId="0" fontId="28" fillId="0" borderId="0" xfId="0" quotePrefix="1" applyFont="1" applyFill="1" applyAlignment="1">
      <alignment horizontal="left"/>
    </xf>
    <xf numFmtId="0" fontId="3" fillId="0" borderId="0" xfId="0" quotePrefix="1" applyFont="1" applyAlignment="1">
      <alignment horizontal="left"/>
    </xf>
    <xf numFmtId="43" fontId="3" fillId="0" borderId="3" xfId="0" applyNumberFormat="1" applyFont="1" applyFill="1" applyBorder="1" applyAlignment="1">
      <alignment horizontal="right"/>
    </xf>
    <xf numFmtId="44" fontId="3" fillId="0" borderId="0" xfId="0" applyNumberFormat="1" applyFont="1" applyBorder="1" applyAlignment="1">
      <alignment horizontal="center"/>
    </xf>
    <xf numFmtId="44" fontId="3" fillId="0" borderId="2" xfId="0" applyNumberFormat="1" applyFont="1" applyBorder="1" applyAlignment="1">
      <alignment horizontal="center"/>
    </xf>
    <xf numFmtId="44" fontId="0" fillId="0" borderId="0" xfId="0" applyNumberFormat="1" applyBorder="1"/>
    <xf numFmtId="44" fontId="3" fillId="0" borderId="0" xfId="0" quotePrefix="1" applyNumberFormat="1" applyFont="1" applyAlignment="1">
      <alignment horizontal="center"/>
    </xf>
    <xf numFmtId="0" fontId="0" fillId="0" borderId="0" xfId="0" quotePrefix="1" applyAlignment="1">
      <alignment horizontal="left"/>
    </xf>
    <xf numFmtId="0" fontId="0" fillId="8" borderId="0" xfId="0" applyFill="1"/>
    <xf numFmtId="44" fontId="0" fillId="8" borderId="0" xfId="0" applyNumberFormat="1" applyFill="1"/>
    <xf numFmtId="39" fontId="0" fillId="8" borderId="0" xfId="0" applyNumberFormat="1" applyFill="1" applyAlignment="1">
      <alignment horizontal="center"/>
    </xf>
    <xf numFmtId="44" fontId="0" fillId="10" borderId="0" xfId="0" applyNumberFormat="1" applyFill="1"/>
    <xf numFmtId="44" fontId="0" fillId="10" borderId="3" xfId="0" applyNumberFormat="1" applyFill="1" applyBorder="1"/>
    <xf numFmtId="0" fontId="0" fillId="10" borderId="0" xfId="0" applyFill="1"/>
    <xf numFmtId="0" fontId="3" fillId="10" borderId="0" xfId="0" applyFont="1" applyFill="1"/>
    <xf numFmtId="0" fontId="3" fillId="10" borderId="0" xfId="0" quotePrefix="1" applyFont="1" applyFill="1" applyAlignment="1">
      <alignment horizontal="left"/>
    </xf>
    <xf numFmtId="0" fontId="27" fillId="10" borderId="0" xfId="0" applyFont="1" applyFill="1"/>
    <xf numFmtId="43" fontId="0" fillId="10" borderId="0" xfId="6" applyFont="1" applyFill="1" applyBorder="1"/>
    <xf numFmtId="43" fontId="0" fillId="10" borderId="2" xfId="6" applyFont="1" applyFill="1" applyBorder="1"/>
    <xf numFmtId="0" fontId="3" fillId="10" borderId="0" xfId="0" applyFont="1" applyFill="1" applyAlignment="1">
      <alignment horizontal="right"/>
    </xf>
    <xf numFmtId="165" fontId="3" fillId="0" borderId="2" xfId="6" applyNumberFormat="1" applyFont="1" applyBorder="1" applyAlignment="1">
      <alignment horizontal="center"/>
    </xf>
    <xf numFmtId="43" fontId="3" fillId="0" borderId="0" xfId="0" applyNumberFormat="1" applyFont="1" applyFill="1" applyBorder="1" applyAlignment="1">
      <alignment horizontal="right"/>
    </xf>
    <xf numFmtId="43" fontId="0" fillId="8" borderId="0" xfId="6" applyFont="1" applyFill="1"/>
    <xf numFmtId="43" fontId="0" fillId="11" borderId="1" xfId="6" applyFont="1" applyFill="1" applyBorder="1"/>
    <xf numFmtId="43" fontId="0" fillId="0" borderId="0" xfId="0" applyNumberFormat="1" applyFill="1" applyBorder="1"/>
    <xf numFmtId="43" fontId="0" fillId="0" borderId="0" xfId="6" quotePrefix="1" applyFont="1" applyFill="1"/>
    <xf numFmtId="0" fontId="22" fillId="0" borderId="0" xfId="0" applyFont="1"/>
    <xf numFmtId="0" fontId="21" fillId="0" borderId="0" xfId="0" applyFont="1" applyAlignment="1">
      <alignment horizontal="center"/>
    </xf>
    <xf numFmtId="43" fontId="21" fillId="0" borderId="0" xfId="6" applyFont="1" applyAlignment="1">
      <alignment horizontal="center"/>
    </xf>
    <xf numFmtId="43" fontId="22" fillId="0" borderId="0" xfId="6" applyFont="1"/>
    <xf numFmtId="0" fontId="21" fillId="0" borderId="0" xfId="0" applyFont="1"/>
    <xf numFmtId="43" fontId="22" fillId="0" borderId="0" xfId="6" applyFont="1" applyAlignment="1">
      <alignment horizontal="center"/>
    </xf>
    <xf numFmtId="43" fontId="22" fillId="0" borderId="2" xfId="6" applyFont="1" applyBorder="1" applyAlignment="1">
      <alignment horizontal="center"/>
    </xf>
    <xf numFmtId="43" fontId="30" fillId="0" borderId="0" xfId="6" applyFont="1" applyAlignment="1">
      <alignment horizontal="center"/>
    </xf>
    <xf numFmtId="0" fontId="22" fillId="0" borderId="0" xfId="0" applyFont="1" applyAlignment="1">
      <alignment horizontal="center"/>
    </xf>
    <xf numFmtId="16" fontId="22" fillId="0" borderId="0" xfId="0" applyNumberFormat="1" applyFont="1" applyFill="1"/>
    <xf numFmtId="43" fontId="22" fillId="0" borderId="0" xfId="6" applyFont="1" applyBorder="1"/>
    <xf numFmtId="0" fontId="22" fillId="0" borderId="0" xfId="0" applyNumberFormat="1" applyFont="1" applyFill="1"/>
    <xf numFmtId="0" fontId="22" fillId="0" borderId="0" xfId="0" applyNumberFormat="1" applyFont="1"/>
    <xf numFmtId="43" fontId="22" fillId="0" borderId="1" xfId="6" applyFont="1" applyBorder="1"/>
    <xf numFmtId="0" fontId="22" fillId="0" borderId="1" xfId="0" applyFont="1" applyBorder="1"/>
    <xf numFmtId="0" fontId="22" fillId="0" borderId="0" xfId="0" applyFont="1" applyBorder="1"/>
    <xf numFmtId="0" fontId="31" fillId="0" borderId="0" xfId="0" applyFont="1" applyBorder="1"/>
    <xf numFmtId="43" fontId="2" fillId="0" borderId="0" xfId="6" applyNumberFormat="1" applyFill="1" applyBorder="1"/>
    <xf numFmtId="43" fontId="0" fillId="0" borderId="0" xfId="6" applyNumberFormat="1" applyFont="1" applyFill="1" applyBorder="1"/>
    <xf numFmtId="0" fontId="3" fillId="0" borderId="2" xfId="0" applyFont="1" applyBorder="1" applyAlignment="1">
      <alignment horizontal="center"/>
    </xf>
    <xf numFmtId="43" fontId="0" fillId="10" borderId="0" xfId="6" applyFont="1" applyFill="1"/>
    <xf numFmtId="44" fontId="0" fillId="0" borderId="0" xfId="0" applyNumberFormat="1" applyAlignment="1">
      <alignment horizontal="center"/>
    </xf>
    <xf numFmtId="44" fontId="0" fillId="0" borderId="0" xfId="0" applyNumberFormat="1" applyAlignment="1">
      <alignment horizontal="center" vertical="center"/>
    </xf>
    <xf numFmtId="44" fontId="26" fillId="0" borderId="0" xfId="0" applyNumberFormat="1" applyFont="1"/>
    <xf numFmtId="0" fontId="3" fillId="0" borderId="0" xfId="0" applyFont="1" applyFill="1" applyAlignment="1">
      <alignment horizontal="center"/>
    </xf>
    <xf numFmtId="44" fontId="26" fillId="0" borderId="0" xfId="0" applyNumberFormat="1" applyFont="1" applyAlignment="1">
      <alignment horizontal="center" vertical="center"/>
    </xf>
    <xf numFmtId="44" fontId="29" fillId="0" borderId="0" xfId="0" applyNumberFormat="1" applyFont="1" applyFill="1" applyAlignment="1">
      <alignment horizontal="center"/>
    </xf>
    <xf numFmtId="44" fontId="3" fillId="0" borderId="2" xfId="0" applyNumberFormat="1" applyFont="1" applyFill="1" applyBorder="1" applyAlignment="1">
      <alignment horizontal="center"/>
    </xf>
    <xf numFmtId="43" fontId="26" fillId="0" borderId="0" xfId="6" applyFont="1"/>
    <xf numFmtId="164" fontId="3" fillId="0" borderId="0" xfId="0" applyNumberFormat="1" applyFont="1" applyFill="1" applyAlignment="1">
      <alignment horizontal="center"/>
    </xf>
    <xf numFmtId="43" fontId="0" fillId="0" borderId="3" xfId="0" applyNumberFormat="1" applyFill="1" applyBorder="1"/>
    <xf numFmtId="44" fontId="0" fillId="0" borderId="6" xfId="0" applyNumberFormat="1" applyBorder="1"/>
    <xf numFmtId="0" fontId="0" fillId="0" borderId="6" xfId="0" applyFill="1" applyBorder="1"/>
    <xf numFmtId="0" fontId="0" fillId="0" borderId="7" xfId="0" applyBorder="1"/>
    <xf numFmtId="0" fontId="0" fillId="0" borderId="8" xfId="0" applyFill="1" applyBorder="1"/>
    <xf numFmtId="0" fontId="0" fillId="0" borderId="2" xfId="0" applyFill="1" applyBorder="1"/>
    <xf numFmtId="0" fontId="0" fillId="0" borderId="9" xfId="0" applyFill="1" applyBorder="1"/>
    <xf numFmtId="44" fontId="3" fillId="0" borderId="0" xfId="0" applyNumberFormat="1" applyFont="1"/>
    <xf numFmtId="44" fontId="3" fillId="0" borderId="0" xfId="0" applyNumberFormat="1" applyFont="1" applyFill="1"/>
    <xf numFmtId="0" fontId="2" fillId="0" borderId="0" xfId="0" applyFont="1"/>
    <xf numFmtId="43" fontId="2" fillId="0" borderId="0" xfId="6" applyFont="1"/>
    <xf numFmtId="43" fontId="2" fillId="0" borderId="0" xfId="6" applyFont="1" applyFill="1"/>
    <xf numFmtId="43" fontId="2" fillId="0" borderId="0" xfId="6"/>
    <xf numFmtId="44" fontId="2" fillId="8" borderId="0" xfId="0" applyNumberFormat="1" applyFont="1" applyFill="1"/>
    <xf numFmtId="0" fontId="2" fillId="0" borderId="0" xfId="0" applyFont="1" applyFill="1"/>
    <xf numFmtId="43" fontId="2" fillId="0" borderId="0" xfId="6" applyFont="1" applyFill="1" applyBorder="1"/>
    <xf numFmtId="164" fontId="3" fillId="0" borderId="0" xfId="0" applyNumberFormat="1" applyFont="1" applyFill="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0" fontId="21" fillId="0" borderId="0" xfId="0" applyFont="1" applyAlignment="1">
      <alignment horizontal="center"/>
    </xf>
    <xf numFmtId="164" fontId="2" fillId="0" borderId="0" xfId="0" applyNumberFormat="1" applyFont="1" applyFill="1" applyAlignment="1">
      <alignment horizontal="left"/>
    </xf>
    <xf numFmtId="164" fontId="2" fillId="0" borderId="0" xfId="0" applyNumberFormat="1" applyFont="1" applyFill="1" applyAlignment="1">
      <alignment horizontal="center"/>
    </xf>
    <xf numFmtId="0" fontId="2" fillId="0" borderId="0" xfId="0" applyFont="1" applyFill="1" applyAlignment="1">
      <alignment horizontal="center"/>
    </xf>
    <xf numFmtId="43" fontId="2" fillId="0" borderId="0" xfId="6" applyFont="1" applyFill="1" applyAlignment="1">
      <alignment horizontal="center"/>
    </xf>
    <xf numFmtId="43" fontId="3" fillId="44" borderId="0" xfId="6" applyFont="1" applyFill="1" applyAlignment="1">
      <alignment horizontal="center"/>
    </xf>
    <xf numFmtId="0" fontId="2" fillId="0" borderId="0" xfId="0" applyFont="1" applyFill="1" applyAlignment="1">
      <alignment horizontal="center"/>
    </xf>
    <xf numFmtId="0" fontId="2" fillId="44" borderId="0" xfId="0" applyFont="1" applyFill="1"/>
    <xf numFmtId="43" fontId="3" fillId="44" borderId="0" xfId="6" applyFont="1" applyFill="1" applyBorder="1" applyAlignment="1">
      <alignment horizontal="center"/>
    </xf>
    <xf numFmtId="43" fontId="2" fillId="0" borderId="0" xfId="6" applyFont="1" applyFill="1" applyBorder="1" applyAlignment="1">
      <alignment horizontal="center" wrapText="1"/>
    </xf>
    <xf numFmtId="0" fontId="2" fillId="0" borderId="0" xfId="0" applyFont="1" applyFill="1" applyAlignment="1">
      <alignment horizontal="center" wrapText="1"/>
    </xf>
    <xf numFmtId="0" fontId="2" fillId="0" borderId="19" xfId="0" applyFont="1" applyFill="1" applyBorder="1" applyAlignment="1">
      <alignment horizontal="center" wrapText="1"/>
    </xf>
    <xf numFmtId="0" fontId="2" fillId="0" borderId="0" xfId="0" applyFont="1" applyFill="1" applyBorder="1" applyAlignment="1">
      <alignment horizontal="center" wrapText="1"/>
    </xf>
    <xf numFmtId="0" fontId="2" fillId="44" borderId="0" xfId="0" applyFont="1" applyFill="1" applyAlignment="1">
      <alignment horizontal="center" wrapText="1"/>
    </xf>
    <xf numFmtId="0" fontId="2" fillId="0" borderId="19"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2" fillId="0" borderId="0" xfId="0" applyNumberFormat="1" applyFont="1" applyFill="1" applyAlignment="1"/>
    <xf numFmtId="43" fontId="2" fillId="44" borderId="0" xfId="6" applyFont="1" applyFill="1" applyBorder="1"/>
    <xf numFmtId="43" fontId="2" fillId="0" borderId="0" xfId="0" applyNumberFormat="1" applyFont="1" applyFill="1"/>
    <xf numFmtId="43" fontId="2" fillId="0" borderId="19" xfId="0" applyNumberFormat="1" applyFont="1" applyFill="1" applyBorder="1"/>
    <xf numFmtId="43" fontId="2" fillId="0" borderId="0" xfId="0" applyNumberFormat="1" applyFont="1" applyFill="1" applyBorder="1"/>
    <xf numFmtId="43" fontId="2" fillId="44" borderId="0" xfId="0" applyNumberFormat="1" applyFont="1" applyFill="1"/>
    <xf numFmtId="0" fontId="2" fillId="0" borderId="0" xfId="0" applyNumberFormat="1" applyFont="1" applyFill="1" applyAlignment="1">
      <alignment horizontal="left"/>
    </xf>
    <xf numFmtId="43" fontId="2" fillId="0" borderId="1" xfId="6" applyFont="1" applyFill="1" applyBorder="1"/>
    <xf numFmtId="43" fontId="2" fillId="0" borderId="20" xfId="6" applyFont="1" applyFill="1" applyBorder="1"/>
    <xf numFmtId="0" fontId="2" fillId="45" borderId="0" xfId="0" applyFont="1" applyFill="1" applyAlignment="1">
      <alignment horizontal="left"/>
    </xf>
    <xf numFmtId="0" fontId="3" fillId="45" borderId="0" xfId="0" applyFont="1" applyFill="1"/>
    <xf numFmtId="0" fontId="2" fillId="45" borderId="0" xfId="0" applyFont="1" applyFill="1"/>
    <xf numFmtId="0" fontId="2" fillId="45" borderId="0" xfId="0" applyFont="1" applyFill="1" applyAlignment="1">
      <alignment horizontal="center"/>
    </xf>
    <xf numFmtId="43" fontId="2" fillId="45" borderId="0" xfId="6" applyFont="1" applyFill="1" applyBorder="1"/>
    <xf numFmtId="43" fontId="2" fillId="45" borderId="0" xfId="6" applyFont="1" applyFill="1"/>
    <xf numFmtId="43" fontId="2" fillId="45" borderId="0" xfId="6" applyFont="1" applyFill="1" applyAlignment="1">
      <alignment horizontal="center"/>
    </xf>
    <xf numFmtId="43" fontId="2" fillId="45" borderId="2" xfId="6" applyFont="1" applyFill="1" applyBorder="1"/>
    <xf numFmtId="43" fontId="2" fillId="45" borderId="0" xfId="6" applyFont="1" applyFill="1" applyBorder="1" applyAlignment="1">
      <alignment horizontal="center"/>
    </xf>
    <xf numFmtId="0" fontId="3" fillId="45" borderId="0" xfId="0" applyFont="1" applyFill="1" applyAlignment="1">
      <alignment horizontal="right"/>
    </xf>
    <xf numFmtId="43" fontId="2" fillId="45" borderId="1" xfId="6" applyFont="1" applyFill="1" applyBorder="1"/>
    <xf numFmtId="0" fontId="2" fillId="45" borderId="0" xfId="0" quotePrefix="1" applyFont="1" applyFill="1" applyAlignment="1">
      <alignment horizontal="left"/>
    </xf>
    <xf numFmtId="0" fontId="2" fillId="0" borderId="0" xfId="0" applyFont="1" applyFill="1" applyAlignment="1">
      <alignment horizontal="left"/>
    </xf>
    <xf numFmtId="0" fontId="2" fillId="0" borderId="0" xfId="0" applyNumberFormat="1" applyFont="1" applyFill="1" applyAlignment="1">
      <alignment horizontal="left" indent="1"/>
    </xf>
    <xf numFmtId="44" fontId="2" fillId="45" borderId="0" xfId="0" applyNumberFormat="1" applyFont="1" applyFill="1"/>
    <xf numFmtId="44" fontId="2" fillId="0" borderId="0" xfId="7" applyFont="1" applyFill="1"/>
    <xf numFmtId="44" fontId="2" fillId="45" borderId="0" xfId="7" applyFont="1" applyFill="1"/>
    <xf numFmtId="43" fontId="3" fillId="45" borderId="0" xfId="6" applyFont="1" applyFill="1" applyAlignment="1">
      <alignment horizontal="center"/>
    </xf>
    <xf numFmtId="43" fontId="3" fillId="45" borderId="0" xfId="6" applyFont="1" applyFill="1" applyBorder="1" applyAlignment="1">
      <alignment horizontal="center"/>
    </xf>
    <xf numFmtId="43" fontId="3" fillId="45" borderId="2" xfId="6" applyFont="1" applyFill="1" applyBorder="1" applyAlignment="1">
      <alignment horizontal="center"/>
    </xf>
    <xf numFmtId="44" fontId="2" fillId="0" borderId="0" xfId="0" applyNumberFormat="1" applyFont="1" applyFill="1" applyAlignment="1">
      <alignment horizontal="center"/>
    </xf>
    <xf numFmtId="0" fontId="2" fillId="45" borderId="0" xfId="0" applyFont="1" applyFill="1" applyBorder="1"/>
    <xf numFmtId="43" fontId="2" fillId="12" borderId="0" xfId="0" applyNumberFormat="1" applyFont="1" applyFill="1"/>
    <xf numFmtId="0" fontId="2" fillId="12" borderId="0" xfId="0" applyFont="1" applyFill="1"/>
    <xf numFmtId="44" fontId="2" fillId="0" borderId="0" xfId="0" applyNumberFormat="1" applyFont="1" applyFill="1" applyAlignment="1">
      <alignment horizontal="left"/>
    </xf>
    <xf numFmtId="44" fontId="2" fillId="0" borderId="0" xfId="0" applyNumberFormat="1" applyFont="1" applyFill="1"/>
    <xf numFmtId="43" fontId="24" fillId="45" borderId="0" xfId="6" applyFont="1" applyFill="1" applyBorder="1" applyAlignment="1">
      <alignment horizontal="center"/>
    </xf>
    <xf numFmtId="0" fontId="2" fillId="0" borderId="0" xfId="0" applyNumberFormat="1" applyFont="1" applyFill="1" applyAlignment="1">
      <alignment horizontal="left" indent="2"/>
    </xf>
    <xf numFmtId="43" fontId="2" fillId="0" borderId="0" xfId="0" applyNumberFormat="1" applyFont="1" applyFill="1" applyAlignment="1">
      <alignment horizontal="center"/>
    </xf>
    <xf numFmtId="0" fontId="2" fillId="0" borderId="0" xfId="0" applyFont="1" applyFill="1" applyAlignment="1">
      <alignment horizontal="center"/>
    </xf>
    <xf numFmtId="43" fontId="2" fillId="0" borderId="21" xfId="6" applyFont="1" applyFill="1" applyBorder="1"/>
    <xf numFmtId="43" fontId="2" fillId="48" borderId="1" xfId="6" applyFont="1" applyFill="1" applyBorder="1"/>
    <xf numFmtId="49" fontId="3" fillId="0" borderId="0" xfId="6" applyNumberFormat="1" applyFont="1" applyFill="1" applyBorder="1" applyAlignment="1">
      <alignment wrapText="1"/>
    </xf>
    <xf numFmtId="17" fontId="3" fillId="0" borderId="0" xfId="0" quotePrefix="1" applyNumberFormat="1" applyFont="1" applyFill="1"/>
    <xf numFmtId="164" fontId="3" fillId="0" borderId="0" xfId="0" applyNumberFormat="1" applyFont="1" applyAlignment="1">
      <alignment horizontal="center"/>
    </xf>
    <xf numFmtId="0" fontId="22" fillId="46" borderId="0" xfId="0" applyFont="1" applyFill="1" applyAlignment="1">
      <alignment wrapText="1"/>
    </xf>
    <xf numFmtId="0" fontId="22" fillId="46" borderId="0" xfId="0" applyFont="1" applyFill="1"/>
    <xf numFmtId="0" fontId="22" fillId="0" borderId="0" xfId="0" applyFont="1" applyAlignment="1">
      <alignment wrapText="1"/>
    </xf>
    <xf numFmtId="0" fontId="22" fillId="47" borderId="0" xfId="0" applyFont="1" applyFill="1"/>
    <xf numFmtId="0" fontId="22" fillId="0" borderId="0" xfId="0" applyFont="1" applyFill="1" applyAlignment="1">
      <alignment horizontal="left" wrapText="1"/>
    </xf>
    <xf numFmtId="0" fontId="22" fillId="0" borderId="0" xfId="0" applyFont="1" applyFill="1"/>
    <xf numFmtId="0" fontId="22" fillId="0" borderId="0" xfId="0" applyFont="1" applyFill="1" applyAlignment="1">
      <alignment wrapText="1"/>
    </xf>
    <xf numFmtId="44" fontId="22" fillId="0" borderId="0" xfId="7" applyFont="1"/>
    <xf numFmtId="43" fontId="22" fillId="0" borderId="0" xfId="0" applyNumberFormat="1" applyFont="1"/>
    <xf numFmtId="44" fontId="22" fillId="0" borderId="5" xfId="7" applyFont="1" applyBorder="1"/>
    <xf numFmtId="44" fontId="22" fillId="0" borderId="0" xfId="7" applyFont="1" applyFill="1"/>
    <xf numFmtId="43" fontId="22" fillId="0" borderId="0" xfId="0" applyNumberFormat="1" applyFont="1" applyFill="1"/>
    <xf numFmtId="0" fontId="22" fillId="0" borderId="0" xfId="0" applyFont="1" applyAlignment="1">
      <alignment horizontal="center" wrapText="1"/>
    </xf>
    <xf numFmtId="0" fontId="22" fillId="0" borderId="0" xfId="0" applyFont="1" applyAlignment="1">
      <alignment horizontal="left" wrapText="1"/>
    </xf>
    <xf numFmtId="0" fontId="22" fillId="12" borderId="0" xfId="0" applyFont="1" applyFill="1" applyAlignment="1">
      <alignment wrapText="1"/>
    </xf>
    <xf numFmtId="0" fontId="22" fillId="12" borderId="0" xfId="0" applyFont="1" applyFill="1"/>
    <xf numFmtId="0" fontId="22" fillId="12" borderId="0" xfId="0" applyFont="1" applyFill="1" applyAlignment="1">
      <alignment horizontal="left" wrapText="1"/>
    </xf>
    <xf numFmtId="43" fontId="22" fillId="12" borderId="0" xfId="0" applyNumberFormat="1" applyFont="1" applyFill="1"/>
    <xf numFmtId="44" fontId="22" fillId="12" borderId="5" xfId="7" applyFont="1" applyFill="1" applyBorder="1"/>
    <xf numFmtId="44" fontId="22" fillId="0" borderId="0" xfId="7" applyFont="1" applyBorder="1"/>
    <xf numFmtId="44" fontId="22" fillId="12" borderId="0" xfId="7" applyFont="1" applyFill="1" applyBorder="1"/>
    <xf numFmtId="44" fontId="22" fillId="0" borderId="5" xfId="7" applyFont="1" applyFill="1" applyBorder="1"/>
    <xf numFmtId="44" fontId="22" fillId="0" borderId="0" xfId="7" applyFont="1" applyFill="1" applyBorder="1"/>
    <xf numFmtId="167" fontId="22" fillId="0" borderId="0" xfId="7" applyNumberFormat="1" applyFont="1"/>
    <xf numFmtId="167" fontId="22" fillId="0" borderId="5" xfId="7" applyNumberFormat="1" applyFont="1" applyBorder="1"/>
    <xf numFmtId="168" fontId="22" fillId="0" borderId="0" xfId="6" applyNumberFormat="1" applyFont="1"/>
    <xf numFmtId="164" fontId="3" fillId="0" borderId="0" xfId="0" applyNumberFormat="1" applyFont="1" applyFill="1" applyAlignment="1">
      <alignment horizontal="center"/>
    </xf>
    <xf numFmtId="43" fontId="0" fillId="0" borderId="0" xfId="6" applyFont="1"/>
    <xf numFmtId="43" fontId="0" fillId="0" borderId="5" xfId="6" applyFont="1" applyBorder="1"/>
    <xf numFmtId="0" fontId="48" fillId="0" borderId="0" xfId="0" applyFont="1" applyFill="1" applyAlignment="1">
      <alignment horizontal="center"/>
    </xf>
    <xf numFmtId="43" fontId="49" fillId="0" borderId="0" xfId="6" applyFont="1" applyFill="1"/>
    <xf numFmtId="44" fontId="49" fillId="0" borderId="0" xfId="72" applyNumberFormat="1" applyFont="1" applyFill="1" applyAlignment="1">
      <alignment horizontal="center"/>
    </xf>
    <xf numFmtId="0" fontId="25" fillId="0" borderId="0" xfId="0" applyFont="1" applyFill="1" applyAlignment="1">
      <alignment horizontal="center"/>
    </xf>
    <xf numFmtId="164" fontId="3" fillId="0" borderId="0" xfId="0" applyNumberFormat="1" applyFont="1" applyFill="1" applyAlignment="1">
      <alignment horizontal="center"/>
    </xf>
    <xf numFmtId="0" fontId="0" fillId="0" borderId="0" xfId="0" applyAlignment="1">
      <alignment horizontal="center"/>
    </xf>
    <xf numFmtId="0" fontId="2" fillId="0" borderId="0" xfId="0" quotePrefix="1" applyFont="1" applyFill="1" applyAlignment="1">
      <alignment horizontal="left"/>
    </xf>
    <xf numFmtId="43" fontId="2" fillId="0" borderId="0" xfId="6" applyFill="1"/>
    <xf numFmtId="43" fontId="2" fillId="0" borderId="0" xfId="6" applyFill="1" applyBorder="1"/>
    <xf numFmtId="43" fontId="2" fillId="0" borderId="0" xfId="6"/>
    <xf numFmtId="43" fontId="2" fillId="0" borderId="0" xfId="6" applyBorder="1"/>
    <xf numFmtId="43" fontId="2" fillId="0" borderId="2" xfId="6" applyBorder="1"/>
    <xf numFmtId="8" fontId="3" fillId="0" borderId="2" xfId="0" applyNumberFormat="1" applyFont="1" applyBorder="1" applyAlignment="1">
      <alignment horizontal="center"/>
    </xf>
    <xf numFmtId="8" fontId="0" fillId="0" borderId="0" xfId="0" applyNumberFormat="1"/>
    <xf numFmtId="8" fontId="3" fillId="0" borderId="3" xfId="0" applyNumberFormat="1" applyFont="1" applyBorder="1"/>
    <xf numFmtId="0" fontId="25" fillId="0" borderId="0" xfId="0" applyFont="1" applyAlignment="1"/>
    <xf numFmtId="164" fontId="3" fillId="0" borderId="0" xfId="0" applyNumberFormat="1" applyFont="1" applyFill="1" applyAlignment="1">
      <alignment horizontal="center"/>
    </xf>
    <xf numFmtId="164" fontId="3" fillId="0" borderId="0" xfId="0" quotePrefix="1" applyNumberFormat="1" applyFont="1" applyFill="1" applyAlignment="1">
      <alignment horizontal="center"/>
    </xf>
    <xf numFmtId="164" fontId="3" fillId="0" borderId="0" xfId="0" applyNumberFormat="1" applyFont="1" applyFill="1" applyAlignment="1"/>
    <xf numFmtId="164" fontId="3" fillId="0" borderId="0" xfId="0" applyNumberFormat="1" applyFont="1" applyFill="1" applyBorder="1" applyAlignment="1">
      <alignment horizontal="center"/>
    </xf>
    <xf numFmtId="44" fontId="2" fillId="0" borderId="0" xfId="7" applyFill="1"/>
    <xf numFmtId="44" fontId="2" fillId="0" borderId="0" xfId="7" applyFill="1" applyBorder="1"/>
    <xf numFmtId="43" fontId="2" fillId="0" borderId="2" xfId="6" applyFont="1" applyFill="1" applyBorder="1"/>
    <xf numFmtId="43" fontId="2" fillId="0" borderId="2" xfId="6" applyFill="1" applyBorder="1"/>
    <xf numFmtId="0" fontId="0" fillId="0" borderId="0" xfId="0" quotePrefix="1" applyFill="1" applyAlignment="1">
      <alignment horizontal="left"/>
    </xf>
    <xf numFmtId="43" fontId="2" fillId="0" borderId="0" xfId="6" applyNumberFormat="1" applyFill="1"/>
    <xf numFmtId="43" fontId="2" fillId="0" borderId="3" xfId="6" applyFill="1" applyBorder="1"/>
    <xf numFmtId="43" fontId="2" fillId="0" borderId="3" xfId="6" applyNumberFormat="1" applyFill="1" applyBorder="1"/>
    <xf numFmtId="43" fontId="2" fillId="0" borderId="0" xfId="7" applyNumberFormat="1" applyFill="1"/>
    <xf numFmtId="43" fontId="2" fillId="0" borderId="0" xfId="7" applyNumberFormat="1" applyFill="1" applyBorder="1"/>
    <xf numFmtId="43" fontId="26" fillId="0" borderId="2" xfId="6" applyFont="1" applyFill="1" applyBorder="1"/>
    <xf numFmtId="43" fontId="26" fillId="0" borderId="0" xfId="6" applyFont="1" applyFill="1" applyBorder="1"/>
    <xf numFmtId="43" fontId="26" fillId="0" borderId="0" xfId="6" applyNumberFormat="1" applyFont="1" applyFill="1" applyBorder="1"/>
    <xf numFmtId="43" fontId="0" fillId="0" borderId="0" xfId="6" applyNumberFormat="1" applyFont="1" applyFill="1"/>
    <xf numFmtId="43" fontId="0" fillId="0" borderId="3" xfId="6" applyNumberFormat="1" applyFont="1" applyFill="1" applyBorder="1"/>
    <xf numFmtId="0" fontId="3" fillId="0" borderId="0" xfId="0" quotePrefix="1" applyFont="1" applyFill="1" applyAlignment="1">
      <alignment horizontal="left"/>
    </xf>
    <xf numFmtId="0" fontId="3" fillId="0" borderId="0" xfId="0" applyFont="1" applyFill="1" applyBorder="1" applyAlignment="1">
      <alignment horizontal="right"/>
    </xf>
    <xf numFmtId="44" fontId="0" fillId="0" borderId="2" xfId="0" applyNumberFormat="1" applyFill="1" applyBorder="1"/>
    <xf numFmtId="44" fontId="0" fillId="0" borderId="1" xfId="0" applyNumberFormat="1" applyFill="1" applyBorder="1"/>
    <xf numFmtId="44" fontId="0" fillId="0" borderId="3" xfId="0" applyNumberFormat="1" applyFill="1" applyBorder="1"/>
    <xf numFmtId="9" fontId="0" fillId="0" borderId="0" xfId="0" applyNumberFormat="1" applyFill="1"/>
    <xf numFmtId="0" fontId="22" fillId="12" borderId="0" xfId="0" applyFont="1" applyFill="1" applyAlignment="1">
      <alignment horizontal="center" wrapText="1"/>
    </xf>
    <xf numFmtId="0" fontId="22" fillId="0" borderId="0" xfId="0" applyFont="1" applyAlignment="1">
      <alignment horizontal="center" wrapText="1"/>
    </xf>
    <xf numFmtId="0" fontId="22" fillId="0" borderId="0" xfId="0" applyFont="1" applyFill="1" applyAlignment="1">
      <alignment horizontal="left" wrapText="1"/>
    </xf>
    <xf numFmtId="0" fontId="22" fillId="12" borderId="0" xfId="0" applyFont="1" applyFill="1" applyAlignment="1">
      <alignment horizontal="left" wrapText="1"/>
    </xf>
    <xf numFmtId="0" fontId="22" fillId="0" borderId="0" xfId="0" applyFont="1" applyAlignment="1">
      <alignment horizontal="left" wrapText="1"/>
    </xf>
    <xf numFmtId="0" fontId="25" fillId="0" borderId="0" xfId="0" applyFont="1" applyAlignment="1">
      <alignment horizontal="center"/>
    </xf>
    <xf numFmtId="164" fontId="3" fillId="0" borderId="0" xfId="0" applyNumberFormat="1" applyFont="1" applyAlignment="1">
      <alignment horizontal="center"/>
    </xf>
    <xf numFmtId="0" fontId="21" fillId="0" borderId="0" xfId="0" applyFont="1" applyAlignment="1">
      <alignment horizontal="center"/>
    </xf>
    <xf numFmtId="0" fontId="25" fillId="0" borderId="0" xfId="0" applyFont="1" applyFill="1" applyAlignment="1">
      <alignment horizontal="center"/>
    </xf>
    <xf numFmtId="164" fontId="3" fillId="0" borderId="0" xfId="0" quotePrefix="1" applyNumberFormat="1" applyFont="1" applyFill="1" applyAlignment="1">
      <alignment horizontal="center"/>
    </xf>
    <xf numFmtId="164" fontId="3" fillId="0" borderId="0" xfId="0" applyNumberFormat="1" applyFont="1" applyFill="1" applyAlignment="1">
      <alignment horizontal="center"/>
    </xf>
    <xf numFmtId="0" fontId="25" fillId="0" borderId="0" xfId="72" applyFont="1" applyFill="1" applyAlignment="1">
      <alignment horizontal="center"/>
    </xf>
    <xf numFmtId="0" fontId="2" fillId="0" borderId="0" xfId="0" applyFont="1" applyFill="1" applyAlignment="1">
      <alignment horizontal="center"/>
    </xf>
    <xf numFmtId="0" fontId="2" fillId="0" borderId="19" xfId="0" applyFont="1" applyFill="1" applyBorder="1" applyAlignment="1">
      <alignment horizontal="center"/>
    </xf>
    <xf numFmtId="0" fontId="2" fillId="0" borderId="0" xfId="0" applyFont="1" applyFill="1" applyBorder="1" applyAlignment="1">
      <alignment horizontal="center"/>
    </xf>
    <xf numFmtId="0" fontId="3" fillId="0" borderId="0" xfId="0" applyFont="1" applyAlignment="1">
      <alignment horizontal="center"/>
    </xf>
    <xf numFmtId="0" fontId="25" fillId="0" borderId="0" xfId="0" quotePrefix="1" applyFont="1" applyFill="1" applyAlignment="1" applyProtection="1">
      <alignment horizontal="center"/>
    </xf>
    <xf numFmtId="0" fontId="25" fillId="0" borderId="0" xfId="0" applyFont="1" applyFill="1" applyAlignment="1" applyProtection="1">
      <alignment horizontal="center"/>
    </xf>
    <xf numFmtId="0" fontId="21" fillId="0" borderId="0" xfId="0" applyFont="1" applyFill="1" applyAlignment="1" applyProtection="1">
      <alignment horizontal="center"/>
    </xf>
    <xf numFmtId="0" fontId="25" fillId="0" borderId="0" xfId="72" applyFont="1" applyFill="1" applyAlignment="1" applyProtection="1">
      <alignment horizontal="center"/>
    </xf>
  </cellXfs>
  <cellStyles count="73">
    <cellStyle name="20% - Accent1" xfId="47" builtinId="30" customBuiltin="1"/>
    <cellStyle name="20% - Accent2" xfId="51" builtinId="34" customBuiltin="1"/>
    <cellStyle name="20% - Accent3" xfId="55" builtinId="38" customBuiltin="1"/>
    <cellStyle name="20% - Accent4" xfId="59" builtinId="42" customBuiltin="1"/>
    <cellStyle name="20% - Accent5" xfId="63" builtinId="46" customBuiltin="1"/>
    <cellStyle name="20% - Accent6" xfId="67" builtinId="50" customBuiltin="1"/>
    <cellStyle name="40% - Accent1" xfId="48" builtinId="31" customBuiltin="1"/>
    <cellStyle name="40% - Accent2" xfId="52" builtinId="35" customBuiltin="1"/>
    <cellStyle name="40% - Accent3" xfId="56" builtinId="39" customBuiltin="1"/>
    <cellStyle name="40% - Accent4" xfId="60" builtinId="43" customBuiltin="1"/>
    <cellStyle name="40% - Accent5" xfId="64" builtinId="47" customBuiltin="1"/>
    <cellStyle name="40% - Accent6" xfId="68" builtinId="51" customBuiltin="1"/>
    <cellStyle name="60% - Accent1" xfId="49" builtinId="32" customBuiltin="1"/>
    <cellStyle name="60% - Accent2" xfId="53" builtinId="36" customBuiltin="1"/>
    <cellStyle name="60% - Accent3" xfId="57" builtinId="40" customBuiltin="1"/>
    <cellStyle name="60% - Accent4" xfId="61" builtinId="44" customBuiltin="1"/>
    <cellStyle name="60% - Accent5" xfId="65" builtinId="48" customBuiltin="1"/>
    <cellStyle name="60% - Accent6" xfId="69" builtinId="52" customBuiltin="1"/>
    <cellStyle name="Accent1" xfId="46" builtinId="29" customBuiltin="1"/>
    <cellStyle name="Accent2" xfId="50" builtinId="33" customBuiltin="1"/>
    <cellStyle name="Accent3" xfId="54" builtinId="37" customBuiltin="1"/>
    <cellStyle name="Accent4" xfId="58" builtinId="41" customBuiltin="1"/>
    <cellStyle name="Accent5" xfId="62" builtinId="45" customBuiltin="1"/>
    <cellStyle name="Accent6" xfId="66" builtinId="49" customBuiltin="1"/>
    <cellStyle name="Bad" xfId="36" builtinId="27" customBuiltin="1"/>
    <cellStyle name="Calculation" xfId="40" builtinId="22" customBuiltin="1"/>
    <cellStyle name="Check Cell" xfId="42" builtinId="23" customBuiltin="1"/>
    <cellStyle name="ColumnAttributeAbovePrompt" xfId="1"/>
    <cellStyle name="ColumnAttributePrompt" xfId="2"/>
    <cellStyle name="ColumnAttributeValue" xfId="3"/>
    <cellStyle name="ColumnHeadingPrompt" xfId="4"/>
    <cellStyle name="ColumnHeadingValue" xfId="5"/>
    <cellStyle name="Comma" xfId="6" builtinId="3"/>
    <cellStyle name="Currency" xfId="7" builtinId="4"/>
    <cellStyle name="Explanatory Text" xfId="44" builtinId="53" customBuiltin="1"/>
    <cellStyle name="Good" xfId="35"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8" builtinId="20" customBuiltin="1"/>
    <cellStyle name="LineItemPrompt" xfId="8"/>
    <cellStyle name="LineItemValue" xfId="9"/>
    <cellStyle name="Linked Cell" xfId="41" builtinId="24" customBuiltin="1"/>
    <cellStyle name="Neutral" xfId="37" builtinId="28" customBuiltin="1"/>
    <cellStyle name="Normal" xfId="0" builtinId="0"/>
    <cellStyle name="Normal 2" xfId="70"/>
    <cellStyle name="Normal 3" xfId="72"/>
    <cellStyle name="Note 2" xfId="71"/>
    <cellStyle name="Output" xfId="39" builtinId="21" customBuiltin="1"/>
    <cellStyle name="OUTPUT AMOUNTS" xfId="10"/>
    <cellStyle name="OUTPUT COLUMN HEADINGS" xfId="11"/>
    <cellStyle name="OUTPUT LINE ITEMS" xfId="12"/>
    <cellStyle name="OUTPUT REPORT HEADING" xfId="13"/>
    <cellStyle name="OUTPUT REPORT TITLE" xfId="14"/>
    <cellStyle name="ReportTitlePrompt" xfId="15"/>
    <cellStyle name="ReportTitleValue" xfId="16"/>
    <cellStyle name="RowAcctAbovePrompt" xfId="17"/>
    <cellStyle name="RowAcctSOBAbovePrompt" xfId="18"/>
    <cellStyle name="RowAcctSOBValue" xfId="19"/>
    <cellStyle name="RowAcctValue" xfId="20"/>
    <cellStyle name="RowAttrAbovePrompt" xfId="21"/>
    <cellStyle name="RowAttrValue" xfId="22"/>
    <cellStyle name="RowColSetAbovePrompt" xfId="23"/>
    <cellStyle name="RowColSetLeftPrompt" xfId="24"/>
    <cellStyle name="RowColSetValue" xfId="25"/>
    <cellStyle name="RowLeftPrompt" xfId="26"/>
    <cellStyle name="SampleUsingFormatMask" xfId="27"/>
    <cellStyle name="SampleWithNoFormatMask" xfId="28"/>
    <cellStyle name="Title" xfId="30" builtinId="15" customBuiltin="1"/>
    <cellStyle name="Total" xfId="45" builtinId="25" customBuiltin="1"/>
    <cellStyle name="UploadThisRowValue" xfId="29"/>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theme="4" tint="0.39997558519241921"/>
    <pageSetUpPr fitToPage="1"/>
  </sheetPr>
  <dimension ref="A1:H291"/>
  <sheetViews>
    <sheetView topLeftCell="A82" zoomScaleNormal="100" workbookViewId="0">
      <selection activeCell="I63" sqref="I63"/>
    </sheetView>
  </sheetViews>
  <sheetFormatPr defaultRowHeight="15.75" x14ac:dyDescent="0.25"/>
  <cols>
    <col min="1" max="1" width="85" style="220" customWidth="1"/>
    <col min="2" max="2" width="24.28515625" style="108" bestFit="1" customWidth="1"/>
    <col min="3" max="3" width="1.140625" style="108" customWidth="1"/>
    <col min="4" max="4" width="17.7109375" style="108" bestFit="1" customWidth="1"/>
    <col min="5" max="5" width="1.7109375" style="108" customWidth="1"/>
    <col min="6" max="6" width="20.5703125" style="108" customWidth="1"/>
    <col min="7" max="7" width="1.7109375" style="108" customWidth="1"/>
    <col min="8" max="8" width="19.7109375" style="108" bestFit="1" customWidth="1"/>
    <col min="9" max="16384" width="9.140625" style="108"/>
  </cols>
  <sheetData>
    <row r="1" spans="1:8" x14ac:dyDescent="0.25">
      <c r="A1" s="289" t="s">
        <v>133</v>
      </c>
      <c r="B1" s="289"/>
      <c r="C1" s="289"/>
      <c r="D1" s="289"/>
      <c r="E1" s="230"/>
    </row>
    <row r="2" spans="1:8" x14ac:dyDescent="0.25">
      <c r="A2" s="289" t="s">
        <v>1154</v>
      </c>
      <c r="B2" s="289"/>
      <c r="C2" s="289"/>
      <c r="D2" s="289"/>
      <c r="E2" s="230"/>
    </row>
    <row r="3" spans="1:8" x14ac:dyDescent="0.25">
      <c r="A3" s="289" t="s">
        <v>1155</v>
      </c>
      <c r="B3" s="289"/>
      <c r="C3" s="289"/>
      <c r="D3" s="289"/>
      <c r="E3" s="230"/>
    </row>
    <row r="5" spans="1:8" x14ac:dyDescent="0.25">
      <c r="B5" s="116" t="s">
        <v>1162</v>
      </c>
      <c r="H5" s="108" t="s">
        <v>1141</v>
      </c>
    </row>
    <row r="6" spans="1:8" x14ac:dyDescent="0.25">
      <c r="A6" s="108"/>
      <c r="H6" s="108" t="s">
        <v>1142</v>
      </c>
    </row>
    <row r="7" spans="1:8" x14ac:dyDescent="0.25">
      <c r="A7" s="220" t="s">
        <v>1140</v>
      </c>
    </row>
    <row r="9" spans="1:8" ht="62.25" customHeight="1" x14ac:dyDescent="0.25">
      <c r="A9" s="292" t="s">
        <v>1215</v>
      </c>
      <c r="B9" s="292"/>
      <c r="C9" s="292"/>
      <c r="D9" s="292"/>
      <c r="E9" s="231"/>
    </row>
    <row r="11" spans="1:8" x14ac:dyDescent="0.25">
      <c r="A11" s="220" t="s">
        <v>1188</v>
      </c>
      <c r="B11" s="220"/>
      <c r="C11" s="220"/>
      <c r="D11" s="241">
        <f>ROUND(F11,0)</f>
        <v>3626363496</v>
      </c>
      <c r="F11" s="225">
        <f>+'Summary - Cost - PG 1 (Fin)'!N22</f>
        <v>3626363496.3299994</v>
      </c>
      <c r="G11" s="225"/>
    </row>
    <row r="12" spans="1:8" x14ac:dyDescent="0.25">
      <c r="A12" s="220" t="s">
        <v>1169</v>
      </c>
      <c r="B12" s="220"/>
      <c r="C12" s="220"/>
      <c r="D12" s="243" t="e">
        <f>ROUND(F12,0)</f>
        <v>#REF!</v>
      </c>
      <c r="F12" s="226" t="e">
        <f>+#REF!+#REF!+#REF!+#REF!</f>
        <v>#REF!</v>
      </c>
      <c r="G12" s="226"/>
    </row>
    <row r="13" spans="1:8" x14ac:dyDescent="0.25">
      <c r="A13" s="220" t="s">
        <v>1216</v>
      </c>
      <c r="B13" s="220"/>
      <c r="C13" s="220"/>
      <c r="D13" s="242" t="e">
        <f>SUM(D11:D12)</f>
        <v>#REF!</v>
      </c>
      <c r="F13" s="227" t="e">
        <f>SUM(F11:F12)</f>
        <v>#REF!</v>
      </c>
      <c r="G13" s="237"/>
      <c r="H13" s="226" t="e">
        <f>+F13-#REF!</f>
        <v>#REF!</v>
      </c>
    </row>
    <row r="15" spans="1:8" s="219" customFormat="1" x14ac:dyDescent="0.25">
      <c r="A15" s="218"/>
    </row>
    <row r="17" spans="1:8" x14ac:dyDescent="0.25">
      <c r="A17" s="220" t="s">
        <v>1143</v>
      </c>
    </row>
    <row r="19" spans="1:8" ht="62.25" customHeight="1" x14ac:dyDescent="0.25">
      <c r="A19" s="292" t="s">
        <v>1217</v>
      </c>
      <c r="B19" s="292"/>
      <c r="C19" s="292"/>
      <c r="D19" s="292"/>
      <c r="E19" s="231"/>
    </row>
    <row r="21" spans="1:8" x14ac:dyDescent="0.25">
      <c r="A21" s="220" t="s">
        <v>1188</v>
      </c>
      <c r="B21" s="220"/>
      <c r="C21" s="220"/>
      <c r="D21" s="241">
        <f>ROUND(F21,0)</f>
        <v>703277916</v>
      </c>
      <c r="F21" s="225">
        <f>+'Summary - Cost - PG 1 (Fin)'!N30</f>
        <v>703277916.13000011</v>
      </c>
      <c r="G21" s="225"/>
    </row>
    <row r="22" spans="1:8" x14ac:dyDescent="0.25">
      <c r="A22" s="220" t="s">
        <v>1169</v>
      </c>
      <c r="B22" s="220"/>
      <c r="C22" s="220"/>
      <c r="D22" s="243" t="e">
        <f>ROUND(F22,0)</f>
        <v>#REF!</v>
      </c>
      <c r="F22" s="226" t="e">
        <f>+#REF!+#REF!+#REF!+#REF!</f>
        <v>#REF!</v>
      </c>
      <c r="G22" s="226"/>
    </row>
    <row r="23" spans="1:8" x14ac:dyDescent="0.25">
      <c r="A23" s="220" t="s">
        <v>1218</v>
      </c>
      <c r="B23" s="220"/>
      <c r="C23" s="220"/>
      <c r="D23" s="242" t="e">
        <f>SUM(D21:D22)</f>
        <v>#REF!</v>
      </c>
      <c r="F23" s="227" t="e">
        <f>SUM(F21:F22)</f>
        <v>#REF!</v>
      </c>
      <c r="G23" s="237"/>
      <c r="H23" s="226" t="e">
        <f>+F23-#REF!</f>
        <v>#REF!</v>
      </c>
    </row>
    <row r="25" spans="1:8" s="219" customFormat="1" x14ac:dyDescent="0.25">
      <c r="A25" s="218"/>
    </row>
    <row r="27" spans="1:8" x14ac:dyDescent="0.25">
      <c r="A27" s="220" t="s">
        <v>1144</v>
      </c>
    </row>
    <row r="29" spans="1:8" ht="62.25" customHeight="1" x14ac:dyDescent="0.25">
      <c r="A29" s="292" t="s">
        <v>1219</v>
      </c>
      <c r="B29" s="292"/>
      <c r="C29" s="292"/>
      <c r="D29" s="292"/>
      <c r="E29" s="231"/>
    </row>
    <row r="31" spans="1:8" x14ac:dyDescent="0.25">
      <c r="A31" s="220" t="s">
        <v>1188</v>
      </c>
      <c r="B31" s="220"/>
      <c r="C31" s="220"/>
      <c r="D31" s="241">
        <f>ROUND(F31,0)</f>
        <v>217948245</v>
      </c>
      <c r="F31" s="225">
        <f>+'Summary - Cost - PG 1 (Fin)'!N12</f>
        <v>217948245.22</v>
      </c>
      <c r="G31" s="225"/>
    </row>
    <row r="32" spans="1:8" x14ac:dyDescent="0.25">
      <c r="A32" s="220" t="s">
        <v>1169</v>
      </c>
      <c r="B32" s="220"/>
      <c r="C32" s="220"/>
      <c r="D32" s="243" t="e">
        <f>ROUND(F32,0)</f>
        <v>#REF!</v>
      </c>
      <c r="F32" s="226" t="e">
        <f>+#REF!+#REF!+#REF!+#REF!</f>
        <v>#REF!</v>
      </c>
      <c r="G32" s="226"/>
    </row>
    <row r="33" spans="1:8" x14ac:dyDescent="0.25">
      <c r="A33" s="220" t="s">
        <v>1220</v>
      </c>
      <c r="B33" s="220"/>
      <c r="C33" s="220"/>
      <c r="D33" s="242" t="e">
        <f>SUM(D31:D32)</f>
        <v>#REF!</v>
      </c>
      <c r="F33" s="227" t="e">
        <f>SUM(F31:F32)</f>
        <v>#REF!</v>
      </c>
      <c r="G33" s="237"/>
      <c r="H33" s="226" t="e">
        <f>+F33-#REF!</f>
        <v>#REF!</v>
      </c>
    </row>
    <row r="35" spans="1:8" s="219" customFormat="1" x14ac:dyDescent="0.25">
      <c r="A35" s="218"/>
    </row>
    <row r="37" spans="1:8" x14ac:dyDescent="0.25">
      <c r="A37" s="220" t="s">
        <v>1145</v>
      </c>
    </row>
    <row r="39" spans="1:8" ht="62.25" customHeight="1" x14ac:dyDescent="0.25">
      <c r="A39" s="292" t="s">
        <v>1189</v>
      </c>
      <c r="B39" s="292"/>
      <c r="C39" s="292"/>
      <c r="D39" s="292"/>
      <c r="E39" s="231"/>
    </row>
    <row r="41" spans="1:8" x14ac:dyDescent="0.25">
      <c r="A41" s="220" t="s">
        <v>1188</v>
      </c>
      <c r="B41" s="220"/>
      <c r="C41" s="220"/>
      <c r="D41" s="241">
        <f>ROUND(F41,0)</f>
        <v>105721872</v>
      </c>
      <c r="F41" s="225">
        <f>+'Summary - Cost - PG 1 (Fin)'!N74</f>
        <v>105721872.46000004</v>
      </c>
      <c r="G41" s="225"/>
    </row>
    <row r="42" spans="1:8" x14ac:dyDescent="0.25">
      <c r="A42" s="220" t="s">
        <v>1169</v>
      </c>
      <c r="B42" s="220"/>
      <c r="C42" s="220"/>
      <c r="D42" s="243" t="e">
        <f>ROUND(F42,0)</f>
        <v>#REF!</v>
      </c>
      <c r="F42" s="226" t="e">
        <f>+#REF!</f>
        <v>#REF!</v>
      </c>
      <c r="G42" s="226"/>
    </row>
    <row r="43" spans="1:8" x14ac:dyDescent="0.25">
      <c r="A43" s="220" t="s">
        <v>1197</v>
      </c>
      <c r="B43" s="220"/>
      <c r="C43" s="220"/>
      <c r="D43" s="242" t="e">
        <f>SUM(D41:D42)</f>
        <v>#REF!</v>
      </c>
      <c r="F43" s="227" t="e">
        <f>SUM(F41:F42)</f>
        <v>#REF!</v>
      </c>
      <c r="G43" s="237"/>
      <c r="H43" s="226" t="e">
        <f>+F43-#REF!</f>
        <v>#REF!</v>
      </c>
    </row>
    <row r="45" spans="1:8" s="219" customFormat="1" x14ac:dyDescent="0.25">
      <c r="A45" s="218"/>
    </row>
    <row r="47" spans="1:8" x14ac:dyDescent="0.25">
      <c r="A47" s="220" t="s">
        <v>1146</v>
      </c>
    </row>
    <row r="49" spans="1:8" ht="62.25" customHeight="1" x14ac:dyDescent="0.25">
      <c r="A49" s="292" t="s">
        <v>1190</v>
      </c>
      <c r="B49" s="292"/>
      <c r="C49" s="292"/>
      <c r="D49" s="292"/>
      <c r="E49" s="231"/>
    </row>
    <row r="51" spans="1:8" x14ac:dyDescent="0.25">
      <c r="A51" s="220" t="s">
        <v>1188</v>
      </c>
      <c r="B51" s="220"/>
      <c r="C51" s="220"/>
      <c r="D51" s="241">
        <f>ROUND(F51,0)</f>
        <v>21103199</v>
      </c>
      <c r="F51" s="225">
        <f>+'Summary - Cost - PG 1 (Fin)'!N82</f>
        <v>21103199.289999999</v>
      </c>
      <c r="G51" s="225"/>
    </row>
    <row r="52" spans="1:8" x14ac:dyDescent="0.25">
      <c r="A52" s="220" t="s">
        <v>1169</v>
      </c>
      <c r="B52" s="220"/>
      <c r="C52" s="220"/>
      <c r="D52" s="243" t="e">
        <f>ROUND(F52,0)</f>
        <v>#REF!</v>
      </c>
      <c r="F52" s="226" t="e">
        <f>+#REF!</f>
        <v>#REF!</v>
      </c>
      <c r="G52" s="226"/>
    </row>
    <row r="53" spans="1:8" x14ac:dyDescent="0.25">
      <c r="A53" s="220" t="s">
        <v>1198</v>
      </c>
      <c r="B53" s="220"/>
      <c r="C53" s="220"/>
      <c r="D53" s="242" t="e">
        <f>SUM(D51:D52)</f>
        <v>#REF!</v>
      </c>
      <c r="F53" s="227" t="e">
        <f>SUM(F51:F52)</f>
        <v>#REF!</v>
      </c>
      <c r="G53" s="237"/>
      <c r="H53" s="226" t="e">
        <f>+F53-#REF!</f>
        <v>#REF!</v>
      </c>
    </row>
    <row r="55" spans="1:8" s="219" customFormat="1" x14ac:dyDescent="0.25">
      <c r="A55" s="218"/>
    </row>
    <row r="57" spans="1:8" x14ac:dyDescent="0.25">
      <c r="A57" s="220" t="s">
        <v>1147</v>
      </c>
    </row>
    <row r="59" spans="1:8" ht="62.25" customHeight="1" x14ac:dyDescent="0.25">
      <c r="A59" s="292" t="s">
        <v>1191</v>
      </c>
      <c r="B59" s="292"/>
      <c r="C59" s="292"/>
      <c r="D59" s="292"/>
      <c r="E59" s="231"/>
    </row>
    <row r="61" spans="1:8" x14ac:dyDescent="0.25">
      <c r="A61" s="220" t="s">
        <v>1188</v>
      </c>
      <c r="B61" s="220"/>
      <c r="C61" s="220"/>
      <c r="D61" s="241">
        <f>ROUND(F61,0)</f>
        <v>4815820</v>
      </c>
      <c r="F61" s="225">
        <f>+'Summary - Cost - PG 1 (Fin)'!N64</f>
        <v>4815820.2699999958</v>
      </c>
      <c r="G61" s="225"/>
    </row>
    <row r="62" spans="1:8" x14ac:dyDescent="0.25">
      <c r="A62" s="220" t="s">
        <v>1169</v>
      </c>
      <c r="B62" s="220"/>
      <c r="C62" s="220"/>
      <c r="D62" s="243" t="e">
        <f>ROUND(F62,0)</f>
        <v>#REF!</v>
      </c>
      <c r="F62" s="226" t="e">
        <f>+#REF!</f>
        <v>#REF!</v>
      </c>
      <c r="G62" s="226"/>
    </row>
    <row r="63" spans="1:8" x14ac:dyDescent="0.25">
      <c r="A63" s="220" t="s">
        <v>1199</v>
      </c>
      <c r="B63" s="220"/>
      <c r="C63" s="220"/>
      <c r="D63" s="242" t="e">
        <f>SUM(D61:D62)</f>
        <v>#REF!</v>
      </c>
      <c r="F63" s="227" t="e">
        <f>SUM(F61:F62)</f>
        <v>#REF!</v>
      </c>
      <c r="G63" s="237"/>
      <c r="H63" s="226" t="e">
        <f>+F63-#REF!</f>
        <v>#REF!</v>
      </c>
    </row>
    <row r="65" spans="1:8" s="219" customFormat="1" x14ac:dyDescent="0.25">
      <c r="A65" s="218"/>
    </row>
    <row r="67" spans="1:8" x14ac:dyDescent="0.25">
      <c r="A67" s="220" t="s">
        <v>1148</v>
      </c>
    </row>
    <row r="69" spans="1:8" ht="45" customHeight="1" x14ac:dyDescent="0.25">
      <c r="A69" s="292" t="s">
        <v>1192</v>
      </c>
      <c r="B69" s="292"/>
      <c r="C69" s="292"/>
      <c r="D69" s="292"/>
      <c r="E69" s="231"/>
    </row>
    <row r="71" spans="1:8" x14ac:dyDescent="0.25">
      <c r="A71" s="220" t="s">
        <v>1188</v>
      </c>
      <c r="B71" s="220"/>
      <c r="C71" s="220"/>
      <c r="D71" s="241">
        <f>ROUND(F71,0)</f>
        <v>649014</v>
      </c>
      <c r="F71" s="225">
        <f>+'Summary - Cost - PG 1 (Fin)'!N55</f>
        <v>649014.48</v>
      </c>
      <c r="G71" s="225"/>
    </row>
    <row r="72" spans="1:8" x14ac:dyDescent="0.25">
      <c r="A72" s="220" t="s">
        <v>1169</v>
      </c>
      <c r="B72" s="220"/>
      <c r="C72" s="220"/>
      <c r="D72" s="243" t="e">
        <f>ROUND(F72,0)</f>
        <v>#REF!</v>
      </c>
      <c r="F72" s="226" t="e">
        <f>+#REF!</f>
        <v>#REF!</v>
      </c>
      <c r="G72" s="226"/>
    </row>
    <row r="73" spans="1:8" x14ac:dyDescent="0.25">
      <c r="A73" s="220" t="s">
        <v>1200</v>
      </c>
      <c r="B73" s="220"/>
      <c r="C73" s="220"/>
      <c r="D73" s="242" t="e">
        <f>SUM(D71:D72)</f>
        <v>#REF!</v>
      </c>
      <c r="F73" s="227" t="e">
        <f>SUM(F71:F72)</f>
        <v>#REF!</v>
      </c>
      <c r="G73" s="237"/>
      <c r="H73" s="226" t="e">
        <f>+F73-#REF!</f>
        <v>#REF!</v>
      </c>
    </row>
    <row r="75" spans="1:8" s="219" customFormat="1" x14ac:dyDescent="0.25">
      <c r="A75" s="218"/>
    </row>
    <row r="77" spans="1:8" s="223" customFormat="1" x14ac:dyDescent="0.25">
      <c r="A77" s="224" t="s">
        <v>1149</v>
      </c>
    </row>
    <row r="78" spans="1:8" s="223" customFormat="1" x14ac:dyDescent="0.25">
      <c r="A78" s="224"/>
    </row>
    <row r="79" spans="1:8" ht="62.25" customHeight="1" x14ac:dyDescent="0.25">
      <c r="A79" s="292" t="s">
        <v>1202</v>
      </c>
      <c r="B79" s="292"/>
      <c r="C79" s="292"/>
      <c r="D79" s="292"/>
      <c r="E79" s="231"/>
    </row>
    <row r="80" spans="1:8" s="223" customFormat="1" x14ac:dyDescent="0.25">
      <c r="A80" s="224"/>
    </row>
    <row r="81" spans="1:8" s="223" customFormat="1" x14ac:dyDescent="0.25">
      <c r="A81" s="224" t="s">
        <v>1188</v>
      </c>
      <c r="B81" s="224"/>
      <c r="C81" s="224"/>
      <c r="D81" s="241" t="e">
        <f>ROUND(F81,0)</f>
        <v>#REF!</v>
      </c>
      <c r="F81" s="228" t="e">
        <f>SUM(#REF!)+SUM(#REF!)+SUM(#REF!)</f>
        <v>#REF!</v>
      </c>
      <c r="G81" s="228"/>
    </row>
    <row r="82" spans="1:8" s="223" customFormat="1" x14ac:dyDescent="0.25">
      <c r="A82" s="224" t="s">
        <v>1169</v>
      </c>
      <c r="B82" s="224"/>
      <c r="C82" s="224"/>
      <c r="D82" s="243" t="e">
        <f>ROUND(F82,0)</f>
        <v>#REF!</v>
      </c>
      <c r="F82" s="229" t="e">
        <f>+SUM(#REF!)-SUM(#REF!)+SUM(#REF!)-SUM(#REF!)+SUM(#REF!)-SUM(#REF!)+SUM(#REF!)+SUM(#REF!)+SUM(#REF!)</f>
        <v>#REF!</v>
      </c>
      <c r="G82" s="229"/>
    </row>
    <row r="83" spans="1:8" s="223" customFormat="1" x14ac:dyDescent="0.25">
      <c r="A83" s="224" t="s">
        <v>1201</v>
      </c>
      <c r="B83" s="224"/>
      <c r="C83" s="224"/>
      <c r="D83" s="242" t="e">
        <f>SUM(D81:D82)</f>
        <v>#REF!</v>
      </c>
      <c r="F83" s="239" t="e">
        <f>SUM(F81:F82)</f>
        <v>#REF!</v>
      </c>
      <c r="G83" s="240"/>
      <c r="H83" s="229" t="e">
        <f>+F83-SUM(#REF!)-SUM(#REF!)-SUM(#REF!)</f>
        <v>#REF!</v>
      </c>
    </row>
    <row r="85" spans="1:8" s="219" customFormat="1" x14ac:dyDescent="0.25">
      <c r="A85" s="218"/>
    </row>
    <row r="87" spans="1:8" x14ac:dyDescent="0.25">
      <c r="A87" s="220" t="s">
        <v>1150</v>
      </c>
    </row>
    <row r="89" spans="1:8" s="223" customFormat="1" ht="45" customHeight="1" x14ac:dyDescent="0.25">
      <c r="A89" s="290" t="s">
        <v>1203</v>
      </c>
      <c r="B89" s="290"/>
      <c r="C89" s="290"/>
      <c r="D89" s="290"/>
      <c r="E89" s="222"/>
    </row>
    <row r="91" spans="1:8" x14ac:dyDescent="0.25">
      <c r="A91" s="224" t="s">
        <v>1188</v>
      </c>
      <c r="B91" s="224"/>
      <c r="C91" s="224"/>
      <c r="D91" s="241" t="e">
        <f>ROUND(F91,0)</f>
        <v>#REF!</v>
      </c>
      <c r="F91" s="225" t="e">
        <f>+SUM(#REF!)+SUM(#REF!)+SUM(#REF!)+#REF!</f>
        <v>#REF!</v>
      </c>
      <c r="G91" s="225"/>
    </row>
    <row r="92" spans="1:8" x14ac:dyDescent="0.25">
      <c r="A92" s="224" t="s">
        <v>1169</v>
      </c>
      <c r="B92" s="224"/>
      <c r="C92" s="224"/>
      <c r="D92" s="243" t="e">
        <f>ROUND(F92,0)</f>
        <v>#REF!</v>
      </c>
      <c r="F92" s="226" t="e">
        <f>+SUM(#REF!)-SUM(#REF!)+SUM(#REF!)-SUM(#REF!)+SUM(#REF!)-SUM(#REF!)+#REF!+SUM(#REF!)+SUM(#REF!)+SUM(#REF!)</f>
        <v>#REF!</v>
      </c>
      <c r="G92" s="226"/>
    </row>
    <row r="93" spans="1:8" x14ac:dyDescent="0.25">
      <c r="A93" s="224" t="s">
        <v>1204</v>
      </c>
      <c r="B93" s="224"/>
      <c r="C93" s="224"/>
      <c r="D93" s="242" t="e">
        <f>SUM(D91:D92)</f>
        <v>#REF!</v>
      </c>
      <c r="F93" s="227" t="e">
        <f>SUM(F91:F92)</f>
        <v>#REF!</v>
      </c>
      <c r="G93" s="237"/>
      <c r="H93" s="226" t="e">
        <f>+F93-SUM(#REF!)-SUM(#REF!)-SUM(#REF!)-#REF!</f>
        <v>#REF!</v>
      </c>
    </row>
    <row r="95" spans="1:8" s="219" customFormat="1" x14ac:dyDescent="0.25">
      <c r="A95" s="218"/>
    </row>
    <row r="97" spans="1:8" x14ac:dyDescent="0.25">
      <c r="A97" s="220" t="s">
        <v>1151</v>
      </c>
    </row>
    <row r="99" spans="1:8" ht="62.25" customHeight="1" x14ac:dyDescent="0.25">
      <c r="A99" s="292" t="s">
        <v>1205</v>
      </c>
      <c r="B99" s="292"/>
      <c r="C99" s="292"/>
      <c r="D99" s="292"/>
      <c r="E99" s="231"/>
    </row>
    <row r="101" spans="1:8" x14ac:dyDescent="0.25">
      <c r="A101" s="224" t="s">
        <v>1188</v>
      </c>
      <c r="B101" s="224"/>
      <c r="C101" s="224"/>
      <c r="D101" s="241" t="e">
        <f>ROUND(F101,0)</f>
        <v>#REF!</v>
      </c>
      <c r="F101" s="225" t="e">
        <f>+SUM(#REF!)+#REF!+#REF!+#REF!</f>
        <v>#REF!</v>
      </c>
      <c r="G101" s="225"/>
    </row>
    <row r="102" spans="1:8" x14ac:dyDescent="0.25">
      <c r="A102" s="224" t="s">
        <v>1169</v>
      </c>
      <c r="B102" s="224"/>
      <c r="C102" s="224"/>
      <c r="D102" s="243" t="e">
        <f>ROUND(F102,0)</f>
        <v>#REF!</v>
      </c>
      <c r="F102" s="226" t="e">
        <f>+SUM(#REF!)-SUM(#REF!)+#REF!-#REF!+#REF!-#REF!+#REF!+SUM(#REF!)+#REF!+#REF!</f>
        <v>#REF!</v>
      </c>
      <c r="G102" s="226"/>
    </row>
    <row r="103" spans="1:8" x14ac:dyDescent="0.25">
      <c r="A103" s="224" t="s">
        <v>1240</v>
      </c>
      <c r="B103" s="224"/>
      <c r="C103" s="224"/>
      <c r="D103" s="242" t="e">
        <f>SUM(D101:D102)</f>
        <v>#REF!</v>
      </c>
      <c r="F103" s="227" t="e">
        <f>SUM(F101:F102)</f>
        <v>#REF!</v>
      </c>
      <c r="G103" s="237"/>
      <c r="H103" s="226" t="e">
        <f>+F103-SUM(#REF!)-#REF!-#REF!-#REF!</f>
        <v>#REF!</v>
      </c>
    </row>
    <row r="105" spans="1:8" s="219" customFormat="1" x14ac:dyDescent="0.25">
      <c r="A105" s="218"/>
    </row>
    <row r="107" spans="1:8" x14ac:dyDescent="0.25">
      <c r="A107" s="220" t="s">
        <v>1152</v>
      </c>
    </row>
    <row r="109" spans="1:8" ht="62.25" customHeight="1" x14ac:dyDescent="0.25">
      <c r="A109" s="292" t="s">
        <v>1206</v>
      </c>
      <c r="B109" s="292"/>
      <c r="C109" s="292"/>
      <c r="D109" s="292"/>
      <c r="E109" s="231"/>
    </row>
    <row r="111" spans="1:8" x14ac:dyDescent="0.25">
      <c r="A111" s="224" t="s">
        <v>1188</v>
      </c>
      <c r="B111" s="224"/>
      <c r="C111" s="224"/>
      <c r="D111" s="241" t="e">
        <f>ROUND(F111,0)</f>
        <v>#REF!</v>
      </c>
      <c r="F111" s="225" t="e">
        <f>+#REF!</f>
        <v>#REF!</v>
      </c>
      <c r="G111" s="225"/>
    </row>
    <row r="112" spans="1:8" x14ac:dyDescent="0.25">
      <c r="A112" s="224" t="s">
        <v>1169</v>
      </c>
      <c r="B112" s="224"/>
      <c r="C112" s="224"/>
      <c r="D112" s="243" t="e">
        <f>ROUND(F112,0)</f>
        <v>#REF!</v>
      </c>
      <c r="F112" s="226" t="e">
        <f>+#REF!</f>
        <v>#REF!</v>
      </c>
      <c r="G112" s="226"/>
    </row>
    <row r="113" spans="1:8" x14ac:dyDescent="0.25">
      <c r="A113" s="220" t="s">
        <v>1193</v>
      </c>
      <c r="B113" s="220"/>
      <c r="C113" s="220"/>
      <c r="D113" s="242" t="e">
        <f>SUM(D111:D112)</f>
        <v>#REF!</v>
      </c>
      <c r="F113" s="227" t="e">
        <f>SUM(F111:F112)</f>
        <v>#REF!</v>
      </c>
      <c r="G113" s="237"/>
      <c r="H113" s="226" t="e">
        <f>+F113-#REF!</f>
        <v>#REF!</v>
      </c>
    </row>
    <row r="115" spans="1:8" s="219" customFormat="1" x14ac:dyDescent="0.25">
      <c r="A115" s="218"/>
    </row>
    <row r="117" spans="1:8" x14ac:dyDescent="0.25">
      <c r="A117" s="220" t="s">
        <v>1153</v>
      </c>
    </row>
    <row r="119" spans="1:8" ht="62.25" customHeight="1" x14ac:dyDescent="0.25">
      <c r="A119" s="292" t="s">
        <v>1207</v>
      </c>
      <c r="B119" s="292"/>
      <c r="C119" s="292"/>
      <c r="D119" s="292"/>
      <c r="E119" s="231"/>
    </row>
    <row r="121" spans="1:8" x14ac:dyDescent="0.25">
      <c r="A121" s="224" t="s">
        <v>1188</v>
      </c>
      <c r="B121" s="224"/>
      <c r="C121" s="224"/>
      <c r="D121" s="241" t="e">
        <f>ROUND(F121,0)</f>
        <v>#REF!</v>
      </c>
      <c r="F121" s="225" t="e">
        <f>+#REF!</f>
        <v>#REF!</v>
      </c>
      <c r="G121" s="225"/>
    </row>
    <row r="122" spans="1:8" x14ac:dyDescent="0.25">
      <c r="A122" s="224" t="s">
        <v>1169</v>
      </c>
      <c r="B122" s="224"/>
      <c r="C122" s="224"/>
      <c r="D122" s="243" t="e">
        <f>ROUND(F122,0)</f>
        <v>#REF!</v>
      </c>
      <c r="F122" s="226" t="e">
        <f>+#REF!</f>
        <v>#REF!</v>
      </c>
      <c r="G122" s="226"/>
    </row>
    <row r="123" spans="1:8" x14ac:dyDescent="0.25">
      <c r="A123" s="220" t="s">
        <v>1194</v>
      </c>
      <c r="B123" s="220"/>
      <c r="C123" s="220"/>
      <c r="D123" s="242" t="e">
        <f>SUM(D121:D122)</f>
        <v>#REF!</v>
      </c>
      <c r="F123" s="227" t="e">
        <f>SUM(F121:F122)</f>
        <v>#REF!</v>
      </c>
      <c r="G123" s="237"/>
      <c r="H123" s="226" t="e">
        <f>+F123-#REF!</f>
        <v>#REF!</v>
      </c>
    </row>
    <row r="125" spans="1:8" s="219" customFormat="1" x14ac:dyDescent="0.25">
      <c r="A125" s="218"/>
    </row>
    <row r="127" spans="1:8" x14ac:dyDescent="0.25">
      <c r="A127" s="220" t="s">
        <v>1156</v>
      </c>
    </row>
    <row r="129" spans="1:8" s="223" customFormat="1" ht="45" customHeight="1" x14ac:dyDescent="0.25">
      <c r="A129" s="290" t="s">
        <v>1208</v>
      </c>
      <c r="B129" s="290"/>
      <c r="C129" s="290"/>
      <c r="D129" s="290"/>
      <c r="E129" s="222"/>
    </row>
    <row r="131" spans="1:8" x14ac:dyDescent="0.25">
      <c r="A131" s="224" t="s">
        <v>1188</v>
      </c>
      <c r="B131" s="224"/>
      <c r="C131" s="224"/>
      <c r="D131" s="241" t="e">
        <f>ROUND(F131,0)</f>
        <v>#REF!</v>
      </c>
      <c r="F131" s="225" t="e">
        <f>+#REF!</f>
        <v>#REF!</v>
      </c>
      <c r="G131" s="225"/>
    </row>
    <row r="132" spans="1:8" x14ac:dyDescent="0.25">
      <c r="A132" s="224" t="s">
        <v>1169</v>
      </c>
      <c r="B132" s="224"/>
      <c r="C132" s="224"/>
      <c r="D132" s="243" t="e">
        <f>ROUND(F132,0)</f>
        <v>#REF!</v>
      </c>
      <c r="F132" s="226" t="e">
        <f>+#REF!+#REF!+#REF!+#REF!+#REF!+#REF!+#REF!+#REF!</f>
        <v>#REF!</v>
      </c>
      <c r="G132" s="226"/>
    </row>
    <row r="133" spans="1:8" x14ac:dyDescent="0.25">
      <c r="A133" s="220" t="s">
        <v>1195</v>
      </c>
      <c r="B133" s="220"/>
      <c r="C133" s="220"/>
      <c r="D133" s="242" t="e">
        <f>SUM(D131:D132)</f>
        <v>#REF!</v>
      </c>
      <c r="F133" s="227" t="e">
        <f>SUM(F131:F132)</f>
        <v>#REF!</v>
      </c>
      <c r="G133" s="237"/>
      <c r="H133" s="226" t="e">
        <f>+F133-#REF!</f>
        <v>#REF!</v>
      </c>
    </row>
    <row r="135" spans="1:8" s="219" customFormat="1" x14ac:dyDescent="0.25">
      <c r="A135" s="218"/>
    </row>
    <row r="136" spans="1:8" hidden="1" x14ac:dyDescent="0.25"/>
    <row r="137" spans="1:8" hidden="1" x14ac:dyDescent="0.25">
      <c r="A137" s="232" t="s">
        <v>1157</v>
      </c>
      <c r="B137" s="233"/>
      <c r="C137" s="233"/>
      <c r="D137" s="233"/>
      <c r="E137" s="233"/>
      <c r="F137" s="233"/>
    </row>
    <row r="138" spans="1:8" hidden="1" x14ac:dyDescent="0.25">
      <c r="A138" s="232"/>
      <c r="B138" s="233"/>
      <c r="C138" s="233"/>
      <c r="D138" s="233"/>
      <c r="E138" s="233"/>
      <c r="F138" s="288" t="s">
        <v>1161</v>
      </c>
    </row>
    <row r="139" spans="1:8" ht="47.25" hidden="1" customHeight="1" x14ac:dyDescent="0.25">
      <c r="A139" s="291" t="s">
        <v>1196</v>
      </c>
      <c r="B139" s="291"/>
      <c r="C139" s="291"/>
      <c r="D139" s="291"/>
      <c r="E139" s="234"/>
      <c r="F139" s="288"/>
    </row>
    <row r="140" spans="1:8" hidden="1" x14ac:dyDescent="0.25">
      <c r="A140" s="232"/>
      <c r="B140" s="233"/>
      <c r="C140" s="233"/>
      <c r="D140" s="233"/>
      <c r="E140" s="233"/>
      <c r="F140" s="288"/>
    </row>
    <row r="141" spans="1:8" hidden="1" x14ac:dyDescent="0.25">
      <c r="A141" s="232" t="s">
        <v>1158</v>
      </c>
      <c r="B141" s="235"/>
      <c r="C141" s="233"/>
      <c r="D141" s="235"/>
      <c r="E141" s="235"/>
      <c r="F141" s="288"/>
    </row>
    <row r="142" spans="1:8" hidden="1" x14ac:dyDescent="0.25">
      <c r="A142" s="232" t="s">
        <v>1159</v>
      </c>
      <c r="B142" s="235"/>
      <c r="C142" s="233"/>
      <c r="D142" s="235"/>
      <c r="E142" s="235"/>
      <c r="F142" s="233"/>
    </row>
    <row r="143" spans="1:8" hidden="1" x14ac:dyDescent="0.25">
      <c r="A143" s="232" t="s">
        <v>1160</v>
      </c>
      <c r="B143" s="236">
        <f>SUM(B141:B142)</f>
        <v>0</v>
      </c>
      <c r="C143" s="233"/>
      <c r="D143" s="236">
        <f>SUM(D141:D142)</f>
        <v>0</v>
      </c>
      <c r="E143" s="238"/>
      <c r="F143" s="235"/>
    </row>
    <row r="144" spans="1:8" hidden="1" x14ac:dyDescent="0.25"/>
    <row r="145" spans="1:8" s="219" customFormat="1" hidden="1" x14ac:dyDescent="0.25">
      <c r="A145" s="218"/>
    </row>
    <row r="147" spans="1:8" x14ac:dyDescent="0.25">
      <c r="A147" s="220" t="s">
        <v>1166</v>
      </c>
      <c r="B147" s="221" t="s">
        <v>1167</v>
      </c>
    </row>
    <row r="149" spans="1:8" ht="62.25" customHeight="1" x14ac:dyDescent="0.25">
      <c r="A149" s="292" t="s">
        <v>1221</v>
      </c>
      <c r="B149" s="292"/>
      <c r="C149" s="292"/>
      <c r="D149" s="292"/>
      <c r="E149" s="231"/>
    </row>
    <row r="151" spans="1:8" x14ac:dyDescent="0.25">
      <c r="A151" s="224" t="s">
        <v>1168</v>
      </c>
      <c r="B151" s="224"/>
      <c r="C151" s="224"/>
      <c r="D151" s="241" t="e">
        <f>ROUND(F151,0)</f>
        <v>#REF!</v>
      </c>
      <c r="F151" s="225" t="e">
        <f>+#REF!</f>
        <v>#REF!</v>
      </c>
      <c r="G151" s="225"/>
    </row>
    <row r="152" spans="1:8" x14ac:dyDescent="0.25">
      <c r="A152" s="224" t="s">
        <v>1169</v>
      </c>
      <c r="B152" s="224"/>
      <c r="C152" s="224"/>
      <c r="D152" s="243" t="e">
        <f>ROUND(F152,0)</f>
        <v>#REF!</v>
      </c>
      <c r="F152" s="226" t="e">
        <f>+'Form 3Q (PA)'!M103</f>
        <v>#REF!</v>
      </c>
      <c r="G152" s="226"/>
    </row>
    <row r="153" spans="1:8" x14ac:dyDescent="0.25">
      <c r="A153" s="220" t="s">
        <v>1209</v>
      </c>
      <c r="B153" s="220"/>
      <c r="C153" s="220"/>
      <c r="D153" s="242" t="e">
        <f>SUM(D151:D152)</f>
        <v>#REF!</v>
      </c>
      <c r="F153" s="227" t="e">
        <f>SUM(F151:F152)</f>
        <v>#REF!</v>
      </c>
      <c r="G153" s="237"/>
      <c r="H153" s="226" t="e">
        <f>+F153-#REF!-#REF!</f>
        <v>#REF!</v>
      </c>
    </row>
    <row r="155" spans="1:8" s="219" customFormat="1" x14ac:dyDescent="0.25">
      <c r="A155" s="218"/>
    </row>
    <row r="157" spans="1:8" x14ac:dyDescent="0.25">
      <c r="A157" s="220" t="s">
        <v>1170</v>
      </c>
      <c r="B157" s="221" t="s">
        <v>1167</v>
      </c>
    </row>
    <row r="159" spans="1:8" ht="62.25" customHeight="1" x14ac:dyDescent="0.25">
      <c r="A159" s="292" t="s">
        <v>1210</v>
      </c>
      <c r="B159" s="292"/>
      <c r="C159" s="292"/>
      <c r="D159" s="292"/>
      <c r="E159" s="231"/>
    </row>
    <row r="161" spans="1:8" x14ac:dyDescent="0.25">
      <c r="A161" s="224" t="s">
        <v>1168</v>
      </c>
      <c r="B161" s="224"/>
      <c r="C161" s="224"/>
      <c r="D161" s="241" t="e">
        <f>ROUND(F161,0)</f>
        <v>#REF!</v>
      </c>
      <c r="F161" s="228" t="e">
        <f>-#REF!</f>
        <v>#REF!</v>
      </c>
      <c r="G161" s="228"/>
    </row>
    <row r="162" spans="1:8" x14ac:dyDescent="0.25">
      <c r="A162" s="224" t="s">
        <v>1169</v>
      </c>
      <c r="B162" s="224"/>
      <c r="C162" s="224"/>
      <c r="D162" s="243" t="e">
        <f>ROUND(F162,0)</f>
        <v>#REF!</v>
      </c>
      <c r="F162" s="229" t="e">
        <f>-'Form 3Q (PA)'!V64</f>
        <v>#REF!</v>
      </c>
      <c r="G162" s="229"/>
    </row>
    <row r="163" spans="1:8" x14ac:dyDescent="0.25">
      <c r="A163" s="220" t="s">
        <v>1171</v>
      </c>
      <c r="B163" s="220"/>
      <c r="C163" s="220"/>
      <c r="D163" s="242" t="e">
        <f>SUM(D161:D162)</f>
        <v>#REF!</v>
      </c>
      <c r="F163" s="227" t="e">
        <f>SUM(F161:F162)</f>
        <v>#REF!</v>
      </c>
      <c r="G163" s="237"/>
      <c r="H163" s="226" t="e">
        <f>+F163+'Form 3Q (Total)'!V64</f>
        <v>#REF!</v>
      </c>
    </row>
    <row r="165" spans="1:8" s="219" customFormat="1" x14ac:dyDescent="0.25">
      <c r="A165" s="218"/>
    </row>
    <row r="167" spans="1:8" x14ac:dyDescent="0.25">
      <c r="A167" s="220" t="s">
        <v>1172</v>
      </c>
      <c r="B167" s="221" t="s">
        <v>1167</v>
      </c>
    </row>
    <row r="169" spans="1:8" ht="62.25" customHeight="1" x14ac:dyDescent="0.25">
      <c r="A169" s="292" t="s">
        <v>1222</v>
      </c>
      <c r="B169" s="292"/>
      <c r="C169" s="292"/>
      <c r="D169" s="292"/>
      <c r="E169" s="231"/>
    </row>
    <row r="171" spans="1:8" x14ac:dyDescent="0.25">
      <c r="A171" s="224" t="s">
        <v>1168</v>
      </c>
      <c r="B171" s="224"/>
      <c r="C171" s="224"/>
      <c r="D171" s="241" t="e">
        <f>ROUND(F171,0)</f>
        <v>#REF!</v>
      </c>
      <c r="F171" s="225" t="e">
        <f>+#REF!</f>
        <v>#REF!</v>
      </c>
      <c r="G171" s="225"/>
    </row>
    <row r="172" spans="1:8" x14ac:dyDescent="0.25">
      <c r="A172" s="224" t="s">
        <v>1169</v>
      </c>
      <c r="B172" s="224"/>
      <c r="C172" s="224"/>
      <c r="D172" s="243" t="e">
        <f>ROUND(F172,0)</f>
        <v>#REF!</v>
      </c>
      <c r="F172" s="226" t="e">
        <f>+'Form 3Q (PA)'!M105</f>
        <v>#REF!</v>
      </c>
      <c r="G172" s="226"/>
    </row>
    <row r="173" spans="1:8" x14ac:dyDescent="0.25">
      <c r="A173" s="220" t="s">
        <v>1223</v>
      </c>
      <c r="B173" s="220"/>
      <c r="C173" s="220"/>
      <c r="D173" s="242" t="e">
        <f>SUM(D171:D172)</f>
        <v>#REF!</v>
      </c>
      <c r="F173" s="227" t="e">
        <f>SUM(F171:F172)</f>
        <v>#REF!</v>
      </c>
      <c r="G173" s="237"/>
      <c r="H173" s="226" t="e">
        <f>+F173-#REF!-#REF!-#REF!</f>
        <v>#REF!</v>
      </c>
    </row>
    <row r="175" spans="1:8" s="219" customFormat="1" x14ac:dyDescent="0.25">
      <c r="A175" s="218"/>
    </row>
    <row r="177" spans="1:8" x14ac:dyDescent="0.25">
      <c r="A177" s="220" t="s">
        <v>1173</v>
      </c>
      <c r="B177" s="221" t="s">
        <v>1167</v>
      </c>
    </row>
    <row r="179" spans="1:8" s="223" customFormat="1" ht="46.5" customHeight="1" x14ac:dyDescent="0.25">
      <c r="A179" s="290" t="s">
        <v>1211</v>
      </c>
      <c r="B179" s="290"/>
      <c r="C179" s="290"/>
      <c r="D179" s="290"/>
      <c r="E179" s="222"/>
    </row>
    <row r="181" spans="1:8" x14ac:dyDescent="0.25">
      <c r="A181" s="224" t="s">
        <v>1168</v>
      </c>
      <c r="B181" s="224"/>
      <c r="C181" s="224"/>
      <c r="D181" s="241" t="e">
        <f>ROUND(F181,0)</f>
        <v>#REF!</v>
      </c>
      <c r="F181" s="228" t="e">
        <f>-#REF!</f>
        <v>#REF!</v>
      </c>
      <c r="G181" s="228"/>
    </row>
    <row r="182" spans="1:8" x14ac:dyDescent="0.25">
      <c r="A182" s="224" t="s">
        <v>1169</v>
      </c>
      <c r="B182" s="224"/>
      <c r="C182" s="224"/>
      <c r="D182" s="243" t="e">
        <f>ROUND(F182,0)</f>
        <v>#REF!</v>
      </c>
      <c r="F182" s="229" t="e">
        <f>-'Form 3Q (PA)'!V65</f>
        <v>#REF!</v>
      </c>
      <c r="G182" s="229"/>
    </row>
    <row r="183" spans="1:8" x14ac:dyDescent="0.25">
      <c r="A183" s="220" t="s">
        <v>1174</v>
      </c>
      <c r="B183" s="220"/>
      <c r="C183" s="220"/>
      <c r="D183" s="242" t="e">
        <f>SUM(D181:D182)</f>
        <v>#REF!</v>
      </c>
      <c r="F183" s="227" t="e">
        <f>SUM(F181:F182)</f>
        <v>#REF!</v>
      </c>
      <c r="G183" s="237"/>
      <c r="H183" s="226" t="e">
        <f>+F183+'Form 3Q (Total)'!V65</f>
        <v>#REF!</v>
      </c>
    </row>
    <row r="185" spans="1:8" s="219" customFormat="1" x14ac:dyDescent="0.25">
      <c r="A185" s="218"/>
    </row>
    <row r="187" spans="1:8" x14ac:dyDescent="0.25">
      <c r="A187" s="220" t="s">
        <v>1175</v>
      </c>
      <c r="B187" s="221" t="s">
        <v>1167</v>
      </c>
    </row>
    <row r="189" spans="1:8" ht="62.25" customHeight="1" x14ac:dyDescent="0.25">
      <c r="A189" s="292" t="s">
        <v>1224</v>
      </c>
      <c r="B189" s="292"/>
      <c r="C189" s="292"/>
      <c r="D189" s="292"/>
      <c r="E189" s="231"/>
    </row>
    <row r="191" spans="1:8" x14ac:dyDescent="0.25">
      <c r="A191" s="224" t="s">
        <v>1168</v>
      </c>
      <c r="B191" s="224"/>
      <c r="C191" s="224"/>
      <c r="D191" s="241" t="e">
        <f>ROUND(F191,0)</f>
        <v>#REF!</v>
      </c>
      <c r="F191" s="225" t="e">
        <f>+#REF!</f>
        <v>#REF!</v>
      </c>
      <c r="G191" s="225"/>
    </row>
    <row r="192" spans="1:8" x14ac:dyDescent="0.25">
      <c r="A192" s="224" t="s">
        <v>1169</v>
      </c>
      <c r="B192" s="224"/>
      <c r="C192" s="224"/>
      <c r="D192" s="243" t="e">
        <f>ROUND(F192,0)</f>
        <v>#REF!</v>
      </c>
      <c r="F192" s="226" t="e">
        <f>+'Form 3Q (PA)'!M102</f>
        <v>#REF!</v>
      </c>
      <c r="G192" s="226"/>
    </row>
    <row r="193" spans="1:8" x14ac:dyDescent="0.25">
      <c r="A193" s="220" t="s">
        <v>1225</v>
      </c>
      <c r="B193" s="220"/>
      <c r="C193" s="220"/>
      <c r="D193" s="242" t="e">
        <f>SUM(D191:D192)</f>
        <v>#REF!</v>
      </c>
      <c r="F193" s="227" t="e">
        <f>SUM(F191:F192)</f>
        <v>#REF!</v>
      </c>
      <c r="G193" s="237"/>
      <c r="H193" s="226" t="e">
        <f>+F193-#REF!-#REF!</f>
        <v>#REF!</v>
      </c>
    </row>
    <row r="195" spans="1:8" s="219" customFormat="1" x14ac:dyDescent="0.25">
      <c r="A195" s="218"/>
    </row>
    <row r="197" spans="1:8" x14ac:dyDescent="0.25">
      <c r="A197" s="220" t="s">
        <v>1176</v>
      </c>
      <c r="B197" s="221" t="s">
        <v>1167</v>
      </c>
    </row>
    <row r="199" spans="1:8" ht="62.25" customHeight="1" x14ac:dyDescent="0.25">
      <c r="A199" s="292" t="s">
        <v>1212</v>
      </c>
      <c r="B199" s="292"/>
      <c r="C199" s="292"/>
      <c r="D199" s="292"/>
      <c r="E199" s="231"/>
    </row>
    <row r="201" spans="1:8" x14ac:dyDescent="0.25">
      <c r="A201" s="224" t="s">
        <v>1168</v>
      </c>
      <c r="B201" s="224"/>
      <c r="C201" s="224"/>
      <c r="D201" s="241" t="e">
        <f>ROUND(F201,0)</f>
        <v>#REF!</v>
      </c>
      <c r="F201" s="228" t="e">
        <f>-#REF!</f>
        <v>#REF!</v>
      </c>
      <c r="G201" s="228"/>
    </row>
    <row r="202" spans="1:8" x14ac:dyDescent="0.25">
      <c r="A202" s="224" t="s">
        <v>1169</v>
      </c>
      <c r="B202" s="224"/>
      <c r="C202" s="224"/>
      <c r="D202" s="243" t="e">
        <f>ROUND(F202,0)</f>
        <v>#REF!</v>
      </c>
      <c r="F202" s="229" t="e">
        <f>-'Form 3Q (PA)'!V66</f>
        <v>#REF!</v>
      </c>
      <c r="G202" s="229"/>
    </row>
    <row r="203" spans="1:8" x14ac:dyDescent="0.25">
      <c r="A203" s="220" t="s">
        <v>1177</v>
      </c>
      <c r="B203" s="220"/>
      <c r="C203" s="220"/>
      <c r="D203" s="242" t="e">
        <f>SUM(D201:D202)</f>
        <v>#REF!</v>
      </c>
      <c r="F203" s="227" t="e">
        <f>SUM(F201:F202)</f>
        <v>#REF!</v>
      </c>
      <c r="G203" s="237"/>
      <c r="H203" s="226" t="e">
        <f>+F203+'Form 3Q (Total)'!V66</f>
        <v>#REF!</v>
      </c>
    </row>
    <row r="205" spans="1:8" x14ac:dyDescent="0.25">
      <c r="A205" s="220" t="s">
        <v>1213</v>
      </c>
    </row>
    <row r="207" spans="1:8" s="219" customFormat="1" x14ac:dyDescent="0.25">
      <c r="A207" s="218"/>
    </row>
    <row r="209" spans="1:8" x14ac:dyDescent="0.25">
      <c r="A209" s="220" t="s">
        <v>1178</v>
      </c>
      <c r="B209" s="221" t="s">
        <v>1167</v>
      </c>
    </row>
    <row r="211" spans="1:8" ht="62.25" customHeight="1" x14ac:dyDescent="0.25">
      <c r="A211" s="292" t="s">
        <v>1226</v>
      </c>
      <c r="B211" s="292"/>
      <c r="C211" s="292"/>
      <c r="D211" s="292"/>
      <c r="E211" s="231"/>
    </row>
    <row r="213" spans="1:8" x14ac:dyDescent="0.25">
      <c r="A213" s="224" t="s">
        <v>1168</v>
      </c>
      <c r="B213" s="224"/>
      <c r="C213" s="224"/>
      <c r="D213" s="241" t="e">
        <f>ROUND(F213,0)</f>
        <v>#REF!</v>
      </c>
      <c r="F213" s="225" t="e">
        <f>+#REF!</f>
        <v>#REF!</v>
      </c>
      <c r="G213" s="225"/>
    </row>
    <row r="214" spans="1:8" x14ac:dyDescent="0.25">
      <c r="A214" s="224" t="s">
        <v>1169</v>
      </c>
      <c r="B214" s="224"/>
      <c r="C214" s="224"/>
      <c r="D214" s="243" t="e">
        <f>ROUND(F214,0)</f>
        <v>#REF!</v>
      </c>
      <c r="F214" s="226" t="e">
        <f>+'Form 3Q (PA)'!M104</f>
        <v>#REF!</v>
      </c>
      <c r="G214" s="226"/>
    </row>
    <row r="215" spans="1:8" x14ac:dyDescent="0.25">
      <c r="A215" s="220" t="s">
        <v>1227</v>
      </c>
      <c r="B215" s="220"/>
      <c r="C215" s="220"/>
      <c r="D215" s="242" t="e">
        <f>SUM(D213:D214)</f>
        <v>#REF!</v>
      </c>
      <c r="F215" s="227" t="e">
        <f>SUM(F213:F214)</f>
        <v>#REF!</v>
      </c>
      <c r="G215" s="237"/>
      <c r="H215" s="226" t="e">
        <f>+F215-#REF!-#REF!</f>
        <v>#REF!</v>
      </c>
    </row>
    <row r="217" spans="1:8" s="219" customFormat="1" x14ac:dyDescent="0.25">
      <c r="A217" s="218"/>
    </row>
    <row r="219" spans="1:8" x14ac:dyDescent="0.25">
      <c r="A219" s="220" t="s">
        <v>1179</v>
      </c>
      <c r="B219" s="221" t="s">
        <v>1167</v>
      </c>
    </row>
    <row r="221" spans="1:8" ht="62.25" customHeight="1" x14ac:dyDescent="0.25">
      <c r="A221" s="292" t="s">
        <v>1214</v>
      </c>
      <c r="B221" s="292"/>
      <c r="C221" s="292"/>
      <c r="D221" s="292"/>
      <c r="E221" s="231"/>
    </row>
    <row r="223" spans="1:8" x14ac:dyDescent="0.25">
      <c r="A223" s="224" t="s">
        <v>1168</v>
      </c>
      <c r="B223" s="224"/>
      <c r="C223" s="224"/>
      <c r="D223" s="241" t="e">
        <f>ROUND(F223,0)</f>
        <v>#REF!</v>
      </c>
      <c r="F223" s="228" t="e">
        <f>-#REF!</f>
        <v>#REF!</v>
      </c>
      <c r="G223" s="228"/>
    </row>
    <row r="224" spans="1:8" x14ac:dyDescent="0.25">
      <c r="A224" s="224" t="s">
        <v>1169</v>
      </c>
      <c r="B224" s="224"/>
      <c r="C224" s="224"/>
      <c r="D224" s="243" t="e">
        <f>ROUND(F224,0)</f>
        <v>#REF!</v>
      </c>
      <c r="F224" s="229" t="e">
        <f>-'Form 3Q (PA)'!V67</f>
        <v>#REF!</v>
      </c>
      <c r="G224" s="229"/>
    </row>
    <row r="225" spans="1:8" x14ac:dyDescent="0.25">
      <c r="A225" s="220" t="s">
        <v>1180</v>
      </c>
      <c r="B225" s="220"/>
      <c r="C225" s="220"/>
      <c r="D225" s="242" t="e">
        <f>SUM(D223:D224)</f>
        <v>#REF!</v>
      </c>
      <c r="F225" s="227" t="e">
        <f>SUM(F223:F224)</f>
        <v>#REF!</v>
      </c>
      <c r="G225" s="237"/>
      <c r="H225" s="226" t="e">
        <f>+F225+'Form 3Q (Total)'!V67</f>
        <v>#REF!</v>
      </c>
    </row>
    <row r="227" spans="1:8" s="219" customFormat="1" x14ac:dyDescent="0.25">
      <c r="A227" s="218"/>
    </row>
    <row r="229" spans="1:8" x14ac:dyDescent="0.25">
      <c r="A229" s="220" t="s">
        <v>1181</v>
      </c>
      <c r="B229" s="221" t="s">
        <v>1167</v>
      </c>
    </row>
    <row r="231" spans="1:8" ht="62.25" customHeight="1" x14ac:dyDescent="0.25">
      <c r="A231" s="292" t="s">
        <v>1228</v>
      </c>
      <c r="B231" s="292"/>
      <c r="C231" s="292"/>
      <c r="D231" s="292"/>
      <c r="E231" s="231"/>
    </row>
    <row r="233" spans="1:8" x14ac:dyDescent="0.25">
      <c r="A233" s="224" t="s">
        <v>1168</v>
      </c>
      <c r="B233" s="224"/>
      <c r="C233" s="224"/>
      <c r="D233" s="241" t="e">
        <f>ROUND(F233,0)</f>
        <v>#REF!</v>
      </c>
      <c r="F233" s="225" t="e">
        <f>+#REF!</f>
        <v>#REF!</v>
      </c>
      <c r="G233" s="225"/>
    </row>
    <row r="234" spans="1:8" x14ac:dyDescent="0.25">
      <c r="A234" s="224" t="s">
        <v>1169</v>
      </c>
      <c r="B234" s="224"/>
      <c r="C234" s="224"/>
      <c r="D234" s="243" t="e">
        <f>ROUND(F234,0)</f>
        <v>#REF!</v>
      </c>
      <c r="F234" s="226" t="e">
        <f>+'Form 3Q (PA)'!M106</f>
        <v>#REF!</v>
      </c>
      <c r="G234" s="226"/>
    </row>
    <row r="235" spans="1:8" x14ac:dyDescent="0.25">
      <c r="A235" s="220" t="s">
        <v>1229</v>
      </c>
      <c r="B235" s="220"/>
      <c r="C235" s="220"/>
      <c r="D235" s="242" t="e">
        <f>SUM(D233:D234)</f>
        <v>#REF!</v>
      </c>
      <c r="F235" s="227" t="e">
        <f>SUM(F233:F234)</f>
        <v>#REF!</v>
      </c>
      <c r="G235" s="237"/>
      <c r="H235" s="226" t="e">
        <f>+F235-#REF!-#REF!</f>
        <v>#REF!</v>
      </c>
    </row>
    <row r="237" spans="1:8" s="219" customFormat="1" x14ac:dyDescent="0.25">
      <c r="A237" s="218"/>
    </row>
    <row r="239" spans="1:8" x14ac:dyDescent="0.25">
      <c r="A239" s="220" t="s">
        <v>1182</v>
      </c>
      <c r="B239" s="221" t="s">
        <v>1167</v>
      </c>
    </row>
    <row r="241" spans="1:8" ht="62.25" customHeight="1" x14ac:dyDescent="0.25">
      <c r="A241" s="292" t="s">
        <v>1230</v>
      </c>
      <c r="B241" s="292"/>
      <c r="C241" s="292"/>
      <c r="D241" s="292"/>
      <c r="E241" s="231"/>
    </row>
    <row r="243" spans="1:8" x14ac:dyDescent="0.25">
      <c r="A243" s="224" t="s">
        <v>1168</v>
      </c>
      <c r="B243" s="224"/>
      <c r="C243" s="224"/>
      <c r="D243" s="241" t="e">
        <f>ROUND(F243,0)</f>
        <v>#REF!</v>
      </c>
      <c r="F243" s="228" t="e">
        <f>-#REF!</f>
        <v>#REF!</v>
      </c>
      <c r="G243" s="228"/>
    </row>
    <row r="244" spans="1:8" x14ac:dyDescent="0.25">
      <c r="A244" s="224" t="s">
        <v>1169</v>
      </c>
      <c r="B244" s="224"/>
      <c r="C244" s="224"/>
      <c r="D244" s="243" t="e">
        <f>ROUND(F244,0)</f>
        <v>#REF!</v>
      </c>
      <c r="F244" s="229" t="e">
        <f>-'Form 3Q (PA)'!V68</f>
        <v>#REF!</v>
      </c>
      <c r="G244" s="229"/>
    </row>
    <row r="245" spans="1:8" x14ac:dyDescent="0.25">
      <c r="A245" s="220" t="s">
        <v>1231</v>
      </c>
      <c r="B245" s="220"/>
      <c r="C245" s="220"/>
      <c r="D245" s="242" t="e">
        <f>SUM(D243:D244)</f>
        <v>#REF!</v>
      </c>
      <c r="F245" s="227" t="e">
        <f>SUM(F243:F244)</f>
        <v>#REF!</v>
      </c>
      <c r="G245" s="237"/>
      <c r="H245" s="226" t="e">
        <f>+F245+'Form 3Q (Total)'!V68</f>
        <v>#REF!</v>
      </c>
    </row>
    <row r="247" spans="1:8" s="219" customFormat="1" x14ac:dyDescent="0.25">
      <c r="A247" s="218"/>
    </row>
    <row r="249" spans="1:8" x14ac:dyDescent="0.25">
      <c r="A249" s="220" t="s">
        <v>1183</v>
      </c>
      <c r="B249" s="221" t="s">
        <v>1167</v>
      </c>
    </row>
    <row r="251" spans="1:8" ht="62.25" customHeight="1" x14ac:dyDescent="0.25">
      <c r="A251" s="292" t="s">
        <v>1232</v>
      </c>
      <c r="B251" s="292"/>
      <c r="C251" s="292"/>
      <c r="D251" s="292"/>
      <c r="E251" s="231"/>
    </row>
    <row r="253" spans="1:8" x14ac:dyDescent="0.25">
      <c r="A253" s="224" t="s">
        <v>1168</v>
      </c>
      <c r="B253" s="224"/>
      <c r="C253" s="224"/>
      <c r="D253" s="241" t="e">
        <f>ROUND(F253,0)</f>
        <v>#REF!</v>
      </c>
      <c r="F253" s="225" t="e">
        <f>+#REF!</f>
        <v>#REF!</v>
      </c>
      <c r="G253" s="225"/>
    </row>
    <row r="254" spans="1:8" x14ac:dyDescent="0.25">
      <c r="A254" s="224" t="s">
        <v>1169</v>
      </c>
      <c r="B254" s="224"/>
      <c r="C254" s="224"/>
      <c r="D254" s="243" t="e">
        <f>ROUND(F254,0)</f>
        <v>#REF!</v>
      </c>
      <c r="F254" s="226" t="e">
        <f>+'Form 3Q (PA)'!M100</f>
        <v>#REF!</v>
      </c>
      <c r="G254" s="226"/>
    </row>
    <row r="255" spans="1:8" x14ac:dyDescent="0.25">
      <c r="A255" s="220" t="s">
        <v>1233</v>
      </c>
      <c r="B255" s="220"/>
      <c r="C255" s="220"/>
      <c r="D255" s="242" t="e">
        <f>SUM(D253:D254)</f>
        <v>#REF!</v>
      </c>
      <c r="F255" s="227" t="e">
        <f>SUM(F253:F254)</f>
        <v>#REF!</v>
      </c>
      <c r="G255" s="237"/>
      <c r="H255" s="226" t="e">
        <f>+F255-#REF!-#REF!</f>
        <v>#REF!</v>
      </c>
    </row>
    <row r="257" spans="1:8" s="219" customFormat="1" x14ac:dyDescent="0.25">
      <c r="A257" s="218"/>
    </row>
    <row r="259" spans="1:8" x14ac:dyDescent="0.25">
      <c r="A259" s="220" t="s">
        <v>1184</v>
      </c>
      <c r="B259" s="221" t="s">
        <v>1167</v>
      </c>
    </row>
    <row r="261" spans="1:8" ht="62.25" customHeight="1" x14ac:dyDescent="0.25">
      <c r="A261" s="292" t="s">
        <v>1234</v>
      </c>
      <c r="B261" s="292"/>
      <c r="C261" s="292"/>
      <c r="D261" s="292"/>
      <c r="E261" s="231"/>
    </row>
    <row r="263" spans="1:8" x14ac:dyDescent="0.25">
      <c r="A263" s="224" t="s">
        <v>1168</v>
      </c>
      <c r="B263" s="224"/>
      <c r="C263" s="224"/>
      <c r="D263" s="241" t="e">
        <f>ROUND(F263,0)</f>
        <v>#REF!</v>
      </c>
      <c r="F263" s="228" t="e">
        <f>-#REF!</f>
        <v>#REF!</v>
      </c>
      <c r="G263" s="228"/>
    </row>
    <row r="264" spans="1:8" x14ac:dyDescent="0.25">
      <c r="A264" s="224" t="s">
        <v>1169</v>
      </c>
      <c r="B264" s="224"/>
      <c r="C264" s="224"/>
      <c r="D264" s="243" t="e">
        <f>ROUND(F264,0)</f>
        <v>#REF!</v>
      </c>
      <c r="F264" s="229" t="e">
        <f>-'Form 3Q (PA)'!V69</f>
        <v>#REF!</v>
      </c>
      <c r="G264" s="229"/>
    </row>
    <row r="265" spans="1:8" x14ac:dyDescent="0.25">
      <c r="A265" s="220" t="s">
        <v>1235</v>
      </c>
      <c r="B265" s="220"/>
      <c r="C265" s="220"/>
      <c r="D265" s="242" t="e">
        <f>SUM(D263:D264)</f>
        <v>#REF!</v>
      </c>
      <c r="F265" s="227" t="e">
        <f>SUM(F263:F264)</f>
        <v>#REF!</v>
      </c>
      <c r="G265" s="237"/>
      <c r="H265" s="226" t="e">
        <f>+F265+'Form 3Q (Total)'!V69</f>
        <v>#REF!</v>
      </c>
    </row>
    <row r="267" spans="1:8" s="219" customFormat="1" x14ac:dyDescent="0.25">
      <c r="A267" s="218"/>
    </row>
    <row r="269" spans="1:8" x14ac:dyDescent="0.25">
      <c r="A269" s="220" t="s">
        <v>1185</v>
      </c>
      <c r="B269" s="221" t="s">
        <v>1167</v>
      </c>
    </row>
    <row r="271" spans="1:8" ht="62.25" customHeight="1" x14ac:dyDescent="0.25">
      <c r="A271" s="292" t="s">
        <v>1236</v>
      </c>
      <c r="B271" s="292"/>
      <c r="C271" s="292"/>
      <c r="D271" s="292"/>
      <c r="E271" s="231"/>
    </row>
    <row r="273" spans="1:8" x14ac:dyDescent="0.25">
      <c r="A273" s="224" t="s">
        <v>1168</v>
      </c>
      <c r="B273" s="224"/>
      <c r="C273" s="224"/>
      <c r="D273" s="241" t="e">
        <f>ROUND(F273,0)</f>
        <v>#REF!</v>
      </c>
      <c r="F273" s="225" t="e">
        <f>+#REF!</f>
        <v>#REF!</v>
      </c>
      <c r="G273" s="225"/>
    </row>
    <row r="274" spans="1:8" x14ac:dyDescent="0.25">
      <c r="A274" s="224" t="s">
        <v>1169</v>
      </c>
      <c r="B274" s="224"/>
      <c r="C274" s="224"/>
      <c r="D274" s="243" t="e">
        <f>ROUND(F274,0)</f>
        <v>#REF!</v>
      </c>
      <c r="F274" s="226" t="e">
        <f>+'Form 3Q (PA)'!M101</f>
        <v>#REF!</v>
      </c>
      <c r="G274" s="226"/>
    </row>
    <row r="275" spans="1:8" x14ac:dyDescent="0.25">
      <c r="A275" s="220" t="s">
        <v>1237</v>
      </c>
      <c r="B275" s="220"/>
      <c r="C275" s="220"/>
      <c r="D275" s="242" t="e">
        <f>SUM(D273:D274)</f>
        <v>#REF!</v>
      </c>
      <c r="F275" s="227" t="e">
        <f>SUM(F273:F274)</f>
        <v>#REF!</v>
      </c>
      <c r="G275" s="237"/>
      <c r="H275" s="226" t="e">
        <f>+F275-#REF!-#REF!</f>
        <v>#REF!</v>
      </c>
    </row>
    <row r="277" spans="1:8" s="219" customFormat="1" x14ac:dyDescent="0.25">
      <c r="A277" s="218"/>
    </row>
    <row r="279" spans="1:8" x14ac:dyDescent="0.25">
      <c r="A279" s="220" t="s">
        <v>1186</v>
      </c>
      <c r="B279" s="221" t="s">
        <v>1167</v>
      </c>
    </row>
    <row r="281" spans="1:8" ht="62.25" customHeight="1" x14ac:dyDescent="0.25">
      <c r="A281" s="292" t="s">
        <v>1238</v>
      </c>
      <c r="B281" s="292"/>
      <c r="C281" s="292"/>
      <c r="D281" s="292"/>
      <c r="E281" s="231"/>
    </row>
    <row r="282" spans="1:8" x14ac:dyDescent="0.25">
      <c r="D282" s="223"/>
      <c r="E282" s="223"/>
    </row>
    <row r="283" spans="1:8" x14ac:dyDescent="0.25">
      <c r="A283" s="224" t="s">
        <v>1168</v>
      </c>
      <c r="B283" s="224"/>
      <c r="C283" s="224"/>
      <c r="D283" s="241" t="e">
        <f>ROUND(F283,0)</f>
        <v>#REF!</v>
      </c>
      <c r="F283" s="228" t="e">
        <f>-#REF!</f>
        <v>#REF!</v>
      </c>
      <c r="G283" s="228"/>
    </row>
    <row r="284" spans="1:8" x14ac:dyDescent="0.25">
      <c r="A284" s="224" t="s">
        <v>1169</v>
      </c>
      <c r="B284" s="224"/>
      <c r="C284" s="224"/>
      <c r="D284" s="243" t="e">
        <f>ROUND(F284,0)</f>
        <v>#REF!</v>
      </c>
      <c r="F284" s="229" t="e">
        <f>-'Form 3Q (PA)'!V70</f>
        <v>#REF!</v>
      </c>
      <c r="G284" s="229"/>
    </row>
    <row r="285" spans="1:8" x14ac:dyDescent="0.25">
      <c r="A285" s="220" t="s">
        <v>1239</v>
      </c>
      <c r="B285" s="220"/>
      <c r="C285" s="220"/>
      <c r="D285" s="242" t="e">
        <f>SUM(D283:D284)</f>
        <v>#REF!</v>
      </c>
      <c r="F285" s="227" t="e">
        <f>SUM(F283:F284)</f>
        <v>#REF!</v>
      </c>
      <c r="G285" s="237"/>
      <c r="H285" s="226" t="e">
        <f>+F285+'Form 3Q (Total)'!V70</f>
        <v>#REF!</v>
      </c>
    </row>
    <row r="287" spans="1:8" x14ac:dyDescent="0.25">
      <c r="A287" s="220" t="s">
        <v>1213</v>
      </c>
    </row>
    <row r="289" spans="1:1" s="219" customFormat="1" x14ac:dyDescent="0.25">
      <c r="A289" s="218"/>
    </row>
    <row r="290" spans="1:1" x14ac:dyDescent="0.25">
      <c r="A290" s="220" t="s">
        <v>1187</v>
      </c>
    </row>
    <row r="291" spans="1:1" s="219" customFormat="1" x14ac:dyDescent="0.25">
      <c r="A291" s="218"/>
    </row>
  </sheetData>
  <mergeCells count="32">
    <mergeCell ref="A281:D281"/>
    <mergeCell ref="A231:D231"/>
    <mergeCell ref="A241:D241"/>
    <mergeCell ref="A251:D251"/>
    <mergeCell ref="A261:D261"/>
    <mergeCell ref="A271:D271"/>
    <mergeCell ref="A179:D179"/>
    <mergeCell ref="A189:D189"/>
    <mergeCell ref="A199:D199"/>
    <mergeCell ref="A211:D211"/>
    <mergeCell ref="A221:D221"/>
    <mergeCell ref="A49:D49"/>
    <mergeCell ref="A59:D59"/>
    <mergeCell ref="A149:D149"/>
    <mergeCell ref="A159:D159"/>
    <mergeCell ref="A169:D169"/>
    <mergeCell ref="F138:F141"/>
    <mergeCell ref="A1:D1"/>
    <mergeCell ref="A2:D2"/>
    <mergeCell ref="A3:D3"/>
    <mergeCell ref="A129:D129"/>
    <mergeCell ref="A139:D139"/>
    <mergeCell ref="A69:D69"/>
    <mergeCell ref="A79:D79"/>
    <mergeCell ref="A89:D89"/>
    <mergeCell ref="A99:D99"/>
    <mergeCell ref="A109:D109"/>
    <mergeCell ref="A119:D119"/>
    <mergeCell ref="A9:D9"/>
    <mergeCell ref="A19:D19"/>
    <mergeCell ref="A29:D29"/>
    <mergeCell ref="A39:D39"/>
  </mergeCells>
  <pageMargins left="0.7" right="0.7" top="0.75" bottom="0.75" header="0.3" footer="0.3"/>
  <pageSetup scale="53" fitToHeight="0" orientation="portrait" r:id="rId1"/>
  <headerFooter>
    <oddFooter>&amp;Z&amp;F</oddFooter>
  </headerFooter>
  <rowBreaks count="3" manualBreakCount="3">
    <brk id="65" max="7" man="1"/>
    <brk id="125" max="7" man="1"/>
    <brk id="19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
  <sheetViews>
    <sheetView workbookViewId="0"/>
  </sheetViews>
  <sheetFormatPr defaultColWidth="25.7109375" defaultRowHeight="13.5" x14ac:dyDescent="0.25"/>
  <cols>
    <col min="1" max="16384" width="25.7109375" style="14"/>
  </cols>
  <sheetData>
    <row r="1" spans="1:3" x14ac:dyDescent="0.25">
      <c r="A1" s="14">
        <v>0</v>
      </c>
      <c r="B1" s="14">
        <v>15</v>
      </c>
      <c r="C1" s="14" t="s">
        <v>738</v>
      </c>
    </row>
  </sheetData>
  <phoneticPr fontId="4"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739</v>
      </c>
    </row>
  </sheetData>
  <phoneticPr fontId="4"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
  <sheetViews>
    <sheetView workbookViewId="0"/>
  </sheetViews>
  <sheetFormatPr defaultColWidth="25.7109375" defaultRowHeight="13.5" x14ac:dyDescent="0.25"/>
  <cols>
    <col min="1" max="16384" width="25.7109375" style="14"/>
  </cols>
  <sheetData>
    <row r="1" spans="1:3" x14ac:dyDescent="0.25">
      <c r="A1" s="14">
        <v>0</v>
      </c>
      <c r="B1" s="14">
        <v>37</v>
      </c>
      <c r="C1" s="14" t="s">
        <v>740</v>
      </c>
    </row>
  </sheetData>
  <phoneticPr fontId="4"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ColWidth="25.7109375" defaultRowHeight="13.5" x14ac:dyDescent="0.25"/>
  <cols>
    <col min="1" max="16384" width="25.7109375" style="14"/>
  </cols>
  <sheetData/>
  <phoneticPr fontId="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ColWidth="25.7109375" defaultRowHeight="13.5" x14ac:dyDescent="0.25"/>
  <cols>
    <col min="1" max="16384" width="25.7109375" style="14"/>
  </cols>
  <sheetData/>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741</v>
      </c>
    </row>
  </sheetData>
  <phoneticPr fontId="4"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25"/>
  <sheetViews>
    <sheetView workbookViewId="0">
      <selection activeCell="A5" sqref="A5:R5"/>
    </sheetView>
  </sheetViews>
  <sheetFormatPr defaultColWidth="25.7109375" defaultRowHeight="13.5" x14ac:dyDescent="0.25"/>
  <cols>
    <col min="1" max="16384" width="25.7109375" style="14"/>
  </cols>
  <sheetData>
    <row r="1" spans="1:27" x14ac:dyDescent="0.25">
      <c r="A1" s="14">
        <v>1</v>
      </c>
      <c r="B1" s="14">
        <v>27</v>
      </c>
      <c r="C1" s="14" t="s">
        <v>708</v>
      </c>
    </row>
    <row r="2" spans="1:27" x14ac:dyDescent="0.25">
      <c r="A2" s="14">
        <v>0</v>
      </c>
      <c r="B2" s="14">
        <v>0</v>
      </c>
      <c r="D2" s="14">
        <v>101</v>
      </c>
      <c r="E2" s="14">
        <v>3841</v>
      </c>
      <c r="F2" s="18">
        <v>39410.54210648148</v>
      </c>
      <c r="G2" s="14">
        <v>1068</v>
      </c>
      <c r="H2" s="14">
        <v>13279845</v>
      </c>
      <c r="I2" s="18">
        <v>38568.400509259256</v>
      </c>
      <c r="J2" s="14">
        <v>1071</v>
      </c>
      <c r="K2" s="17" t="s">
        <v>232</v>
      </c>
      <c r="L2" s="14">
        <v>3301</v>
      </c>
      <c r="M2" s="14">
        <v>3300</v>
      </c>
      <c r="N2" s="14" t="s">
        <v>705</v>
      </c>
      <c r="P2" s="14">
        <v>1581</v>
      </c>
      <c r="R2" s="14">
        <v>3942</v>
      </c>
      <c r="T2" s="14" t="s">
        <v>685</v>
      </c>
      <c r="U2" s="14">
        <v>101</v>
      </c>
      <c r="V2" s="17" t="s">
        <v>693</v>
      </c>
      <c r="W2" s="17" t="s">
        <v>693</v>
      </c>
      <c r="Y2" s="17" t="s">
        <v>233</v>
      </c>
      <c r="Z2" s="14" t="s">
        <v>683</v>
      </c>
      <c r="AA2" s="14" t="s">
        <v>234</v>
      </c>
    </row>
    <row r="4" spans="1:27" x14ac:dyDescent="0.25">
      <c r="A4" s="14">
        <v>1</v>
      </c>
      <c r="B4" s="14">
        <v>18</v>
      </c>
    </row>
    <row r="5" spans="1:27" x14ac:dyDescent="0.25">
      <c r="A5" s="14">
        <v>0</v>
      </c>
      <c r="B5" s="14">
        <v>0</v>
      </c>
      <c r="D5" s="14" t="s">
        <v>843</v>
      </c>
      <c r="E5" s="14">
        <v>101</v>
      </c>
      <c r="F5" s="14">
        <v>3300</v>
      </c>
      <c r="G5" s="16">
        <v>38568</v>
      </c>
      <c r="H5" s="14">
        <v>1071</v>
      </c>
      <c r="I5" s="14">
        <v>1071</v>
      </c>
      <c r="J5" s="16">
        <v>38568</v>
      </c>
      <c r="K5" s="14">
        <v>1071</v>
      </c>
      <c r="L5" s="14" t="s">
        <v>844</v>
      </c>
      <c r="M5" s="14" t="s">
        <v>683</v>
      </c>
      <c r="N5" s="14" t="s">
        <v>845</v>
      </c>
      <c r="O5" s="14" t="s">
        <v>231</v>
      </c>
      <c r="P5" s="14" t="s">
        <v>685</v>
      </c>
      <c r="Q5" s="14">
        <v>101</v>
      </c>
    </row>
    <row r="9" spans="1:27" x14ac:dyDescent="0.25">
      <c r="A9">
        <v>1</v>
      </c>
      <c r="B9">
        <v>18</v>
      </c>
      <c r="C9" t="s">
        <v>714</v>
      </c>
      <c r="D9"/>
      <c r="E9"/>
      <c r="F9"/>
      <c r="G9"/>
      <c r="H9"/>
      <c r="I9"/>
      <c r="J9"/>
      <c r="K9"/>
      <c r="L9"/>
      <c r="M9"/>
      <c r="N9"/>
      <c r="O9"/>
      <c r="P9"/>
      <c r="Q9"/>
      <c r="R9"/>
    </row>
    <row r="10" spans="1:27" x14ac:dyDescent="0.25">
      <c r="A10">
        <v>0</v>
      </c>
      <c r="B10">
        <v>0</v>
      </c>
      <c r="C10"/>
      <c r="D10">
        <v>101</v>
      </c>
      <c r="E10">
        <v>3301</v>
      </c>
      <c r="F10" s="15">
        <v>38568.409583333334</v>
      </c>
      <c r="G10">
        <v>1071</v>
      </c>
      <c r="H10">
        <v>1071</v>
      </c>
      <c r="I10" s="15">
        <v>38568.399768518517</v>
      </c>
      <c r="J10">
        <v>1071</v>
      </c>
      <c r="K10" s="19" t="s">
        <v>235</v>
      </c>
      <c r="L10" t="s">
        <v>705</v>
      </c>
      <c r="M10" s="19" t="s">
        <v>236</v>
      </c>
      <c r="N10">
        <v>0</v>
      </c>
      <c r="O10" s="19" t="s">
        <v>693</v>
      </c>
      <c r="P10" t="s">
        <v>685</v>
      </c>
      <c r="Q10">
        <v>101</v>
      </c>
      <c r="R10" t="s">
        <v>237</v>
      </c>
    </row>
    <row r="14" spans="1:27" x14ac:dyDescent="0.25">
      <c r="A14">
        <v>1</v>
      </c>
      <c r="B14">
        <v>16</v>
      </c>
      <c r="C14" t="s">
        <v>719</v>
      </c>
      <c r="D14"/>
      <c r="E14"/>
      <c r="F14"/>
      <c r="G14"/>
      <c r="H14"/>
      <c r="I14"/>
      <c r="J14"/>
      <c r="K14"/>
      <c r="L14"/>
      <c r="M14"/>
      <c r="N14"/>
      <c r="O14"/>
      <c r="P14"/>
    </row>
    <row r="15" spans="1:27" x14ac:dyDescent="0.25">
      <c r="A15">
        <v>0</v>
      </c>
      <c r="B15">
        <v>0</v>
      </c>
      <c r="C15"/>
      <c r="D15">
        <v>101</v>
      </c>
      <c r="E15">
        <v>1581</v>
      </c>
      <c r="F15" s="15">
        <v>39410.531921296293</v>
      </c>
      <c r="G15">
        <v>1068</v>
      </c>
      <c r="H15">
        <v>13279845</v>
      </c>
      <c r="I15" s="15">
        <v>39410.531921296293</v>
      </c>
      <c r="J15">
        <v>1068</v>
      </c>
      <c r="K15" s="19" t="s">
        <v>715</v>
      </c>
      <c r="L15" t="s">
        <v>716</v>
      </c>
      <c r="M15" t="s">
        <v>685</v>
      </c>
      <c r="N15">
        <v>101</v>
      </c>
      <c r="O15" s="19" t="s">
        <v>717</v>
      </c>
      <c r="P15" t="s">
        <v>718</v>
      </c>
    </row>
    <row r="19" spans="1:18" x14ac:dyDescent="0.25">
      <c r="A19">
        <v>1</v>
      </c>
      <c r="B19">
        <v>18</v>
      </c>
      <c r="C19" t="s">
        <v>721</v>
      </c>
      <c r="D19"/>
      <c r="E19"/>
      <c r="F19"/>
      <c r="G19"/>
      <c r="H19"/>
      <c r="I19"/>
      <c r="J19"/>
      <c r="K19"/>
      <c r="L19"/>
      <c r="M19"/>
      <c r="N19"/>
      <c r="O19"/>
      <c r="P19"/>
      <c r="Q19"/>
      <c r="R19"/>
    </row>
    <row r="20" spans="1:18" x14ac:dyDescent="0.25">
      <c r="A20">
        <v>0</v>
      </c>
      <c r="B20">
        <v>0</v>
      </c>
      <c r="C20"/>
      <c r="D20"/>
      <c r="E20"/>
      <c r="F20" s="20">
        <v>0</v>
      </c>
      <c r="G20"/>
      <c r="H20"/>
      <c r="I20" s="20">
        <v>0</v>
      </c>
      <c r="J20"/>
      <c r="K20" s="19" t="s">
        <v>693</v>
      </c>
      <c r="L20" t="s">
        <v>720</v>
      </c>
      <c r="M20"/>
      <c r="N20"/>
      <c r="O20" s="19" t="s">
        <v>693</v>
      </c>
      <c r="P20"/>
      <c r="Q20" s="19" t="s">
        <v>693</v>
      </c>
      <c r="R20"/>
    </row>
    <row r="24" spans="1:18" x14ac:dyDescent="0.25">
      <c r="A24">
        <v>1</v>
      </c>
      <c r="B24">
        <v>14</v>
      </c>
      <c r="C24" t="s">
        <v>722</v>
      </c>
      <c r="D24"/>
      <c r="E24"/>
      <c r="F24"/>
      <c r="G24"/>
      <c r="H24"/>
      <c r="I24"/>
      <c r="J24"/>
      <c r="K24"/>
      <c r="L24"/>
      <c r="M24"/>
      <c r="N24"/>
    </row>
    <row r="25" spans="1:18" x14ac:dyDescent="0.25">
      <c r="A25">
        <v>0</v>
      </c>
      <c r="B25">
        <v>0</v>
      </c>
      <c r="C25"/>
      <c r="D25"/>
      <c r="E25" s="19" t="s">
        <v>693</v>
      </c>
      <c r="F25" s="20">
        <v>0</v>
      </c>
      <c r="G25"/>
      <c r="H25" s="20">
        <v>0</v>
      </c>
      <c r="I25"/>
      <c r="J25"/>
      <c r="K25"/>
      <c r="L25"/>
      <c r="M25" s="19" t="s">
        <v>693</v>
      </c>
      <c r="N25"/>
    </row>
  </sheetData>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24"/>
  <sheetViews>
    <sheetView workbookViewId="0"/>
  </sheetViews>
  <sheetFormatPr defaultRowHeight="12.75" x14ac:dyDescent="0.2"/>
  <cols>
    <col min="1" max="1" width="28.28515625" bestFit="1" customWidth="1"/>
    <col min="2" max="2" width="18.42578125" bestFit="1" customWidth="1"/>
    <col min="3" max="3" width="14.7109375" bestFit="1" customWidth="1"/>
    <col min="4" max="5" width="19.85546875" bestFit="1" customWidth="1"/>
    <col min="6" max="6" width="11.140625" bestFit="1" customWidth="1"/>
  </cols>
  <sheetData>
    <row r="1" spans="1:12" x14ac:dyDescent="0.2">
      <c r="A1" t="s">
        <v>151</v>
      </c>
      <c r="B1">
        <v>1</v>
      </c>
      <c r="C1" t="s">
        <v>152</v>
      </c>
      <c r="D1" t="s">
        <v>153</v>
      </c>
      <c r="E1" t="s">
        <v>154</v>
      </c>
      <c r="F1" t="s">
        <v>155</v>
      </c>
      <c r="G1" t="s">
        <v>156</v>
      </c>
      <c r="H1" t="s">
        <v>153</v>
      </c>
      <c r="I1" t="s">
        <v>157</v>
      </c>
      <c r="J1">
        <v>4</v>
      </c>
      <c r="K1" t="s">
        <v>158</v>
      </c>
      <c r="L1">
        <v>4</v>
      </c>
    </row>
    <row r="2" spans="1:12" x14ac:dyDescent="0.2">
      <c r="A2" t="s">
        <v>159</v>
      </c>
      <c r="B2" t="s">
        <v>764</v>
      </c>
      <c r="C2" t="s">
        <v>160</v>
      </c>
      <c r="D2" t="s">
        <v>161</v>
      </c>
      <c r="E2" t="s">
        <v>162</v>
      </c>
      <c r="F2" t="s">
        <v>163</v>
      </c>
      <c r="G2" t="s">
        <v>164</v>
      </c>
      <c r="H2" t="s">
        <v>161</v>
      </c>
      <c r="I2" t="s">
        <v>165</v>
      </c>
      <c r="J2">
        <v>3</v>
      </c>
      <c r="K2" t="s">
        <v>166</v>
      </c>
      <c r="L2">
        <v>3</v>
      </c>
    </row>
    <row r="3" spans="1:12" x14ac:dyDescent="0.2">
      <c r="A3" t="s">
        <v>167</v>
      </c>
      <c r="B3">
        <v>101</v>
      </c>
      <c r="C3" t="s">
        <v>168</v>
      </c>
      <c r="D3" t="s">
        <v>169</v>
      </c>
      <c r="E3" t="s">
        <v>170</v>
      </c>
      <c r="F3" t="s">
        <v>171</v>
      </c>
      <c r="G3" t="s">
        <v>172</v>
      </c>
      <c r="H3" t="s">
        <v>169</v>
      </c>
      <c r="I3" t="s">
        <v>173</v>
      </c>
      <c r="J3">
        <v>6</v>
      </c>
      <c r="K3" t="s">
        <v>174</v>
      </c>
      <c r="L3">
        <v>6</v>
      </c>
    </row>
    <row r="4" spans="1:12" x14ac:dyDescent="0.2">
      <c r="A4" t="s">
        <v>175</v>
      </c>
      <c r="B4" t="s">
        <v>176</v>
      </c>
      <c r="C4" t="s">
        <v>177</v>
      </c>
      <c r="D4" t="s">
        <v>178</v>
      </c>
      <c r="E4" t="s">
        <v>179</v>
      </c>
      <c r="F4" t="s">
        <v>180</v>
      </c>
      <c r="G4" t="s">
        <v>181</v>
      </c>
      <c r="H4" t="s">
        <v>178</v>
      </c>
      <c r="I4" t="s">
        <v>182</v>
      </c>
      <c r="J4">
        <v>6</v>
      </c>
      <c r="K4" t="s">
        <v>414</v>
      </c>
      <c r="L4">
        <v>6</v>
      </c>
    </row>
    <row r="5" spans="1:12" x14ac:dyDescent="0.2">
      <c r="A5" t="s">
        <v>415</v>
      </c>
      <c r="B5" t="s">
        <v>416</v>
      </c>
      <c r="C5" t="s">
        <v>417</v>
      </c>
      <c r="D5" t="s">
        <v>103</v>
      </c>
      <c r="E5" t="s">
        <v>418</v>
      </c>
      <c r="F5" t="s">
        <v>419</v>
      </c>
      <c r="G5" t="s">
        <v>420</v>
      </c>
      <c r="H5" t="s">
        <v>103</v>
      </c>
      <c r="I5" t="s">
        <v>421</v>
      </c>
      <c r="J5">
        <v>6</v>
      </c>
      <c r="K5" t="s">
        <v>422</v>
      </c>
      <c r="L5">
        <v>6</v>
      </c>
    </row>
    <row r="6" spans="1:12" x14ac:dyDescent="0.2">
      <c r="A6" t="s">
        <v>423</v>
      </c>
      <c r="B6" t="s">
        <v>424</v>
      </c>
      <c r="C6" t="s">
        <v>425</v>
      </c>
      <c r="D6" t="s">
        <v>80</v>
      </c>
      <c r="E6" t="s">
        <v>426</v>
      </c>
      <c r="F6" t="s">
        <v>427</v>
      </c>
      <c r="G6" t="s">
        <v>428</v>
      </c>
      <c r="H6" t="s">
        <v>80</v>
      </c>
      <c r="I6" t="s">
        <v>429</v>
      </c>
      <c r="J6">
        <v>4</v>
      </c>
      <c r="K6" t="s">
        <v>430</v>
      </c>
      <c r="L6">
        <v>4</v>
      </c>
    </row>
    <row r="7" spans="1:12" x14ac:dyDescent="0.2">
      <c r="A7" t="s">
        <v>431</v>
      </c>
      <c r="B7">
        <v>101</v>
      </c>
      <c r="C7" t="s">
        <v>432</v>
      </c>
      <c r="D7" t="s">
        <v>433</v>
      </c>
      <c r="E7" t="s">
        <v>434</v>
      </c>
      <c r="F7" t="s">
        <v>435</v>
      </c>
      <c r="G7" t="s">
        <v>436</v>
      </c>
      <c r="H7" t="s">
        <v>433</v>
      </c>
      <c r="I7" t="s">
        <v>437</v>
      </c>
      <c r="J7">
        <v>4</v>
      </c>
      <c r="K7" t="s">
        <v>438</v>
      </c>
      <c r="L7">
        <v>4</v>
      </c>
    </row>
    <row r="8" spans="1:12" x14ac:dyDescent="0.2">
      <c r="A8" t="s">
        <v>439</v>
      </c>
      <c r="B8">
        <v>50417</v>
      </c>
      <c r="C8" t="s">
        <v>440</v>
      </c>
      <c r="D8" t="s">
        <v>441</v>
      </c>
      <c r="E8" t="s">
        <v>442</v>
      </c>
      <c r="F8" t="s">
        <v>443</v>
      </c>
      <c r="G8" t="s">
        <v>444</v>
      </c>
      <c r="H8" t="s">
        <v>441</v>
      </c>
      <c r="I8" t="s">
        <v>445</v>
      </c>
      <c r="J8">
        <v>4</v>
      </c>
      <c r="K8" t="s">
        <v>446</v>
      </c>
      <c r="L8">
        <v>4</v>
      </c>
    </row>
    <row r="9" spans="1:12" x14ac:dyDescent="0.2">
      <c r="A9" t="s">
        <v>447</v>
      </c>
      <c r="B9" t="s">
        <v>448</v>
      </c>
    </row>
    <row r="10" spans="1:12" x14ac:dyDescent="0.2">
      <c r="A10" t="s">
        <v>449</v>
      </c>
      <c r="B10" t="s">
        <v>450</v>
      </c>
    </row>
    <row r="11" spans="1:12" x14ac:dyDescent="0.2">
      <c r="A11" t="s">
        <v>451</v>
      </c>
      <c r="B11" t="s">
        <v>450</v>
      </c>
    </row>
    <row r="12" spans="1:12" x14ac:dyDescent="0.2">
      <c r="A12" t="s">
        <v>452</v>
      </c>
      <c r="B12" t="s">
        <v>453</v>
      </c>
    </row>
    <row r="13" spans="1:12" x14ac:dyDescent="0.2">
      <c r="A13" t="s">
        <v>454</v>
      </c>
      <c r="B13" t="s">
        <v>455</v>
      </c>
    </row>
    <row r="14" spans="1:12" x14ac:dyDescent="0.2">
      <c r="A14" t="s">
        <v>183</v>
      </c>
      <c r="B14" t="s">
        <v>184</v>
      </c>
    </row>
    <row r="15" spans="1:12" x14ac:dyDescent="0.2">
      <c r="A15" t="s">
        <v>185</v>
      </c>
      <c r="B15">
        <v>1071</v>
      </c>
    </row>
    <row r="17" spans="1:2" x14ac:dyDescent="0.2">
      <c r="A17" t="s">
        <v>186</v>
      </c>
      <c r="B17" t="s">
        <v>187</v>
      </c>
    </row>
    <row r="18" spans="1:2" x14ac:dyDescent="0.2">
      <c r="A18" t="s">
        <v>188</v>
      </c>
      <c r="B18">
        <v>8</v>
      </c>
    </row>
    <row r="19" spans="1:2" x14ac:dyDescent="0.2">
      <c r="A19" t="s">
        <v>189</v>
      </c>
      <c r="B19">
        <v>-1</v>
      </c>
    </row>
    <row r="20" spans="1:2" x14ac:dyDescent="0.2">
      <c r="A20" t="s">
        <v>190</v>
      </c>
      <c r="B20" t="s">
        <v>191</v>
      </c>
    </row>
    <row r="21" spans="1:2" x14ac:dyDescent="0.2">
      <c r="A21" t="s">
        <v>192</v>
      </c>
      <c r="B21" t="s">
        <v>193</v>
      </c>
    </row>
    <row r="22" spans="1:2" x14ac:dyDescent="0.2">
      <c r="A22" t="s">
        <v>194</v>
      </c>
      <c r="B22" t="s">
        <v>195</v>
      </c>
    </row>
    <row r="23" spans="1:2" x14ac:dyDescent="0.2">
      <c r="A23" t="s">
        <v>196</v>
      </c>
      <c r="B23" t="s">
        <v>197</v>
      </c>
    </row>
    <row r="24" spans="1:2" x14ac:dyDescent="0.2">
      <c r="A24" t="s">
        <v>680</v>
      </c>
      <c r="B24" t="s">
        <v>187</v>
      </c>
    </row>
  </sheetData>
  <phoneticPr fontId="4"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N19"/>
  <sheetViews>
    <sheetView workbookViewId="0">
      <selection activeCell="C2" sqref="C2:C19"/>
    </sheetView>
  </sheetViews>
  <sheetFormatPr defaultColWidth="25.7109375" defaultRowHeight="13.5" x14ac:dyDescent="0.25"/>
  <cols>
    <col min="1" max="16384" width="25.7109375" style="14"/>
  </cols>
  <sheetData>
    <row r="1" spans="1:40" x14ac:dyDescent="0.25">
      <c r="A1" s="14">
        <v>18</v>
      </c>
      <c r="B1" s="14">
        <v>57</v>
      </c>
      <c r="C1" s="14" t="s">
        <v>697</v>
      </c>
    </row>
    <row r="2" spans="1:40" x14ac:dyDescent="0.25">
      <c r="A2" s="14">
        <v>0</v>
      </c>
      <c r="B2" s="14">
        <v>0</v>
      </c>
      <c r="C2" s="14">
        <v>40</v>
      </c>
      <c r="D2" s="14" t="s">
        <v>514</v>
      </c>
      <c r="E2" s="14">
        <v>101</v>
      </c>
      <c r="F2" s="14">
        <v>3300</v>
      </c>
      <c r="G2" s="14">
        <v>40</v>
      </c>
      <c r="H2" s="16">
        <v>39147</v>
      </c>
      <c r="I2" s="14">
        <v>1071</v>
      </c>
      <c r="J2" s="14">
        <v>9852998</v>
      </c>
      <c r="K2" s="16">
        <v>38568</v>
      </c>
      <c r="L2" s="14">
        <v>1071</v>
      </c>
      <c r="M2" s="14" t="s">
        <v>699</v>
      </c>
      <c r="N2" s="14" t="s">
        <v>515</v>
      </c>
      <c r="T2" s="14" t="s">
        <v>516</v>
      </c>
      <c r="U2" s="14" t="s">
        <v>191</v>
      </c>
      <c r="X2" s="14">
        <v>0</v>
      </c>
      <c r="Y2" s="14" t="s">
        <v>699</v>
      </c>
      <c r="Z2" s="14" t="s">
        <v>699</v>
      </c>
      <c r="AA2" s="14">
        <v>1</v>
      </c>
      <c r="AB2" s="14">
        <v>0</v>
      </c>
      <c r="AD2" s="14" t="s">
        <v>699</v>
      </c>
      <c r="AE2" s="14" t="s">
        <v>699</v>
      </c>
      <c r="AF2" s="14" t="s">
        <v>699</v>
      </c>
      <c r="AI2" s="14" t="s">
        <v>699</v>
      </c>
      <c r="AM2" s="14">
        <v>0</v>
      </c>
      <c r="AN2" s="14">
        <v>0</v>
      </c>
    </row>
    <row r="3" spans="1:40" x14ac:dyDescent="0.25">
      <c r="A3" s="14">
        <v>0</v>
      </c>
      <c r="B3" s="14">
        <v>0</v>
      </c>
      <c r="C3" s="14">
        <v>50</v>
      </c>
      <c r="D3" s="14" t="s">
        <v>770</v>
      </c>
      <c r="E3" s="14">
        <v>101</v>
      </c>
      <c r="F3" s="14">
        <v>3300</v>
      </c>
      <c r="G3" s="14">
        <v>50</v>
      </c>
      <c r="H3" s="16">
        <v>39147</v>
      </c>
      <c r="I3" s="14">
        <v>1071</v>
      </c>
      <c r="J3" s="14">
        <v>9852998</v>
      </c>
      <c r="K3" s="16">
        <v>38568</v>
      </c>
      <c r="L3" s="14">
        <v>1071</v>
      </c>
      <c r="M3" s="14" t="s">
        <v>699</v>
      </c>
      <c r="N3" s="14" t="s">
        <v>771</v>
      </c>
      <c r="T3" s="14" t="s">
        <v>772</v>
      </c>
      <c r="U3" s="14" t="s">
        <v>191</v>
      </c>
      <c r="X3" s="14">
        <v>0</v>
      </c>
      <c r="Y3" s="14" t="s">
        <v>699</v>
      </c>
      <c r="Z3" s="14" t="s">
        <v>699</v>
      </c>
      <c r="AA3" s="14">
        <v>0</v>
      </c>
      <c r="AB3" s="14">
        <v>0</v>
      </c>
      <c r="AD3" s="14" t="s">
        <v>699</v>
      </c>
      <c r="AE3" s="14" t="s">
        <v>699</v>
      </c>
      <c r="AF3" s="14" t="s">
        <v>699</v>
      </c>
      <c r="AI3" s="14" t="s">
        <v>699</v>
      </c>
      <c r="AM3" s="14">
        <v>0</v>
      </c>
      <c r="AN3" s="14">
        <v>0</v>
      </c>
    </row>
    <row r="4" spans="1:40" x14ac:dyDescent="0.25">
      <c r="A4" s="14">
        <v>0</v>
      </c>
      <c r="B4" s="14">
        <v>0</v>
      </c>
      <c r="C4" s="14">
        <v>60</v>
      </c>
      <c r="D4" s="14" t="s">
        <v>203</v>
      </c>
      <c r="E4" s="14">
        <v>101</v>
      </c>
      <c r="F4" s="14">
        <v>3300</v>
      </c>
      <c r="G4" s="14">
        <v>60</v>
      </c>
      <c r="H4" s="16">
        <v>39147</v>
      </c>
      <c r="I4" s="14">
        <v>1071</v>
      </c>
      <c r="J4" s="14">
        <v>9852998</v>
      </c>
      <c r="K4" s="16">
        <v>38568</v>
      </c>
      <c r="L4" s="14">
        <v>1071</v>
      </c>
      <c r="M4" s="14" t="s">
        <v>699</v>
      </c>
      <c r="N4" s="14" t="s">
        <v>204</v>
      </c>
      <c r="T4" s="14" t="s">
        <v>205</v>
      </c>
      <c r="U4" s="14" t="s">
        <v>191</v>
      </c>
      <c r="X4" s="14">
        <v>0</v>
      </c>
      <c r="Y4" s="14" t="s">
        <v>699</v>
      </c>
      <c r="Z4" s="14" t="s">
        <v>699</v>
      </c>
      <c r="AA4" s="14">
        <v>0</v>
      </c>
      <c r="AB4" s="14">
        <v>0</v>
      </c>
      <c r="AD4" s="14" t="s">
        <v>699</v>
      </c>
      <c r="AE4" s="14" t="s">
        <v>699</v>
      </c>
      <c r="AF4" s="14" t="s">
        <v>699</v>
      </c>
      <c r="AI4" s="14" t="s">
        <v>699</v>
      </c>
      <c r="AM4" s="14">
        <v>0</v>
      </c>
      <c r="AN4" s="14">
        <v>0</v>
      </c>
    </row>
    <row r="5" spans="1:40" x14ac:dyDescent="0.25">
      <c r="A5" s="14">
        <v>0</v>
      </c>
      <c r="B5" s="14">
        <v>0</v>
      </c>
      <c r="C5" s="14">
        <v>81</v>
      </c>
      <c r="D5" s="14" t="s">
        <v>206</v>
      </c>
      <c r="E5" s="14">
        <v>101</v>
      </c>
      <c r="F5" s="14">
        <v>3300</v>
      </c>
      <c r="G5" s="14">
        <v>81</v>
      </c>
      <c r="H5" s="16">
        <v>39650</v>
      </c>
      <c r="I5" s="14">
        <v>1071</v>
      </c>
      <c r="J5" s="14">
        <v>1071</v>
      </c>
      <c r="K5" s="16">
        <v>38568</v>
      </c>
      <c r="L5" s="14">
        <v>1071</v>
      </c>
      <c r="M5" s="14" t="s">
        <v>699</v>
      </c>
      <c r="N5" s="14" t="s">
        <v>207</v>
      </c>
      <c r="T5" s="14" t="s">
        <v>832</v>
      </c>
      <c r="U5" s="14" t="s">
        <v>191</v>
      </c>
      <c r="X5" s="14">
        <v>0</v>
      </c>
      <c r="Y5" s="14" t="s">
        <v>699</v>
      </c>
      <c r="Z5" s="14" t="s">
        <v>699</v>
      </c>
      <c r="AA5" s="14">
        <v>2</v>
      </c>
      <c r="AB5" s="14">
        <v>0</v>
      </c>
      <c r="AD5" s="14" t="s">
        <v>699</v>
      </c>
      <c r="AE5" s="14" t="s">
        <v>699</v>
      </c>
      <c r="AF5" s="14" t="s">
        <v>699</v>
      </c>
      <c r="AI5" s="14" t="s">
        <v>699</v>
      </c>
      <c r="AN5" s="14">
        <v>2</v>
      </c>
    </row>
    <row r="6" spans="1:40" x14ac:dyDescent="0.25">
      <c r="A6" s="14">
        <v>0</v>
      </c>
      <c r="B6" s="14">
        <v>0</v>
      </c>
      <c r="C6" s="14">
        <v>90</v>
      </c>
      <c r="D6" s="14" t="s">
        <v>209</v>
      </c>
      <c r="E6" s="14">
        <v>101</v>
      </c>
      <c r="F6" s="14">
        <v>3300</v>
      </c>
      <c r="G6" s="14">
        <v>90</v>
      </c>
      <c r="H6" s="16">
        <v>39650</v>
      </c>
      <c r="I6" s="14">
        <v>1071</v>
      </c>
      <c r="J6" s="14">
        <v>1071</v>
      </c>
      <c r="K6" s="16">
        <v>39147</v>
      </c>
      <c r="L6" s="14">
        <v>1071</v>
      </c>
      <c r="M6" s="14" t="s">
        <v>699</v>
      </c>
      <c r="T6" s="14" t="s">
        <v>833</v>
      </c>
      <c r="U6" s="14" t="s">
        <v>191</v>
      </c>
      <c r="X6" s="14">
        <v>0</v>
      </c>
      <c r="Y6" s="14" t="s">
        <v>699</v>
      </c>
      <c r="Z6" s="14" t="s">
        <v>699</v>
      </c>
      <c r="AA6" s="14">
        <v>0</v>
      </c>
      <c r="AB6" s="14">
        <v>0</v>
      </c>
      <c r="AD6" s="14" t="s">
        <v>699</v>
      </c>
      <c r="AE6" s="14" t="s">
        <v>699</v>
      </c>
      <c r="AF6" s="14" t="s">
        <v>699</v>
      </c>
      <c r="AI6" s="14" t="s">
        <v>699</v>
      </c>
      <c r="AN6" s="14">
        <v>2</v>
      </c>
    </row>
    <row r="7" spans="1:40" x14ac:dyDescent="0.25">
      <c r="A7" s="14">
        <v>0</v>
      </c>
      <c r="B7" s="14">
        <v>0</v>
      </c>
      <c r="C7" s="14">
        <v>100</v>
      </c>
      <c r="D7" s="14" t="s">
        <v>211</v>
      </c>
      <c r="E7" s="14">
        <v>101</v>
      </c>
      <c r="F7" s="14">
        <v>3300</v>
      </c>
      <c r="G7" s="14">
        <v>100</v>
      </c>
      <c r="H7" s="16">
        <v>39650</v>
      </c>
      <c r="I7" s="14">
        <v>1071</v>
      </c>
      <c r="J7" s="14">
        <v>1071</v>
      </c>
      <c r="K7" s="16">
        <v>39147</v>
      </c>
      <c r="L7" s="14">
        <v>1071</v>
      </c>
      <c r="M7" s="14" t="s">
        <v>699</v>
      </c>
      <c r="T7" s="14" t="s">
        <v>834</v>
      </c>
      <c r="U7" s="14" t="s">
        <v>191</v>
      </c>
      <c r="X7" s="14">
        <v>0</v>
      </c>
      <c r="Y7" s="14" t="s">
        <v>699</v>
      </c>
      <c r="Z7" s="14" t="s">
        <v>699</v>
      </c>
      <c r="AA7" s="14">
        <v>0</v>
      </c>
      <c r="AB7" s="14">
        <v>0</v>
      </c>
      <c r="AD7" s="14" t="s">
        <v>699</v>
      </c>
      <c r="AE7" s="14" t="s">
        <v>699</v>
      </c>
      <c r="AF7" s="14" t="s">
        <v>699</v>
      </c>
      <c r="AI7" s="14" t="s">
        <v>699</v>
      </c>
      <c r="AN7" s="14">
        <v>2</v>
      </c>
    </row>
    <row r="8" spans="1:40" x14ac:dyDescent="0.25">
      <c r="A8" s="14">
        <v>0</v>
      </c>
      <c r="B8" s="14">
        <v>0</v>
      </c>
      <c r="C8" s="14">
        <v>103</v>
      </c>
      <c r="D8" s="14" t="s">
        <v>835</v>
      </c>
      <c r="E8" s="14">
        <v>101</v>
      </c>
      <c r="F8" s="14">
        <v>3300</v>
      </c>
      <c r="G8" s="14">
        <v>103</v>
      </c>
      <c r="H8" s="16">
        <v>39650</v>
      </c>
      <c r="I8" s="14">
        <v>1071</v>
      </c>
      <c r="J8" s="14">
        <v>1071</v>
      </c>
      <c r="K8" s="16">
        <v>39650</v>
      </c>
      <c r="L8" s="14">
        <v>1071</v>
      </c>
      <c r="M8" s="14" t="s">
        <v>699</v>
      </c>
      <c r="T8" s="14" t="s">
        <v>208</v>
      </c>
      <c r="U8" s="14" t="s">
        <v>191</v>
      </c>
      <c r="X8" s="14">
        <v>0</v>
      </c>
      <c r="Y8" s="14" t="s">
        <v>699</v>
      </c>
      <c r="Z8" s="14" t="s">
        <v>699</v>
      </c>
      <c r="AA8" s="14">
        <v>0</v>
      </c>
      <c r="AB8" s="14">
        <v>0</v>
      </c>
      <c r="AD8" s="14" t="s">
        <v>699</v>
      </c>
      <c r="AE8" s="14" t="s">
        <v>699</v>
      </c>
      <c r="AF8" s="14" t="s">
        <v>699</v>
      </c>
      <c r="AI8" s="14" t="s">
        <v>699</v>
      </c>
      <c r="AM8" s="14">
        <v>0</v>
      </c>
      <c r="AN8" s="14">
        <v>0</v>
      </c>
    </row>
    <row r="9" spans="1:40" x14ac:dyDescent="0.25">
      <c r="A9" s="14">
        <v>0</v>
      </c>
      <c r="B9" s="14">
        <v>0</v>
      </c>
      <c r="C9" s="14">
        <v>104</v>
      </c>
      <c r="D9" s="14" t="s">
        <v>836</v>
      </c>
      <c r="E9" s="14">
        <v>101</v>
      </c>
      <c r="F9" s="14">
        <v>3300</v>
      </c>
      <c r="G9" s="14">
        <v>104</v>
      </c>
      <c r="H9" s="16">
        <v>39650</v>
      </c>
      <c r="I9" s="14">
        <v>1071</v>
      </c>
      <c r="J9" s="14">
        <v>1071</v>
      </c>
      <c r="K9" s="16">
        <v>39650</v>
      </c>
      <c r="L9" s="14">
        <v>1071</v>
      </c>
      <c r="M9" s="14" t="s">
        <v>699</v>
      </c>
      <c r="T9" s="14" t="s">
        <v>210</v>
      </c>
      <c r="U9" s="14" t="s">
        <v>191</v>
      </c>
      <c r="X9" s="14">
        <v>0</v>
      </c>
      <c r="Y9" s="14" t="s">
        <v>699</v>
      </c>
      <c r="Z9" s="14" t="s">
        <v>699</v>
      </c>
      <c r="AA9" s="14">
        <v>0</v>
      </c>
      <c r="AB9" s="14">
        <v>0</v>
      </c>
      <c r="AD9" s="14" t="s">
        <v>699</v>
      </c>
      <c r="AE9" s="14" t="s">
        <v>699</v>
      </c>
      <c r="AF9" s="14" t="s">
        <v>699</v>
      </c>
      <c r="AI9" s="14" t="s">
        <v>699</v>
      </c>
      <c r="AM9" s="14">
        <v>0</v>
      </c>
      <c r="AN9" s="14">
        <v>0</v>
      </c>
    </row>
    <row r="10" spans="1:40" x14ac:dyDescent="0.25">
      <c r="A10" s="14">
        <v>0</v>
      </c>
      <c r="B10" s="14">
        <v>0</v>
      </c>
      <c r="C10" s="14">
        <v>105</v>
      </c>
      <c r="D10" s="14" t="s">
        <v>837</v>
      </c>
      <c r="E10" s="14">
        <v>101</v>
      </c>
      <c r="F10" s="14">
        <v>3300</v>
      </c>
      <c r="G10" s="14">
        <v>105</v>
      </c>
      <c r="H10" s="16">
        <v>39650</v>
      </c>
      <c r="I10" s="14">
        <v>1071</v>
      </c>
      <c r="J10" s="14">
        <v>1071</v>
      </c>
      <c r="K10" s="16">
        <v>39650</v>
      </c>
      <c r="L10" s="14">
        <v>1071</v>
      </c>
      <c r="M10" s="14" t="s">
        <v>699</v>
      </c>
      <c r="T10" s="14" t="s">
        <v>212</v>
      </c>
      <c r="U10" s="14" t="s">
        <v>191</v>
      </c>
      <c r="X10" s="14">
        <v>0</v>
      </c>
      <c r="Y10" s="14" t="s">
        <v>699</v>
      </c>
      <c r="Z10" s="14" t="s">
        <v>699</v>
      </c>
      <c r="AA10" s="14">
        <v>0</v>
      </c>
      <c r="AB10" s="14">
        <v>0</v>
      </c>
      <c r="AD10" s="14" t="s">
        <v>699</v>
      </c>
      <c r="AE10" s="14" t="s">
        <v>699</v>
      </c>
      <c r="AF10" s="14" t="s">
        <v>699</v>
      </c>
      <c r="AI10" s="14" t="s">
        <v>699</v>
      </c>
      <c r="AM10" s="14">
        <v>0</v>
      </c>
      <c r="AN10" s="14">
        <v>0</v>
      </c>
    </row>
    <row r="11" spans="1:40" x14ac:dyDescent="0.25">
      <c r="A11" s="14">
        <v>0</v>
      </c>
      <c r="B11" s="14">
        <v>0</v>
      </c>
      <c r="C11" s="14">
        <v>110</v>
      </c>
      <c r="D11" s="14" t="s">
        <v>213</v>
      </c>
      <c r="E11" s="14">
        <v>101</v>
      </c>
      <c r="F11" s="14">
        <v>3300</v>
      </c>
      <c r="G11" s="14">
        <v>110</v>
      </c>
      <c r="H11" s="16">
        <v>39147</v>
      </c>
      <c r="I11" s="14">
        <v>1071</v>
      </c>
      <c r="J11" s="14">
        <v>9852998</v>
      </c>
      <c r="K11" s="16">
        <v>39147</v>
      </c>
      <c r="L11" s="14">
        <v>1071</v>
      </c>
      <c r="M11" s="14" t="s">
        <v>699</v>
      </c>
      <c r="T11" s="14" t="s">
        <v>214</v>
      </c>
      <c r="U11" s="14" t="s">
        <v>191</v>
      </c>
      <c r="X11" s="14">
        <v>0</v>
      </c>
      <c r="Y11" s="14" t="s">
        <v>699</v>
      </c>
      <c r="Z11" s="14" t="s">
        <v>699</v>
      </c>
      <c r="AA11" s="14">
        <v>2</v>
      </c>
      <c r="AB11" s="14">
        <v>0</v>
      </c>
      <c r="AD11" s="14" t="s">
        <v>699</v>
      </c>
      <c r="AE11" s="14" t="s">
        <v>699</v>
      </c>
      <c r="AF11" s="14" t="s">
        <v>699</v>
      </c>
      <c r="AI11" s="14" t="s">
        <v>699</v>
      </c>
      <c r="AN11" s="14">
        <v>2</v>
      </c>
    </row>
    <row r="12" spans="1:40" x14ac:dyDescent="0.25">
      <c r="A12" s="14">
        <v>0</v>
      </c>
      <c r="B12" s="14">
        <v>0</v>
      </c>
      <c r="C12" s="14">
        <v>120</v>
      </c>
      <c r="D12" s="14" t="s">
        <v>215</v>
      </c>
      <c r="E12" s="14">
        <v>101</v>
      </c>
      <c r="F12" s="14">
        <v>3300</v>
      </c>
      <c r="G12" s="14">
        <v>120</v>
      </c>
      <c r="H12" s="16">
        <v>39147</v>
      </c>
      <c r="I12" s="14">
        <v>1071</v>
      </c>
      <c r="J12" s="14">
        <v>9852998</v>
      </c>
      <c r="K12" s="16">
        <v>39147</v>
      </c>
      <c r="L12" s="14">
        <v>1071</v>
      </c>
      <c r="M12" s="14" t="s">
        <v>699</v>
      </c>
      <c r="T12" s="14" t="s">
        <v>216</v>
      </c>
      <c r="U12" s="14" t="s">
        <v>191</v>
      </c>
      <c r="X12" s="14">
        <v>0</v>
      </c>
      <c r="Y12" s="14" t="s">
        <v>699</v>
      </c>
      <c r="Z12" s="14" t="s">
        <v>699</v>
      </c>
      <c r="AA12" s="14">
        <v>0</v>
      </c>
      <c r="AB12" s="14">
        <v>0</v>
      </c>
      <c r="AD12" s="14" t="s">
        <v>699</v>
      </c>
      <c r="AE12" s="14" t="s">
        <v>699</v>
      </c>
      <c r="AF12" s="14" t="s">
        <v>699</v>
      </c>
      <c r="AI12" s="14" t="s">
        <v>699</v>
      </c>
      <c r="AN12" s="14">
        <v>2</v>
      </c>
    </row>
    <row r="13" spans="1:40" x14ac:dyDescent="0.25">
      <c r="A13" s="14">
        <v>0</v>
      </c>
      <c r="B13" s="14">
        <v>0</v>
      </c>
      <c r="C13" s="14">
        <v>130</v>
      </c>
      <c r="D13" s="14" t="s">
        <v>217</v>
      </c>
      <c r="E13" s="14">
        <v>101</v>
      </c>
      <c r="F13" s="14">
        <v>3300</v>
      </c>
      <c r="G13" s="14">
        <v>130</v>
      </c>
      <c r="H13" s="16">
        <v>39147</v>
      </c>
      <c r="I13" s="14">
        <v>1071</v>
      </c>
      <c r="J13" s="14">
        <v>9852998</v>
      </c>
      <c r="K13" s="16">
        <v>39147</v>
      </c>
      <c r="L13" s="14">
        <v>1071</v>
      </c>
      <c r="M13" s="14" t="s">
        <v>699</v>
      </c>
      <c r="T13" s="14" t="s">
        <v>218</v>
      </c>
      <c r="U13" s="14" t="s">
        <v>191</v>
      </c>
      <c r="X13" s="14">
        <v>0</v>
      </c>
      <c r="Y13" s="14" t="s">
        <v>699</v>
      </c>
      <c r="Z13" s="14" t="s">
        <v>699</v>
      </c>
      <c r="AA13" s="14">
        <v>0</v>
      </c>
      <c r="AB13" s="14">
        <v>0</v>
      </c>
      <c r="AD13" s="14" t="s">
        <v>699</v>
      </c>
      <c r="AE13" s="14" t="s">
        <v>699</v>
      </c>
      <c r="AF13" s="14" t="s">
        <v>699</v>
      </c>
      <c r="AI13" s="14" t="s">
        <v>699</v>
      </c>
      <c r="AN13" s="14">
        <v>2</v>
      </c>
    </row>
    <row r="14" spans="1:40" x14ac:dyDescent="0.25">
      <c r="A14" s="14">
        <v>0</v>
      </c>
      <c r="B14" s="14">
        <v>0</v>
      </c>
      <c r="C14" s="14">
        <v>140</v>
      </c>
      <c r="D14" s="14" t="s">
        <v>219</v>
      </c>
      <c r="E14" s="14">
        <v>101</v>
      </c>
      <c r="F14" s="14">
        <v>3300</v>
      </c>
      <c r="G14" s="14">
        <v>140</v>
      </c>
      <c r="H14" s="16">
        <v>39147</v>
      </c>
      <c r="I14" s="14">
        <v>1071</v>
      </c>
      <c r="J14" s="14">
        <v>9852998</v>
      </c>
      <c r="K14" s="16">
        <v>39147</v>
      </c>
      <c r="L14" s="14">
        <v>1071</v>
      </c>
      <c r="M14" s="14" t="s">
        <v>699</v>
      </c>
      <c r="T14" s="14" t="s">
        <v>220</v>
      </c>
      <c r="U14" s="14" t="s">
        <v>191</v>
      </c>
      <c r="X14" s="14">
        <v>0</v>
      </c>
      <c r="Y14" s="14" t="s">
        <v>699</v>
      </c>
      <c r="Z14" s="14" t="s">
        <v>699</v>
      </c>
      <c r="AA14" s="14">
        <v>2</v>
      </c>
      <c r="AB14" s="14">
        <v>0</v>
      </c>
      <c r="AD14" s="14" t="s">
        <v>699</v>
      </c>
      <c r="AE14" s="14" t="s">
        <v>699</v>
      </c>
      <c r="AF14" s="14" t="s">
        <v>699</v>
      </c>
      <c r="AI14" s="14" t="s">
        <v>699</v>
      </c>
      <c r="AN14" s="14">
        <v>2</v>
      </c>
    </row>
    <row r="15" spans="1:40" x14ac:dyDescent="0.25">
      <c r="A15" s="14">
        <v>0</v>
      </c>
      <c r="B15" s="14">
        <v>0</v>
      </c>
      <c r="C15" s="14">
        <v>150</v>
      </c>
      <c r="D15" s="14" t="s">
        <v>221</v>
      </c>
      <c r="E15" s="14">
        <v>101</v>
      </c>
      <c r="F15" s="14">
        <v>3300</v>
      </c>
      <c r="G15" s="14">
        <v>150</v>
      </c>
      <c r="H15" s="16">
        <v>39147</v>
      </c>
      <c r="I15" s="14">
        <v>1071</v>
      </c>
      <c r="J15" s="14">
        <v>9852998</v>
      </c>
      <c r="K15" s="16">
        <v>39147</v>
      </c>
      <c r="L15" s="14">
        <v>1071</v>
      </c>
      <c r="M15" s="14" t="s">
        <v>699</v>
      </c>
      <c r="T15" s="14" t="s">
        <v>222</v>
      </c>
      <c r="U15" s="14" t="s">
        <v>191</v>
      </c>
      <c r="X15" s="14">
        <v>0</v>
      </c>
      <c r="Y15" s="14" t="s">
        <v>699</v>
      </c>
      <c r="Z15" s="14" t="s">
        <v>699</v>
      </c>
      <c r="AA15" s="14">
        <v>0</v>
      </c>
      <c r="AB15" s="14">
        <v>0</v>
      </c>
      <c r="AD15" s="14" t="s">
        <v>699</v>
      </c>
      <c r="AE15" s="14" t="s">
        <v>699</v>
      </c>
      <c r="AF15" s="14" t="s">
        <v>699</v>
      </c>
      <c r="AI15" s="14" t="s">
        <v>699</v>
      </c>
      <c r="AN15" s="14">
        <v>2</v>
      </c>
    </row>
    <row r="16" spans="1:40" x14ac:dyDescent="0.25">
      <c r="A16" s="14">
        <v>0</v>
      </c>
      <c r="B16" s="14">
        <v>0</v>
      </c>
      <c r="C16" s="14">
        <v>160</v>
      </c>
      <c r="D16" s="14" t="s">
        <v>223</v>
      </c>
      <c r="E16" s="14">
        <v>101</v>
      </c>
      <c r="F16" s="14">
        <v>3300</v>
      </c>
      <c r="G16" s="14">
        <v>160</v>
      </c>
      <c r="H16" s="16">
        <v>39147</v>
      </c>
      <c r="I16" s="14">
        <v>1071</v>
      </c>
      <c r="J16" s="14">
        <v>9852998</v>
      </c>
      <c r="K16" s="16">
        <v>39147</v>
      </c>
      <c r="L16" s="14">
        <v>1071</v>
      </c>
      <c r="M16" s="14" t="s">
        <v>699</v>
      </c>
      <c r="T16" s="14" t="s">
        <v>224</v>
      </c>
      <c r="U16" s="14" t="s">
        <v>191</v>
      </c>
      <c r="X16" s="14">
        <v>0</v>
      </c>
      <c r="Y16" s="14" t="s">
        <v>699</v>
      </c>
      <c r="Z16" s="14" t="s">
        <v>699</v>
      </c>
      <c r="AA16" s="14">
        <v>0</v>
      </c>
      <c r="AB16" s="14">
        <v>0</v>
      </c>
      <c r="AD16" s="14" t="s">
        <v>699</v>
      </c>
      <c r="AE16" s="14" t="s">
        <v>699</v>
      </c>
      <c r="AF16" s="14" t="s">
        <v>699</v>
      </c>
      <c r="AI16" s="14" t="s">
        <v>699</v>
      </c>
      <c r="AN16" s="14">
        <v>2</v>
      </c>
    </row>
    <row r="17" spans="1:40" x14ac:dyDescent="0.25">
      <c r="A17" s="14">
        <v>0</v>
      </c>
      <c r="B17" s="14">
        <v>0</v>
      </c>
      <c r="C17" s="14">
        <v>170</v>
      </c>
      <c r="D17" s="14" t="s">
        <v>225</v>
      </c>
      <c r="E17" s="14">
        <v>101</v>
      </c>
      <c r="F17" s="14">
        <v>3300</v>
      </c>
      <c r="G17" s="14">
        <v>170</v>
      </c>
      <c r="H17" s="16">
        <v>39147</v>
      </c>
      <c r="I17" s="14">
        <v>1071</v>
      </c>
      <c r="J17" s="14">
        <v>9852998</v>
      </c>
      <c r="K17" s="16">
        <v>39147</v>
      </c>
      <c r="L17" s="14">
        <v>1071</v>
      </c>
      <c r="M17" s="14" t="s">
        <v>699</v>
      </c>
      <c r="T17" s="14" t="s">
        <v>226</v>
      </c>
      <c r="U17" s="14" t="s">
        <v>191</v>
      </c>
      <c r="X17" s="14">
        <v>0</v>
      </c>
      <c r="Y17" s="14" t="s">
        <v>699</v>
      </c>
      <c r="Z17" s="14" t="s">
        <v>699</v>
      </c>
      <c r="AA17" s="14">
        <v>2</v>
      </c>
      <c r="AB17" s="14">
        <v>0</v>
      </c>
      <c r="AD17" s="14" t="s">
        <v>699</v>
      </c>
      <c r="AE17" s="14" t="s">
        <v>699</v>
      </c>
      <c r="AF17" s="14" t="s">
        <v>699</v>
      </c>
      <c r="AI17" s="14" t="s">
        <v>699</v>
      </c>
      <c r="AN17" s="14">
        <v>2</v>
      </c>
    </row>
    <row r="18" spans="1:40" x14ac:dyDescent="0.25">
      <c r="A18" s="14">
        <v>0</v>
      </c>
      <c r="B18" s="14">
        <v>0</v>
      </c>
      <c r="C18" s="14">
        <v>180</v>
      </c>
      <c r="D18" s="14" t="s">
        <v>227</v>
      </c>
      <c r="E18" s="14">
        <v>101</v>
      </c>
      <c r="F18" s="14">
        <v>3300</v>
      </c>
      <c r="G18" s="14">
        <v>180</v>
      </c>
      <c r="H18" s="16">
        <v>39147</v>
      </c>
      <c r="I18" s="14">
        <v>1071</v>
      </c>
      <c r="J18" s="14">
        <v>9852998</v>
      </c>
      <c r="K18" s="16">
        <v>39147</v>
      </c>
      <c r="L18" s="14">
        <v>1071</v>
      </c>
      <c r="M18" s="14" t="s">
        <v>699</v>
      </c>
      <c r="T18" s="14" t="s">
        <v>228</v>
      </c>
      <c r="U18" s="14" t="s">
        <v>191</v>
      </c>
      <c r="X18" s="14">
        <v>0</v>
      </c>
      <c r="Y18" s="14" t="s">
        <v>699</v>
      </c>
      <c r="Z18" s="14" t="s">
        <v>699</v>
      </c>
      <c r="AA18" s="14">
        <v>0</v>
      </c>
      <c r="AB18" s="14">
        <v>0</v>
      </c>
      <c r="AD18" s="14" t="s">
        <v>699</v>
      </c>
      <c r="AE18" s="14" t="s">
        <v>699</v>
      </c>
      <c r="AF18" s="14" t="s">
        <v>699</v>
      </c>
      <c r="AI18" s="14" t="s">
        <v>699</v>
      </c>
      <c r="AN18" s="14">
        <v>2</v>
      </c>
    </row>
    <row r="19" spans="1:40" x14ac:dyDescent="0.25">
      <c r="A19" s="14">
        <v>0</v>
      </c>
      <c r="B19" s="14">
        <v>0</v>
      </c>
      <c r="C19" s="14">
        <v>190</v>
      </c>
      <c r="D19" s="14" t="s">
        <v>229</v>
      </c>
      <c r="E19" s="14">
        <v>101</v>
      </c>
      <c r="F19" s="14">
        <v>3300</v>
      </c>
      <c r="G19" s="14">
        <v>190</v>
      </c>
      <c r="H19" s="16">
        <v>39147</v>
      </c>
      <c r="I19" s="14">
        <v>1071</v>
      </c>
      <c r="J19" s="14">
        <v>9852998</v>
      </c>
      <c r="K19" s="16">
        <v>39147</v>
      </c>
      <c r="L19" s="14">
        <v>1071</v>
      </c>
      <c r="M19" s="14" t="s">
        <v>699</v>
      </c>
      <c r="T19" s="14" t="s">
        <v>230</v>
      </c>
      <c r="U19" s="14" t="s">
        <v>191</v>
      </c>
      <c r="X19" s="14">
        <v>0</v>
      </c>
      <c r="Y19" s="14" t="s">
        <v>699</v>
      </c>
      <c r="Z19" s="14" t="s">
        <v>699</v>
      </c>
      <c r="AA19" s="14">
        <v>0</v>
      </c>
      <c r="AB19" s="14">
        <v>0</v>
      </c>
      <c r="AD19" s="14" t="s">
        <v>699</v>
      </c>
      <c r="AE19" s="14" t="s">
        <v>699</v>
      </c>
      <c r="AF19" s="14" t="s">
        <v>699</v>
      </c>
      <c r="AI19" s="14" t="s">
        <v>699</v>
      </c>
      <c r="AN19" s="14">
        <v>2</v>
      </c>
    </row>
  </sheetData>
  <phoneticPr fontId="4"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N64"/>
  <sheetViews>
    <sheetView workbookViewId="0">
      <selection activeCell="A2" sqref="A2:AN64"/>
    </sheetView>
  </sheetViews>
  <sheetFormatPr defaultColWidth="25.7109375" defaultRowHeight="13.5" x14ac:dyDescent="0.25"/>
  <cols>
    <col min="1" max="16384" width="25.7109375" style="14"/>
  </cols>
  <sheetData>
    <row r="1" spans="1:40" x14ac:dyDescent="0.25">
      <c r="A1" s="14">
        <v>63</v>
      </c>
      <c r="B1" s="14">
        <v>40</v>
      </c>
      <c r="C1" s="14" t="s">
        <v>689</v>
      </c>
    </row>
    <row r="2" spans="1:40" x14ac:dyDescent="0.25">
      <c r="A2" s="14">
        <v>0</v>
      </c>
      <c r="B2" s="14">
        <v>0</v>
      </c>
      <c r="C2" s="14">
        <v>40</v>
      </c>
      <c r="D2" s="14">
        <v>101</v>
      </c>
      <c r="E2" s="14">
        <v>3300</v>
      </c>
      <c r="F2" s="14">
        <v>40</v>
      </c>
      <c r="G2" s="16">
        <v>39147</v>
      </c>
      <c r="H2" s="14">
        <v>1071</v>
      </c>
      <c r="I2" s="14">
        <v>9852998</v>
      </c>
      <c r="J2" s="16">
        <v>38761</v>
      </c>
      <c r="K2" s="14">
        <v>1071</v>
      </c>
      <c r="L2" s="14" t="s">
        <v>193</v>
      </c>
      <c r="M2" s="14" t="s">
        <v>687</v>
      </c>
      <c r="N2" s="14" t="s">
        <v>195</v>
      </c>
      <c r="P2" s="14" t="s">
        <v>846</v>
      </c>
      <c r="Q2" s="17" t="s">
        <v>693</v>
      </c>
      <c r="R2" s="17" t="s">
        <v>693</v>
      </c>
      <c r="S2" s="14" t="s">
        <v>691</v>
      </c>
      <c r="T2" s="17" t="s">
        <v>473</v>
      </c>
      <c r="U2" s="17" t="s">
        <v>473</v>
      </c>
      <c r="V2" s="14" t="s">
        <v>691</v>
      </c>
      <c r="W2" s="17" t="s">
        <v>693</v>
      </c>
      <c r="X2" s="17" t="s">
        <v>693</v>
      </c>
      <c r="Y2" s="14" t="s">
        <v>691</v>
      </c>
      <c r="Z2" s="17" t="s">
        <v>693</v>
      </c>
      <c r="AA2" s="17" t="s">
        <v>693</v>
      </c>
      <c r="AB2" s="14" t="s">
        <v>691</v>
      </c>
      <c r="AC2" s="17" t="s">
        <v>488</v>
      </c>
      <c r="AD2" s="17" t="s">
        <v>508</v>
      </c>
      <c r="AE2" s="14" t="s">
        <v>691</v>
      </c>
      <c r="AF2" s="17" t="s">
        <v>693</v>
      </c>
      <c r="AG2" s="17" t="s">
        <v>693</v>
      </c>
      <c r="AH2" s="14" t="s">
        <v>691</v>
      </c>
      <c r="AI2" s="17" t="s">
        <v>693</v>
      </c>
      <c r="AJ2" s="17" t="s">
        <v>693</v>
      </c>
      <c r="AK2" s="14" t="s">
        <v>691</v>
      </c>
      <c r="AL2" s="17" t="s">
        <v>693</v>
      </c>
      <c r="AM2" s="17" t="s">
        <v>693</v>
      </c>
      <c r="AN2" s="14" t="s">
        <v>691</v>
      </c>
    </row>
    <row r="3" spans="1:40" x14ac:dyDescent="0.25">
      <c r="A3" s="14">
        <v>0</v>
      </c>
      <c r="B3" s="14">
        <v>0</v>
      </c>
      <c r="C3" s="14">
        <v>40</v>
      </c>
      <c r="D3" s="14">
        <v>101</v>
      </c>
      <c r="E3" s="14">
        <v>3300</v>
      </c>
      <c r="F3" s="14">
        <v>40</v>
      </c>
      <c r="G3" s="16">
        <v>39147</v>
      </c>
      <c r="H3" s="14">
        <v>1071</v>
      </c>
      <c r="I3" s="14">
        <v>9852998</v>
      </c>
      <c r="J3" s="16">
        <v>39147</v>
      </c>
      <c r="K3" s="14">
        <v>1071</v>
      </c>
      <c r="L3" s="14" t="s">
        <v>193</v>
      </c>
      <c r="M3" s="14" t="s">
        <v>847</v>
      </c>
      <c r="N3" s="14" t="s">
        <v>195</v>
      </c>
      <c r="P3" s="14" t="s">
        <v>848</v>
      </c>
      <c r="Q3" s="17" t="s">
        <v>693</v>
      </c>
      <c r="R3" s="17" t="s">
        <v>693</v>
      </c>
      <c r="S3" s="14" t="s">
        <v>691</v>
      </c>
      <c r="T3" s="17" t="s">
        <v>473</v>
      </c>
      <c r="U3" s="17" t="s">
        <v>473</v>
      </c>
      <c r="V3" s="14" t="s">
        <v>691</v>
      </c>
      <c r="W3" s="17" t="s">
        <v>693</v>
      </c>
      <c r="X3" s="17" t="s">
        <v>693</v>
      </c>
      <c r="Y3" s="14" t="s">
        <v>691</v>
      </c>
      <c r="Z3" s="17" t="s">
        <v>693</v>
      </c>
      <c r="AA3" s="17" t="s">
        <v>693</v>
      </c>
      <c r="AB3" s="14" t="s">
        <v>691</v>
      </c>
      <c r="AC3" s="17" t="s">
        <v>489</v>
      </c>
      <c r="AD3" s="17" t="s">
        <v>489</v>
      </c>
      <c r="AE3" s="14" t="s">
        <v>691</v>
      </c>
      <c r="AF3" s="17" t="s">
        <v>693</v>
      </c>
      <c r="AG3" s="17" t="s">
        <v>693</v>
      </c>
      <c r="AH3" s="14" t="s">
        <v>691</v>
      </c>
      <c r="AI3" s="17" t="s">
        <v>693</v>
      </c>
      <c r="AJ3" s="17" t="s">
        <v>693</v>
      </c>
      <c r="AK3" s="14" t="s">
        <v>691</v>
      </c>
      <c r="AL3" s="17" t="s">
        <v>693</v>
      </c>
      <c r="AM3" s="17" t="s">
        <v>693</v>
      </c>
      <c r="AN3" s="14" t="s">
        <v>691</v>
      </c>
    </row>
    <row r="4" spans="1:40" x14ac:dyDescent="0.25">
      <c r="A4" s="14">
        <v>0</v>
      </c>
      <c r="B4" s="14">
        <v>0</v>
      </c>
      <c r="C4" s="14">
        <v>40</v>
      </c>
      <c r="D4" s="14">
        <v>101</v>
      </c>
      <c r="E4" s="14">
        <v>3300</v>
      </c>
      <c r="F4" s="14">
        <v>40</v>
      </c>
      <c r="G4" s="16">
        <v>39147</v>
      </c>
      <c r="H4" s="14">
        <v>1071</v>
      </c>
      <c r="I4" s="14">
        <v>9852998</v>
      </c>
      <c r="J4" s="16">
        <v>38761</v>
      </c>
      <c r="K4" s="14">
        <v>1071</v>
      </c>
      <c r="L4" s="14" t="s">
        <v>193</v>
      </c>
      <c r="M4" s="14" t="s">
        <v>687</v>
      </c>
      <c r="N4" s="14" t="s">
        <v>195</v>
      </c>
      <c r="P4" s="14" t="s">
        <v>849</v>
      </c>
      <c r="Q4" s="17" t="s">
        <v>693</v>
      </c>
      <c r="R4" s="17" t="s">
        <v>693</v>
      </c>
      <c r="S4" s="14" t="s">
        <v>691</v>
      </c>
      <c r="T4" s="17" t="s">
        <v>474</v>
      </c>
      <c r="U4" s="17" t="s">
        <v>474</v>
      </c>
      <c r="V4" s="14" t="s">
        <v>691</v>
      </c>
      <c r="W4" s="17" t="s">
        <v>693</v>
      </c>
      <c r="X4" s="17" t="s">
        <v>693</v>
      </c>
      <c r="Y4" s="14" t="s">
        <v>691</v>
      </c>
      <c r="Z4" s="17" t="s">
        <v>693</v>
      </c>
      <c r="AA4" s="17" t="s">
        <v>693</v>
      </c>
      <c r="AB4" s="14" t="s">
        <v>691</v>
      </c>
      <c r="AC4" s="17" t="s">
        <v>488</v>
      </c>
      <c r="AD4" s="17" t="s">
        <v>508</v>
      </c>
      <c r="AE4" s="14" t="s">
        <v>691</v>
      </c>
      <c r="AF4" s="17" t="s">
        <v>693</v>
      </c>
      <c r="AG4" s="17" t="s">
        <v>693</v>
      </c>
      <c r="AH4" s="14" t="s">
        <v>691</v>
      </c>
      <c r="AI4" s="17" t="s">
        <v>693</v>
      </c>
      <c r="AJ4" s="17" t="s">
        <v>693</v>
      </c>
      <c r="AK4" s="14" t="s">
        <v>691</v>
      </c>
      <c r="AL4" s="17" t="s">
        <v>693</v>
      </c>
      <c r="AM4" s="17" t="s">
        <v>693</v>
      </c>
      <c r="AN4" s="14" t="s">
        <v>691</v>
      </c>
    </row>
    <row r="5" spans="1:40" x14ac:dyDescent="0.25">
      <c r="A5" s="14">
        <v>0</v>
      </c>
      <c r="B5" s="14">
        <v>0</v>
      </c>
      <c r="C5" s="14">
        <v>40</v>
      </c>
      <c r="D5" s="14">
        <v>101</v>
      </c>
      <c r="E5" s="14">
        <v>3300</v>
      </c>
      <c r="F5" s="14">
        <v>40</v>
      </c>
      <c r="G5" s="16">
        <v>39147</v>
      </c>
      <c r="H5" s="14">
        <v>1071</v>
      </c>
      <c r="I5" s="14">
        <v>9852998</v>
      </c>
      <c r="J5" s="16">
        <v>39147</v>
      </c>
      <c r="K5" s="14">
        <v>1071</v>
      </c>
      <c r="L5" s="14" t="s">
        <v>193</v>
      </c>
      <c r="M5" s="14" t="s">
        <v>847</v>
      </c>
      <c r="N5" s="14" t="s">
        <v>195</v>
      </c>
      <c r="P5" s="14" t="s">
        <v>850</v>
      </c>
      <c r="Q5" s="17" t="s">
        <v>693</v>
      </c>
      <c r="R5" s="17" t="s">
        <v>693</v>
      </c>
      <c r="S5" s="14" t="s">
        <v>691</v>
      </c>
      <c r="T5" s="17" t="s">
        <v>474</v>
      </c>
      <c r="U5" s="17" t="s">
        <v>474</v>
      </c>
      <c r="V5" s="14" t="s">
        <v>691</v>
      </c>
      <c r="W5" s="17" t="s">
        <v>693</v>
      </c>
      <c r="X5" s="17" t="s">
        <v>693</v>
      </c>
      <c r="Y5" s="14" t="s">
        <v>691</v>
      </c>
      <c r="Z5" s="17" t="s">
        <v>693</v>
      </c>
      <c r="AA5" s="17" t="s">
        <v>693</v>
      </c>
      <c r="AB5" s="14" t="s">
        <v>691</v>
      </c>
      <c r="AC5" s="17" t="s">
        <v>489</v>
      </c>
      <c r="AD5" s="17" t="s">
        <v>489</v>
      </c>
      <c r="AE5" s="14" t="s">
        <v>691</v>
      </c>
      <c r="AF5" s="17" t="s">
        <v>693</v>
      </c>
      <c r="AG5" s="17" t="s">
        <v>693</v>
      </c>
      <c r="AH5" s="14" t="s">
        <v>691</v>
      </c>
      <c r="AI5" s="17" t="s">
        <v>693</v>
      </c>
      <c r="AJ5" s="17" t="s">
        <v>693</v>
      </c>
      <c r="AK5" s="14" t="s">
        <v>691</v>
      </c>
      <c r="AL5" s="17" t="s">
        <v>693</v>
      </c>
      <c r="AM5" s="17" t="s">
        <v>693</v>
      </c>
      <c r="AN5" s="14" t="s">
        <v>691</v>
      </c>
    </row>
    <row r="6" spans="1:40" x14ac:dyDescent="0.25">
      <c r="A6" s="14">
        <v>0</v>
      </c>
      <c r="B6" s="14">
        <v>0</v>
      </c>
      <c r="C6" s="14">
        <v>50</v>
      </c>
      <c r="D6" s="14">
        <v>101</v>
      </c>
      <c r="E6" s="14">
        <v>3300</v>
      </c>
      <c r="F6" s="14">
        <v>50</v>
      </c>
      <c r="G6" s="16">
        <v>39147</v>
      </c>
      <c r="H6" s="14">
        <v>1071</v>
      </c>
      <c r="I6" s="14">
        <v>9852998</v>
      </c>
      <c r="J6" s="16">
        <v>38568</v>
      </c>
      <c r="K6" s="14">
        <v>1071</v>
      </c>
      <c r="L6" s="14" t="s">
        <v>193</v>
      </c>
      <c r="M6" s="14" t="s">
        <v>687</v>
      </c>
      <c r="N6" s="14" t="s">
        <v>195</v>
      </c>
      <c r="P6" s="14" t="s">
        <v>851</v>
      </c>
      <c r="Q6" s="17" t="s">
        <v>693</v>
      </c>
      <c r="R6" s="17" t="s">
        <v>693</v>
      </c>
      <c r="S6" s="14" t="s">
        <v>691</v>
      </c>
      <c r="T6" s="17" t="s">
        <v>475</v>
      </c>
      <c r="U6" s="17" t="s">
        <v>485</v>
      </c>
      <c r="V6" s="14" t="s">
        <v>691</v>
      </c>
      <c r="W6" s="17" t="s">
        <v>693</v>
      </c>
      <c r="X6" s="17" t="s">
        <v>693</v>
      </c>
      <c r="Y6" s="14" t="s">
        <v>691</v>
      </c>
      <c r="Z6" s="17" t="s">
        <v>693</v>
      </c>
      <c r="AA6" s="17" t="s">
        <v>693</v>
      </c>
      <c r="AB6" s="14" t="s">
        <v>691</v>
      </c>
      <c r="AC6" s="17" t="s">
        <v>490</v>
      </c>
      <c r="AD6" s="17" t="s">
        <v>509</v>
      </c>
      <c r="AE6" s="14" t="s">
        <v>691</v>
      </c>
      <c r="AF6" s="17" t="s">
        <v>693</v>
      </c>
      <c r="AG6" s="17" t="s">
        <v>693</v>
      </c>
      <c r="AH6" s="14" t="s">
        <v>691</v>
      </c>
      <c r="AI6" s="17" t="s">
        <v>693</v>
      </c>
      <c r="AJ6" s="17" t="s">
        <v>693</v>
      </c>
      <c r="AK6" s="14" t="s">
        <v>691</v>
      </c>
      <c r="AL6" s="17" t="s">
        <v>693</v>
      </c>
      <c r="AM6" s="17" t="s">
        <v>693</v>
      </c>
      <c r="AN6" s="14" t="s">
        <v>691</v>
      </c>
    </row>
    <row r="7" spans="1:40" x14ac:dyDescent="0.25">
      <c r="A7" s="14">
        <v>0</v>
      </c>
      <c r="B7" s="14">
        <v>0</v>
      </c>
      <c r="C7" s="14">
        <v>50</v>
      </c>
      <c r="D7" s="14">
        <v>101</v>
      </c>
      <c r="E7" s="14">
        <v>3300</v>
      </c>
      <c r="F7" s="14">
        <v>50</v>
      </c>
      <c r="G7" s="16">
        <v>39147</v>
      </c>
      <c r="H7" s="14">
        <v>1071</v>
      </c>
      <c r="I7" s="14">
        <v>9852998</v>
      </c>
      <c r="J7" s="16">
        <v>39147</v>
      </c>
      <c r="K7" s="14">
        <v>1071</v>
      </c>
      <c r="L7" s="14" t="s">
        <v>193</v>
      </c>
      <c r="M7" s="14" t="s">
        <v>687</v>
      </c>
      <c r="N7" s="14" t="s">
        <v>195</v>
      </c>
      <c r="P7" s="14" t="s">
        <v>852</v>
      </c>
      <c r="Q7" s="17" t="s">
        <v>693</v>
      </c>
      <c r="R7" s="17" t="s">
        <v>693</v>
      </c>
      <c r="S7" s="14" t="s">
        <v>691</v>
      </c>
      <c r="T7" s="17" t="s">
        <v>475</v>
      </c>
      <c r="U7" s="17" t="s">
        <v>485</v>
      </c>
      <c r="V7" s="14" t="s">
        <v>691</v>
      </c>
      <c r="W7" s="17" t="s">
        <v>693</v>
      </c>
      <c r="X7" s="17" t="s">
        <v>693</v>
      </c>
      <c r="Y7" s="14" t="s">
        <v>691</v>
      </c>
      <c r="Z7" s="17" t="s">
        <v>693</v>
      </c>
      <c r="AA7" s="17" t="s">
        <v>693</v>
      </c>
      <c r="AB7" s="14" t="s">
        <v>691</v>
      </c>
      <c r="AC7" s="17" t="s">
        <v>491</v>
      </c>
      <c r="AD7" s="17" t="s">
        <v>510</v>
      </c>
      <c r="AE7" s="14" t="s">
        <v>691</v>
      </c>
      <c r="AF7" s="17" t="s">
        <v>693</v>
      </c>
      <c r="AG7" s="17" t="s">
        <v>693</v>
      </c>
      <c r="AH7" s="14" t="s">
        <v>691</v>
      </c>
      <c r="AI7" s="17" t="s">
        <v>693</v>
      </c>
      <c r="AJ7" s="17" t="s">
        <v>693</v>
      </c>
      <c r="AK7" s="14" t="s">
        <v>691</v>
      </c>
      <c r="AL7" s="17" t="s">
        <v>693</v>
      </c>
      <c r="AM7" s="17" t="s">
        <v>693</v>
      </c>
      <c r="AN7" s="14" t="s">
        <v>691</v>
      </c>
    </row>
    <row r="8" spans="1:40" x14ac:dyDescent="0.25">
      <c r="A8" s="14">
        <v>0</v>
      </c>
      <c r="B8" s="14">
        <v>0</v>
      </c>
      <c r="C8" s="14">
        <v>50</v>
      </c>
      <c r="D8" s="14">
        <v>101</v>
      </c>
      <c r="E8" s="14">
        <v>3300</v>
      </c>
      <c r="F8" s="14">
        <v>50</v>
      </c>
      <c r="G8" s="16">
        <v>39147</v>
      </c>
      <c r="H8" s="14">
        <v>1071</v>
      </c>
      <c r="I8" s="14">
        <v>9852998</v>
      </c>
      <c r="J8" s="16">
        <v>39147</v>
      </c>
      <c r="K8" s="14">
        <v>1071</v>
      </c>
      <c r="L8" s="14" t="s">
        <v>193</v>
      </c>
      <c r="M8" s="14" t="s">
        <v>687</v>
      </c>
      <c r="N8" s="14" t="s">
        <v>195</v>
      </c>
      <c r="P8" s="14" t="s">
        <v>853</v>
      </c>
      <c r="Q8" s="17" t="s">
        <v>693</v>
      </c>
      <c r="R8" s="17" t="s">
        <v>693</v>
      </c>
      <c r="S8" s="14" t="s">
        <v>691</v>
      </c>
      <c r="T8" s="17" t="s">
        <v>476</v>
      </c>
      <c r="U8" s="17" t="s">
        <v>476</v>
      </c>
      <c r="V8" s="14" t="s">
        <v>691</v>
      </c>
      <c r="W8" s="17" t="s">
        <v>693</v>
      </c>
      <c r="X8" s="17" t="s">
        <v>693</v>
      </c>
      <c r="Y8" s="14" t="s">
        <v>691</v>
      </c>
      <c r="Z8" s="17" t="s">
        <v>693</v>
      </c>
      <c r="AA8" s="17" t="s">
        <v>693</v>
      </c>
      <c r="AB8" s="14" t="s">
        <v>691</v>
      </c>
      <c r="AC8" s="17" t="s">
        <v>490</v>
      </c>
      <c r="AD8" s="17" t="s">
        <v>510</v>
      </c>
      <c r="AE8" s="14" t="s">
        <v>691</v>
      </c>
      <c r="AF8" s="17" t="s">
        <v>693</v>
      </c>
      <c r="AG8" s="17" t="s">
        <v>693</v>
      </c>
      <c r="AH8" s="14" t="s">
        <v>691</v>
      </c>
      <c r="AI8" s="17" t="s">
        <v>693</v>
      </c>
      <c r="AJ8" s="17" t="s">
        <v>693</v>
      </c>
      <c r="AK8" s="14" t="s">
        <v>691</v>
      </c>
      <c r="AL8" s="17" t="s">
        <v>693</v>
      </c>
      <c r="AM8" s="17" t="s">
        <v>693</v>
      </c>
      <c r="AN8" s="14" t="s">
        <v>691</v>
      </c>
    </row>
    <row r="9" spans="1:40" x14ac:dyDescent="0.25">
      <c r="A9" s="14">
        <v>0</v>
      </c>
      <c r="B9" s="14">
        <v>0</v>
      </c>
      <c r="C9" s="14">
        <v>50</v>
      </c>
      <c r="D9" s="14">
        <v>101</v>
      </c>
      <c r="E9" s="14">
        <v>3300</v>
      </c>
      <c r="F9" s="14">
        <v>50</v>
      </c>
      <c r="G9" s="16">
        <v>39147</v>
      </c>
      <c r="H9" s="14">
        <v>1071</v>
      </c>
      <c r="I9" s="14">
        <v>9852998</v>
      </c>
      <c r="J9" s="16">
        <v>38758</v>
      </c>
      <c r="K9" s="14">
        <v>1071</v>
      </c>
      <c r="L9" s="14" t="s">
        <v>193</v>
      </c>
      <c r="M9" s="14" t="s">
        <v>687</v>
      </c>
      <c r="N9" s="14" t="s">
        <v>195</v>
      </c>
      <c r="P9" s="14" t="s">
        <v>854</v>
      </c>
      <c r="Q9" s="17" t="s">
        <v>693</v>
      </c>
      <c r="R9" s="17" t="s">
        <v>693</v>
      </c>
      <c r="S9" s="14" t="s">
        <v>691</v>
      </c>
      <c r="T9" s="17" t="s">
        <v>477</v>
      </c>
      <c r="U9" s="17" t="s">
        <v>486</v>
      </c>
      <c r="V9" s="14" t="s">
        <v>691</v>
      </c>
      <c r="W9" s="17" t="s">
        <v>693</v>
      </c>
      <c r="X9" s="17" t="s">
        <v>693</v>
      </c>
      <c r="Y9" s="14" t="s">
        <v>691</v>
      </c>
      <c r="Z9" s="17" t="s">
        <v>693</v>
      </c>
      <c r="AA9" s="17" t="s">
        <v>693</v>
      </c>
      <c r="AB9" s="14" t="s">
        <v>691</v>
      </c>
      <c r="AC9" s="17" t="s">
        <v>490</v>
      </c>
      <c r="AD9" s="17" t="s">
        <v>509</v>
      </c>
      <c r="AE9" s="14" t="s">
        <v>691</v>
      </c>
      <c r="AF9" s="17" t="s">
        <v>693</v>
      </c>
      <c r="AG9" s="17" t="s">
        <v>693</v>
      </c>
      <c r="AH9" s="14" t="s">
        <v>691</v>
      </c>
      <c r="AI9" s="17" t="s">
        <v>693</v>
      </c>
      <c r="AJ9" s="17" t="s">
        <v>693</v>
      </c>
      <c r="AK9" s="14" t="s">
        <v>691</v>
      </c>
      <c r="AL9" s="17" t="s">
        <v>693</v>
      </c>
      <c r="AM9" s="17" t="s">
        <v>693</v>
      </c>
      <c r="AN9" s="14" t="s">
        <v>691</v>
      </c>
    </row>
    <row r="10" spans="1:40" x14ac:dyDescent="0.25">
      <c r="A10" s="14">
        <v>0</v>
      </c>
      <c r="B10" s="14">
        <v>0</v>
      </c>
      <c r="C10" s="14">
        <v>50</v>
      </c>
      <c r="D10" s="14">
        <v>101</v>
      </c>
      <c r="E10" s="14">
        <v>3300</v>
      </c>
      <c r="F10" s="14">
        <v>50</v>
      </c>
      <c r="G10" s="16">
        <v>39147</v>
      </c>
      <c r="H10" s="14">
        <v>1071</v>
      </c>
      <c r="I10" s="14">
        <v>9852998</v>
      </c>
      <c r="J10" s="16">
        <v>39147</v>
      </c>
      <c r="K10" s="14">
        <v>1071</v>
      </c>
      <c r="L10" s="14" t="s">
        <v>193</v>
      </c>
      <c r="M10" s="14" t="s">
        <v>687</v>
      </c>
      <c r="N10" s="14" t="s">
        <v>195</v>
      </c>
      <c r="P10" s="14" t="s">
        <v>855</v>
      </c>
      <c r="Q10" s="17" t="s">
        <v>693</v>
      </c>
      <c r="R10" s="17" t="s">
        <v>693</v>
      </c>
      <c r="S10" s="14" t="s">
        <v>691</v>
      </c>
      <c r="T10" s="17" t="s">
        <v>477</v>
      </c>
      <c r="U10" s="17" t="s">
        <v>486</v>
      </c>
      <c r="V10" s="14" t="s">
        <v>691</v>
      </c>
      <c r="W10" s="17" t="s">
        <v>693</v>
      </c>
      <c r="X10" s="17" t="s">
        <v>693</v>
      </c>
      <c r="Y10" s="14" t="s">
        <v>691</v>
      </c>
      <c r="Z10" s="17" t="s">
        <v>693</v>
      </c>
      <c r="AA10" s="17" t="s">
        <v>693</v>
      </c>
      <c r="AB10" s="14" t="s">
        <v>691</v>
      </c>
      <c r="AC10" s="17" t="s">
        <v>491</v>
      </c>
      <c r="AD10" s="17" t="s">
        <v>510</v>
      </c>
      <c r="AE10" s="14" t="s">
        <v>691</v>
      </c>
      <c r="AF10" s="17" t="s">
        <v>693</v>
      </c>
      <c r="AG10" s="17" t="s">
        <v>693</v>
      </c>
      <c r="AH10" s="14" t="s">
        <v>691</v>
      </c>
      <c r="AI10" s="17" t="s">
        <v>693</v>
      </c>
      <c r="AJ10" s="17" t="s">
        <v>693</v>
      </c>
      <c r="AK10" s="14" t="s">
        <v>691</v>
      </c>
      <c r="AL10" s="17" t="s">
        <v>693</v>
      </c>
      <c r="AM10" s="17" t="s">
        <v>693</v>
      </c>
      <c r="AN10" s="14" t="s">
        <v>691</v>
      </c>
    </row>
    <row r="11" spans="1:40" x14ac:dyDescent="0.25">
      <c r="A11" s="14">
        <v>0</v>
      </c>
      <c r="B11" s="14">
        <v>0</v>
      </c>
      <c r="C11" s="14">
        <v>60</v>
      </c>
      <c r="D11" s="14">
        <v>101</v>
      </c>
      <c r="E11" s="14">
        <v>3300</v>
      </c>
      <c r="F11" s="14">
        <v>60</v>
      </c>
      <c r="G11" s="16">
        <v>39147</v>
      </c>
      <c r="H11" s="14">
        <v>1071</v>
      </c>
      <c r="I11" s="14">
        <v>9852998</v>
      </c>
      <c r="J11" s="16">
        <v>38568</v>
      </c>
      <c r="K11" s="14">
        <v>1071</v>
      </c>
      <c r="L11" s="14" t="s">
        <v>193</v>
      </c>
      <c r="M11" s="14" t="s">
        <v>687</v>
      </c>
      <c r="N11" s="14" t="s">
        <v>195</v>
      </c>
      <c r="P11" s="14" t="s">
        <v>856</v>
      </c>
      <c r="Q11" s="17" t="s">
        <v>693</v>
      </c>
      <c r="R11" s="17" t="s">
        <v>693</v>
      </c>
      <c r="S11" s="14" t="s">
        <v>691</v>
      </c>
      <c r="T11" s="17" t="s">
        <v>478</v>
      </c>
      <c r="U11" s="17" t="s">
        <v>478</v>
      </c>
      <c r="V11" s="14" t="s">
        <v>691</v>
      </c>
      <c r="W11" s="17" t="s">
        <v>693</v>
      </c>
      <c r="X11" s="17" t="s">
        <v>693</v>
      </c>
      <c r="Y11" s="14" t="s">
        <v>691</v>
      </c>
      <c r="Z11" s="17" t="s">
        <v>693</v>
      </c>
      <c r="AA11" s="17" t="s">
        <v>693</v>
      </c>
      <c r="AB11" s="14" t="s">
        <v>691</v>
      </c>
      <c r="AC11" s="17" t="s">
        <v>492</v>
      </c>
      <c r="AD11" s="17" t="s">
        <v>511</v>
      </c>
      <c r="AE11" s="14" t="s">
        <v>691</v>
      </c>
      <c r="AF11" s="17" t="s">
        <v>693</v>
      </c>
      <c r="AG11" s="17" t="s">
        <v>693</v>
      </c>
      <c r="AH11" s="14" t="s">
        <v>691</v>
      </c>
      <c r="AI11" s="17" t="s">
        <v>693</v>
      </c>
      <c r="AJ11" s="17" t="s">
        <v>693</v>
      </c>
      <c r="AK11" s="14" t="s">
        <v>691</v>
      </c>
      <c r="AL11" s="17" t="s">
        <v>693</v>
      </c>
      <c r="AM11" s="17" t="s">
        <v>693</v>
      </c>
      <c r="AN11" s="14" t="s">
        <v>691</v>
      </c>
    </row>
    <row r="12" spans="1:40" x14ac:dyDescent="0.25">
      <c r="A12" s="14">
        <v>0</v>
      </c>
      <c r="B12" s="14">
        <v>0</v>
      </c>
      <c r="C12" s="14">
        <v>60</v>
      </c>
      <c r="D12" s="14">
        <v>101</v>
      </c>
      <c r="E12" s="14">
        <v>3300</v>
      </c>
      <c r="F12" s="14">
        <v>60</v>
      </c>
      <c r="G12" s="16">
        <v>39147</v>
      </c>
      <c r="H12" s="14">
        <v>1071</v>
      </c>
      <c r="I12" s="14">
        <v>9852998</v>
      </c>
      <c r="J12" s="16">
        <v>39147</v>
      </c>
      <c r="K12" s="14">
        <v>1071</v>
      </c>
      <c r="L12" s="14" t="s">
        <v>193</v>
      </c>
      <c r="M12" s="14" t="s">
        <v>687</v>
      </c>
      <c r="N12" s="14" t="s">
        <v>195</v>
      </c>
      <c r="P12" s="14" t="s">
        <v>857</v>
      </c>
      <c r="Q12" s="17" t="s">
        <v>693</v>
      </c>
      <c r="R12" s="17" t="s">
        <v>693</v>
      </c>
      <c r="S12" s="14" t="s">
        <v>691</v>
      </c>
      <c r="T12" s="17" t="s">
        <v>476</v>
      </c>
      <c r="U12" s="17" t="s">
        <v>476</v>
      </c>
      <c r="V12" s="14" t="s">
        <v>691</v>
      </c>
      <c r="W12" s="17" t="s">
        <v>693</v>
      </c>
      <c r="X12" s="17" t="s">
        <v>693</v>
      </c>
      <c r="Y12" s="14" t="s">
        <v>691</v>
      </c>
      <c r="Z12" s="17" t="s">
        <v>693</v>
      </c>
      <c r="AA12" s="17" t="s">
        <v>693</v>
      </c>
      <c r="AB12" s="14" t="s">
        <v>691</v>
      </c>
      <c r="AC12" s="17" t="s">
        <v>493</v>
      </c>
      <c r="AD12" s="17" t="s">
        <v>493</v>
      </c>
      <c r="AE12" s="14" t="s">
        <v>691</v>
      </c>
      <c r="AF12" s="17" t="s">
        <v>693</v>
      </c>
      <c r="AG12" s="17" t="s">
        <v>693</v>
      </c>
      <c r="AH12" s="14" t="s">
        <v>691</v>
      </c>
      <c r="AI12" s="17" t="s">
        <v>693</v>
      </c>
      <c r="AJ12" s="17" t="s">
        <v>693</v>
      </c>
      <c r="AK12" s="14" t="s">
        <v>691</v>
      </c>
      <c r="AL12" s="17" t="s">
        <v>693</v>
      </c>
      <c r="AM12" s="17" t="s">
        <v>693</v>
      </c>
      <c r="AN12" s="14" t="s">
        <v>691</v>
      </c>
    </row>
    <row r="13" spans="1:40" x14ac:dyDescent="0.25">
      <c r="A13" s="14">
        <v>0</v>
      </c>
      <c r="B13" s="14">
        <v>0</v>
      </c>
      <c r="C13" s="14">
        <v>60</v>
      </c>
      <c r="D13" s="14">
        <v>101</v>
      </c>
      <c r="E13" s="14">
        <v>3300</v>
      </c>
      <c r="F13" s="14">
        <v>60</v>
      </c>
      <c r="G13" s="16">
        <v>39147</v>
      </c>
      <c r="H13" s="14">
        <v>1071</v>
      </c>
      <c r="I13" s="14">
        <v>9852998</v>
      </c>
      <c r="J13" s="16">
        <v>39147</v>
      </c>
      <c r="K13" s="14">
        <v>1071</v>
      </c>
      <c r="L13" s="14" t="s">
        <v>193</v>
      </c>
      <c r="M13" s="14" t="s">
        <v>687</v>
      </c>
      <c r="N13" s="14" t="s">
        <v>195</v>
      </c>
      <c r="P13" s="14" t="s">
        <v>858</v>
      </c>
      <c r="Q13" s="17" t="s">
        <v>693</v>
      </c>
      <c r="R13" s="17" t="s">
        <v>693</v>
      </c>
      <c r="S13" s="14" t="s">
        <v>691</v>
      </c>
      <c r="T13" s="17" t="s">
        <v>476</v>
      </c>
      <c r="U13" s="17" t="s">
        <v>476</v>
      </c>
      <c r="V13" s="14" t="s">
        <v>691</v>
      </c>
      <c r="W13" s="17" t="s">
        <v>693</v>
      </c>
      <c r="X13" s="17" t="s">
        <v>693</v>
      </c>
      <c r="Y13" s="14" t="s">
        <v>691</v>
      </c>
      <c r="Z13" s="17" t="s">
        <v>693</v>
      </c>
      <c r="AA13" s="17" t="s">
        <v>693</v>
      </c>
      <c r="AB13" s="14" t="s">
        <v>691</v>
      </c>
      <c r="AC13" s="17" t="s">
        <v>494</v>
      </c>
      <c r="AD13" s="17" t="s">
        <v>494</v>
      </c>
      <c r="AE13" s="14" t="s">
        <v>691</v>
      </c>
      <c r="AF13" s="17" t="s">
        <v>693</v>
      </c>
      <c r="AG13" s="17" t="s">
        <v>693</v>
      </c>
      <c r="AH13" s="14" t="s">
        <v>691</v>
      </c>
      <c r="AI13" s="17" t="s">
        <v>693</v>
      </c>
      <c r="AJ13" s="17" t="s">
        <v>693</v>
      </c>
      <c r="AK13" s="14" t="s">
        <v>691</v>
      </c>
      <c r="AL13" s="17" t="s">
        <v>693</v>
      </c>
      <c r="AM13" s="17" t="s">
        <v>693</v>
      </c>
      <c r="AN13" s="14" t="s">
        <v>691</v>
      </c>
    </row>
    <row r="14" spans="1:40" x14ac:dyDescent="0.25">
      <c r="A14" s="14">
        <v>0</v>
      </c>
      <c r="B14" s="14">
        <v>0</v>
      </c>
      <c r="C14" s="14">
        <v>60</v>
      </c>
      <c r="D14" s="14">
        <v>101</v>
      </c>
      <c r="E14" s="14">
        <v>3300</v>
      </c>
      <c r="F14" s="14">
        <v>60</v>
      </c>
      <c r="G14" s="16">
        <v>39147</v>
      </c>
      <c r="H14" s="14">
        <v>1071</v>
      </c>
      <c r="I14" s="14">
        <v>9852998</v>
      </c>
      <c r="J14" s="16">
        <v>38758</v>
      </c>
      <c r="K14" s="14">
        <v>1071</v>
      </c>
      <c r="L14" s="14" t="s">
        <v>193</v>
      </c>
      <c r="M14" s="14" t="s">
        <v>687</v>
      </c>
      <c r="N14" s="14" t="s">
        <v>195</v>
      </c>
      <c r="P14" s="14" t="s">
        <v>859</v>
      </c>
      <c r="Q14" s="17" t="s">
        <v>693</v>
      </c>
      <c r="R14" s="17" t="s">
        <v>693</v>
      </c>
      <c r="S14" s="14" t="s">
        <v>691</v>
      </c>
      <c r="T14" s="17" t="s">
        <v>479</v>
      </c>
      <c r="U14" s="17" t="s">
        <v>487</v>
      </c>
      <c r="V14" s="14" t="s">
        <v>691</v>
      </c>
      <c r="W14" s="17" t="s">
        <v>693</v>
      </c>
      <c r="X14" s="17" t="s">
        <v>693</v>
      </c>
      <c r="Y14" s="14" t="s">
        <v>691</v>
      </c>
      <c r="Z14" s="17" t="s">
        <v>693</v>
      </c>
      <c r="AA14" s="17" t="s">
        <v>693</v>
      </c>
      <c r="AB14" s="14" t="s">
        <v>691</v>
      </c>
      <c r="AC14" s="17" t="s">
        <v>492</v>
      </c>
      <c r="AD14" s="17" t="s">
        <v>511</v>
      </c>
      <c r="AE14" s="14" t="s">
        <v>691</v>
      </c>
      <c r="AF14" s="17" t="s">
        <v>693</v>
      </c>
      <c r="AG14" s="17" t="s">
        <v>693</v>
      </c>
      <c r="AH14" s="14" t="s">
        <v>691</v>
      </c>
      <c r="AI14" s="17" t="s">
        <v>693</v>
      </c>
      <c r="AJ14" s="17" t="s">
        <v>693</v>
      </c>
      <c r="AK14" s="14" t="s">
        <v>691</v>
      </c>
      <c r="AL14" s="17" t="s">
        <v>693</v>
      </c>
      <c r="AM14" s="17" t="s">
        <v>693</v>
      </c>
      <c r="AN14" s="14" t="s">
        <v>691</v>
      </c>
    </row>
    <row r="15" spans="1:40" x14ac:dyDescent="0.25">
      <c r="A15" s="14">
        <v>0</v>
      </c>
      <c r="B15" s="14">
        <v>0</v>
      </c>
      <c r="C15" s="14">
        <v>81</v>
      </c>
      <c r="D15" s="14">
        <v>101</v>
      </c>
      <c r="E15" s="14">
        <v>3300</v>
      </c>
      <c r="F15" s="14">
        <v>81</v>
      </c>
      <c r="G15" s="16">
        <v>39650</v>
      </c>
      <c r="H15" s="14">
        <v>1071</v>
      </c>
      <c r="I15" s="14">
        <v>1071</v>
      </c>
      <c r="J15" s="16">
        <v>39650</v>
      </c>
      <c r="K15" s="14">
        <v>1071</v>
      </c>
      <c r="L15" s="14" t="s">
        <v>193</v>
      </c>
      <c r="M15" s="14" t="s">
        <v>687</v>
      </c>
      <c r="N15" s="14" t="s">
        <v>195</v>
      </c>
      <c r="P15" s="14" t="s">
        <v>241</v>
      </c>
      <c r="Q15" s="17" t="s">
        <v>693</v>
      </c>
      <c r="R15" s="17" t="s">
        <v>693</v>
      </c>
      <c r="S15" s="14" t="s">
        <v>691</v>
      </c>
      <c r="T15" s="17" t="s">
        <v>473</v>
      </c>
      <c r="U15" s="17" t="s">
        <v>473</v>
      </c>
      <c r="V15" s="14" t="s">
        <v>691</v>
      </c>
      <c r="W15" s="17" t="s">
        <v>693</v>
      </c>
      <c r="X15" s="17" t="s">
        <v>693</v>
      </c>
      <c r="Y15" s="14" t="s">
        <v>691</v>
      </c>
      <c r="Z15" s="17" t="s">
        <v>693</v>
      </c>
      <c r="AA15" s="17" t="s">
        <v>693</v>
      </c>
      <c r="AB15" s="14" t="s">
        <v>691</v>
      </c>
      <c r="AC15" s="17" t="s">
        <v>495</v>
      </c>
      <c r="AD15" s="17" t="s">
        <v>512</v>
      </c>
      <c r="AE15" s="14" t="s">
        <v>691</v>
      </c>
      <c r="AF15" s="17" t="s">
        <v>693</v>
      </c>
      <c r="AG15" s="17" t="s">
        <v>693</v>
      </c>
      <c r="AH15" s="14" t="s">
        <v>691</v>
      </c>
      <c r="AI15" s="17" t="s">
        <v>693</v>
      </c>
      <c r="AJ15" s="17" t="s">
        <v>693</v>
      </c>
      <c r="AK15" s="14" t="s">
        <v>691</v>
      </c>
      <c r="AL15" s="17" t="s">
        <v>693</v>
      </c>
      <c r="AM15" s="17" t="s">
        <v>693</v>
      </c>
      <c r="AN15" s="14" t="s">
        <v>691</v>
      </c>
    </row>
    <row r="16" spans="1:40" x14ac:dyDescent="0.25">
      <c r="A16" s="14">
        <v>0</v>
      </c>
      <c r="B16" s="14">
        <v>0</v>
      </c>
      <c r="C16" s="14">
        <v>81</v>
      </c>
      <c r="D16" s="14">
        <v>101</v>
      </c>
      <c r="E16" s="14">
        <v>3300</v>
      </c>
      <c r="F16" s="14">
        <v>81</v>
      </c>
      <c r="G16" s="16">
        <v>39650</v>
      </c>
      <c r="H16" s="14">
        <v>1071</v>
      </c>
      <c r="I16" s="14">
        <v>1071</v>
      </c>
      <c r="J16" s="16">
        <v>39650</v>
      </c>
      <c r="K16" s="14">
        <v>1071</v>
      </c>
      <c r="L16" s="14" t="s">
        <v>193</v>
      </c>
      <c r="M16" s="14" t="s">
        <v>847</v>
      </c>
      <c r="N16" s="14" t="s">
        <v>195</v>
      </c>
      <c r="P16" s="14" t="s">
        <v>242</v>
      </c>
      <c r="Q16" s="17" t="s">
        <v>693</v>
      </c>
      <c r="R16" s="17" t="s">
        <v>693</v>
      </c>
      <c r="S16" s="14" t="s">
        <v>691</v>
      </c>
      <c r="T16" s="17" t="s">
        <v>473</v>
      </c>
      <c r="U16" s="17" t="s">
        <v>473</v>
      </c>
      <c r="V16" s="14" t="s">
        <v>691</v>
      </c>
      <c r="W16" s="17" t="s">
        <v>693</v>
      </c>
      <c r="X16" s="17" t="s">
        <v>693</v>
      </c>
      <c r="Y16" s="14" t="s">
        <v>691</v>
      </c>
      <c r="Z16" s="17" t="s">
        <v>693</v>
      </c>
      <c r="AA16" s="17" t="s">
        <v>693</v>
      </c>
      <c r="AB16" s="14" t="s">
        <v>691</v>
      </c>
      <c r="AC16" s="17" t="s">
        <v>496</v>
      </c>
      <c r="AD16" s="17" t="s">
        <v>496</v>
      </c>
      <c r="AE16" s="14" t="s">
        <v>691</v>
      </c>
      <c r="AF16" s="17" t="s">
        <v>693</v>
      </c>
      <c r="AG16" s="17" t="s">
        <v>693</v>
      </c>
      <c r="AH16" s="14" t="s">
        <v>691</v>
      </c>
      <c r="AI16" s="17" t="s">
        <v>693</v>
      </c>
      <c r="AJ16" s="17" t="s">
        <v>693</v>
      </c>
      <c r="AK16" s="14" t="s">
        <v>691</v>
      </c>
      <c r="AL16" s="17" t="s">
        <v>693</v>
      </c>
      <c r="AM16" s="17" t="s">
        <v>693</v>
      </c>
      <c r="AN16" s="14" t="s">
        <v>691</v>
      </c>
    </row>
    <row r="17" spans="1:40" x14ac:dyDescent="0.25">
      <c r="A17" s="14">
        <v>0</v>
      </c>
      <c r="B17" s="14">
        <v>0</v>
      </c>
      <c r="C17" s="14">
        <v>81</v>
      </c>
      <c r="D17" s="14">
        <v>101</v>
      </c>
      <c r="E17" s="14">
        <v>3300</v>
      </c>
      <c r="F17" s="14">
        <v>81</v>
      </c>
      <c r="G17" s="16">
        <v>39650</v>
      </c>
      <c r="H17" s="14">
        <v>1071</v>
      </c>
      <c r="I17" s="14">
        <v>1071</v>
      </c>
      <c r="J17" s="16">
        <v>39650</v>
      </c>
      <c r="K17" s="14">
        <v>1071</v>
      </c>
      <c r="L17" s="14" t="s">
        <v>193</v>
      </c>
      <c r="M17" s="14" t="s">
        <v>687</v>
      </c>
      <c r="N17" s="14" t="s">
        <v>195</v>
      </c>
      <c r="P17" s="14" t="s">
        <v>243</v>
      </c>
      <c r="Q17" s="17" t="s">
        <v>693</v>
      </c>
      <c r="R17" s="17" t="s">
        <v>693</v>
      </c>
      <c r="S17" s="14" t="s">
        <v>691</v>
      </c>
      <c r="T17" s="17" t="s">
        <v>474</v>
      </c>
      <c r="U17" s="17" t="s">
        <v>474</v>
      </c>
      <c r="V17" s="14" t="s">
        <v>691</v>
      </c>
      <c r="W17" s="17" t="s">
        <v>693</v>
      </c>
      <c r="X17" s="17" t="s">
        <v>693</v>
      </c>
      <c r="Y17" s="14" t="s">
        <v>691</v>
      </c>
      <c r="Z17" s="17" t="s">
        <v>693</v>
      </c>
      <c r="AA17" s="17" t="s">
        <v>693</v>
      </c>
      <c r="AB17" s="14" t="s">
        <v>691</v>
      </c>
      <c r="AC17" s="17" t="s">
        <v>495</v>
      </c>
      <c r="AD17" s="17" t="s">
        <v>512</v>
      </c>
      <c r="AE17" s="14" t="s">
        <v>691</v>
      </c>
      <c r="AF17" s="17" t="s">
        <v>693</v>
      </c>
      <c r="AG17" s="17" t="s">
        <v>693</v>
      </c>
      <c r="AH17" s="14" t="s">
        <v>691</v>
      </c>
      <c r="AI17" s="17" t="s">
        <v>693</v>
      </c>
      <c r="AJ17" s="17" t="s">
        <v>693</v>
      </c>
      <c r="AK17" s="14" t="s">
        <v>691</v>
      </c>
      <c r="AL17" s="17" t="s">
        <v>693</v>
      </c>
      <c r="AM17" s="17" t="s">
        <v>693</v>
      </c>
      <c r="AN17" s="14" t="s">
        <v>691</v>
      </c>
    </row>
    <row r="18" spans="1:40" x14ac:dyDescent="0.25">
      <c r="A18" s="14">
        <v>0</v>
      </c>
      <c r="B18" s="14">
        <v>0</v>
      </c>
      <c r="C18" s="14">
        <v>81</v>
      </c>
      <c r="D18" s="14">
        <v>101</v>
      </c>
      <c r="E18" s="14">
        <v>3300</v>
      </c>
      <c r="F18" s="14">
        <v>81</v>
      </c>
      <c r="G18" s="16">
        <v>39650</v>
      </c>
      <c r="H18" s="14">
        <v>1071</v>
      </c>
      <c r="I18" s="14">
        <v>1071</v>
      </c>
      <c r="J18" s="16">
        <v>39650</v>
      </c>
      <c r="K18" s="14">
        <v>1071</v>
      </c>
      <c r="L18" s="14" t="s">
        <v>193</v>
      </c>
      <c r="M18" s="14" t="s">
        <v>847</v>
      </c>
      <c r="N18" s="14" t="s">
        <v>195</v>
      </c>
      <c r="P18" s="14" t="s">
        <v>244</v>
      </c>
      <c r="Q18" s="17" t="s">
        <v>693</v>
      </c>
      <c r="R18" s="17" t="s">
        <v>693</v>
      </c>
      <c r="S18" s="14" t="s">
        <v>691</v>
      </c>
      <c r="T18" s="17" t="s">
        <v>474</v>
      </c>
      <c r="U18" s="17" t="s">
        <v>474</v>
      </c>
      <c r="V18" s="14" t="s">
        <v>691</v>
      </c>
      <c r="W18" s="17" t="s">
        <v>693</v>
      </c>
      <c r="X18" s="17" t="s">
        <v>693</v>
      </c>
      <c r="Y18" s="14" t="s">
        <v>691</v>
      </c>
      <c r="Z18" s="17" t="s">
        <v>693</v>
      </c>
      <c r="AA18" s="17" t="s">
        <v>693</v>
      </c>
      <c r="AB18" s="14" t="s">
        <v>691</v>
      </c>
      <c r="AC18" s="17" t="s">
        <v>496</v>
      </c>
      <c r="AD18" s="17" t="s">
        <v>496</v>
      </c>
      <c r="AE18" s="14" t="s">
        <v>691</v>
      </c>
      <c r="AF18" s="17" t="s">
        <v>693</v>
      </c>
      <c r="AG18" s="17" t="s">
        <v>693</v>
      </c>
      <c r="AH18" s="14" t="s">
        <v>691</v>
      </c>
      <c r="AI18" s="17" t="s">
        <v>693</v>
      </c>
      <c r="AJ18" s="17" t="s">
        <v>693</v>
      </c>
      <c r="AK18" s="14" t="s">
        <v>691</v>
      </c>
      <c r="AL18" s="17" t="s">
        <v>693</v>
      </c>
      <c r="AM18" s="17" t="s">
        <v>693</v>
      </c>
      <c r="AN18" s="14" t="s">
        <v>691</v>
      </c>
    </row>
    <row r="19" spans="1:40" x14ac:dyDescent="0.25">
      <c r="A19" s="14">
        <v>0</v>
      </c>
      <c r="B19" s="14">
        <v>0</v>
      </c>
      <c r="C19" s="14">
        <v>90</v>
      </c>
      <c r="D19" s="14">
        <v>101</v>
      </c>
      <c r="E19" s="14">
        <v>3300</v>
      </c>
      <c r="F19" s="14">
        <v>90</v>
      </c>
      <c r="G19" s="16">
        <v>39650</v>
      </c>
      <c r="H19" s="14">
        <v>1071</v>
      </c>
      <c r="I19" s="14">
        <v>1071</v>
      </c>
      <c r="J19" s="16">
        <v>39650</v>
      </c>
      <c r="K19" s="14">
        <v>1071</v>
      </c>
      <c r="L19" s="14" t="s">
        <v>193</v>
      </c>
      <c r="M19" s="14" t="s">
        <v>687</v>
      </c>
      <c r="N19" s="14" t="s">
        <v>195</v>
      </c>
      <c r="P19" s="14" t="s">
        <v>245</v>
      </c>
      <c r="Q19" s="17" t="s">
        <v>693</v>
      </c>
      <c r="R19" s="17" t="s">
        <v>693</v>
      </c>
      <c r="S19" s="14" t="s">
        <v>691</v>
      </c>
      <c r="T19" s="17" t="s">
        <v>480</v>
      </c>
      <c r="U19" s="17" t="s">
        <v>480</v>
      </c>
      <c r="V19" s="14" t="s">
        <v>691</v>
      </c>
      <c r="W19" s="17" t="s">
        <v>693</v>
      </c>
      <c r="X19" s="17" t="s">
        <v>693</v>
      </c>
      <c r="Y19" s="14" t="s">
        <v>691</v>
      </c>
      <c r="Z19" s="17" t="s">
        <v>693</v>
      </c>
      <c r="AA19" s="17" t="s">
        <v>693</v>
      </c>
      <c r="AB19" s="14" t="s">
        <v>691</v>
      </c>
      <c r="AC19" s="17" t="s">
        <v>497</v>
      </c>
      <c r="AD19" s="17" t="s">
        <v>513</v>
      </c>
      <c r="AE19" s="14" t="s">
        <v>691</v>
      </c>
      <c r="AF19" s="17" t="s">
        <v>693</v>
      </c>
      <c r="AG19" s="17" t="s">
        <v>693</v>
      </c>
      <c r="AH19" s="14" t="s">
        <v>691</v>
      </c>
      <c r="AI19" s="17" t="s">
        <v>693</v>
      </c>
      <c r="AJ19" s="17" t="s">
        <v>693</v>
      </c>
      <c r="AK19" s="14" t="s">
        <v>691</v>
      </c>
      <c r="AL19" s="17" t="s">
        <v>693</v>
      </c>
      <c r="AM19" s="17" t="s">
        <v>693</v>
      </c>
      <c r="AN19" s="14" t="s">
        <v>691</v>
      </c>
    </row>
    <row r="20" spans="1:40" x14ac:dyDescent="0.25">
      <c r="A20" s="14">
        <v>0</v>
      </c>
      <c r="B20" s="14">
        <v>0</v>
      </c>
      <c r="C20" s="14">
        <v>90</v>
      </c>
      <c r="D20" s="14">
        <v>101</v>
      </c>
      <c r="E20" s="14">
        <v>3300</v>
      </c>
      <c r="F20" s="14">
        <v>90</v>
      </c>
      <c r="G20" s="16">
        <v>39650</v>
      </c>
      <c r="H20" s="14">
        <v>1071</v>
      </c>
      <c r="I20" s="14">
        <v>1071</v>
      </c>
      <c r="J20" s="16">
        <v>39650</v>
      </c>
      <c r="K20" s="14">
        <v>1071</v>
      </c>
      <c r="L20" s="14" t="s">
        <v>193</v>
      </c>
      <c r="M20" s="14" t="s">
        <v>687</v>
      </c>
      <c r="N20" s="14" t="s">
        <v>195</v>
      </c>
      <c r="P20" s="14" t="s">
        <v>246</v>
      </c>
      <c r="Q20" s="17" t="s">
        <v>693</v>
      </c>
      <c r="R20" s="17" t="s">
        <v>693</v>
      </c>
      <c r="S20" s="14" t="s">
        <v>691</v>
      </c>
      <c r="T20" s="17" t="s">
        <v>481</v>
      </c>
      <c r="U20" s="17" t="s">
        <v>481</v>
      </c>
      <c r="V20" s="14" t="s">
        <v>691</v>
      </c>
      <c r="W20" s="17" t="s">
        <v>693</v>
      </c>
      <c r="X20" s="17" t="s">
        <v>693</v>
      </c>
      <c r="Y20" s="14" t="s">
        <v>691</v>
      </c>
      <c r="Z20" s="17" t="s">
        <v>693</v>
      </c>
      <c r="AA20" s="17" t="s">
        <v>693</v>
      </c>
      <c r="AB20" s="14" t="s">
        <v>691</v>
      </c>
      <c r="AC20" s="17" t="s">
        <v>497</v>
      </c>
      <c r="AD20" s="17" t="s">
        <v>513</v>
      </c>
      <c r="AE20" s="14" t="s">
        <v>691</v>
      </c>
      <c r="AF20" s="17" t="s">
        <v>693</v>
      </c>
      <c r="AG20" s="17" t="s">
        <v>693</v>
      </c>
      <c r="AH20" s="14" t="s">
        <v>691</v>
      </c>
      <c r="AI20" s="17" t="s">
        <v>693</v>
      </c>
      <c r="AJ20" s="17" t="s">
        <v>693</v>
      </c>
      <c r="AK20" s="14" t="s">
        <v>691</v>
      </c>
      <c r="AL20" s="17" t="s">
        <v>693</v>
      </c>
      <c r="AM20" s="17" t="s">
        <v>693</v>
      </c>
      <c r="AN20" s="14" t="s">
        <v>691</v>
      </c>
    </row>
    <row r="21" spans="1:40" x14ac:dyDescent="0.25">
      <c r="A21" s="14">
        <v>0</v>
      </c>
      <c r="B21" s="14">
        <v>0</v>
      </c>
      <c r="C21" s="14">
        <v>90</v>
      </c>
      <c r="D21" s="14">
        <v>101</v>
      </c>
      <c r="E21" s="14">
        <v>3300</v>
      </c>
      <c r="F21" s="14">
        <v>90</v>
      </c>
      <c r="G21" s="16">
        <v>39650</v>
      </c>
      <c r="H21" s="14">
        <v>1071</v>
      </c>
      <c r="I21" s="14">
        <v>1071</v>
      </c>
      <c r="J21" s="16">
        <v>39650</v>
      </c>
      <c r="K21" s="14">
        <v>1071</v>
      </c>
      <c r="L21" s="14" t="s">
        <v>193</v>
      </c>
      <c r="M21" s="14" t="s">
        <v>687</v>
      </c>
      <c r="N21" s="14" t="s">
        <v>195</v>
      </c>
      <c r="P21" s="14" t="s">
        <v>247</v>
      </c>
      <c r="Q21" s="17" t="s">
        <v>693</v>
      </c>
      <c r="R21" s="17" t="s">
        <v>693</v>
      </c>
      <c r="S21" s="14" t="s">
        <v>691</v>
      </c>
      <c r="T21" s="17" t="s">
        <v>482</v>
      </c>
      <c r="U21" s="17" t="s">
        <v>482</v>
      </c>
      <c r="V21" s="14" t="s">
        <v>691</v>
      </c>
      <c r="W21" s="17" t="s">
        <v>693</v>
      </c>
      <c r="X21" s="17" t="s">
        <v>693</v>
      </c>
      <c r="Y21" s="14" t="s">
        <v>691</v>
      </c>
      <c r="Z21" s="17" t="s">
        <v>693</v>
      </c>
      <c r="AA21" s="17" t="s">
        <v>693</v>
      </c>
      <c r="AB21" s="14" t="s">
        <v>691</v>
      </c>
      <c r="AC21" s="17" t="s">
        <v>497</v>
      </c>
      <c r="AD21" s="17" t="s">
        <v>513</v>
      </c>
      <c r="AE21" s="14" t="s">
        <v>691</v>
      </c>
      <c r="AF21" s="17" t="s">
        <v>693</v>
      </c>
      <c r="AG21" s="17" t="s">
        <v>693</v>
      </c>
      <c r="AH21" s="14" t="s">
        <v>691</v>
      </c>
      <c r="AI21" s="17" t="s">
        <v>693</v>
      </c>
      <c r="AJ21" s="17" t="s">
        <v>693</v>
      </c>
      <c r="AK21" s="14" t="s">
        <v>691</v>
      </c>
      <c r="AL21" s="17" t="s">
        <v>693</v>
      </c>
      <c r="AM21" s="17" t="s">
        <v>693</v>
      </c>
      <c r="AN21" s="14" t="s">
        <v>691</v>
      </c>
    </row>
    <row r="22" spans="1:40" x14ac:dyDescent="0.25">
      <c r="A22" s="14">
        <v>0</v>
      </c>
      <c r="B22" s="14">
        <v>0</v>
      </c>
      <c r="C22" s="14">
        <v>100</v>
      </c>
      <c r="D22" s="14">
        <v>101</v>
      </c>
      <c r="E22" s="14">
        <v>3300</v>
      </c>
      <c r="F22" s="14">
        <v>100</v>
      </c>
      <c r="G22" s="16">
        <v>39650</v>
      </c>
      <c r="H22" s="14">
        <v>1071</v>
      </c>
      <c r="I22" s="14">
        <v>1071</v>
      </c>
      <c r="J22" s="16">
        <v>39650</v>
      </c>
      <c r="K22" s="14">
        <v>1071</v>
      </c>
      <c r="L22" s="14" t="s">
        <v>193</v>
      </c>
      <c r="M22" s="14" t="s">
        <v>687</v>
      </c>
      <c r="N22" s="14" t="s">
        <v>195</v>
      </c>
      <c r="P22" s="14" t="s">
        <v>819</v>
      </c>
      <c r="Q22" s="17" t="s">
        <v>693</v>
      </c>
      <c r="R22" s="17" t="s">
        <v>693</v>
      </c>
      <c r="S22" s="14" t="s">
        <v>691</v>
      </c>
      <c r="T22" s="17" t="s">
        <v>478</v>
      </c>
      <c r="U22" s="17" t="s">
        <v>478</v>
      </c>
      <c r="V22" s="14" t="s">
        <v>691</v>
      </c>
      <c r="W22" s="17" t="s">
        <v>693</v>
      </c>
      <c r="X22" s="17" t="s">
        <v>693</v>
      </c>
      <c r="Y22" s="14" t="s">
        <v>691</v>
      </c>
      <c r="Z22" s="17" t="s">
        <v>693</v>
      </c>
      <c r="AA22" s="17" t="s">
        <v>693</v>
      </c>
      <c r="AB22" s="14" t="s">
        <v>691</v>
      </c>
      <c r="AC22" s="17" t="s">
        <v>498</v>
      </c>
      <c r="AD22" s="17" t="s">
        <v>499</v>
      </c>
      <c r="AE22" s="14" t="s">
        <v>691</v>
      </c>
      <c r="AF22" s="17" t="s">
        <v>693</v>
      </c>
      <c r="AG22" s="17" t="s">
        <v>693</v>
      </c>
      <c r="AH22" s="14" t="s">
        <v>691</v>
      </c>
      <c r="AI22" s="17" t="s">
        <v>693</v>
      </c>
      <c r="AJ22" s="17" t="s">
        <v>693</v>
      </c>
      <c r="AK22" s="14" t="s">
        <v>691</v>
      </c>
      <c r="AL22" s="17" t="s">
        <v>693</v>
      </c>
      <c r="AM22" s="17" t="s">
        <v>693</v>
      </c>
      <c r="AN22" s="14" t="s">
        <v>691</v>
      </c>
    </row>
    <row r="23" spans="1:40" x14ac:dyDescent="0.25">
      <c r="A23" s="14">
        <v>0</v>
      </c>
      <c r="B23" s="14">
        <v>0</v>
      </c>
      <c r="C23" s="14">
        <v>100</v>
      </c>
      <c r="D23" s="14">
        <v>101</v>
      </c>
      <c r="E23" s="14">
        <v>3300</v>
      </c>
      <c r="F23" s="14">
        <v>100</v>
      </c>
      <c r="G23" s="16">
        <v>39650</v>
      </c>
      <c r="H23" s="14">
        <v>1071</v>
      </c>
      <c r="I23" s="14">
        <v>1071</v>
      </c>
      <c r="J23" s="16">
        <v>39650</v>
      </c>
      <c r="K23" s="14">
        <v>1071</v>
      </c>
      <c r="L23" s="14" t="s">
        <v>193</v>
      </c>
      <c r="M23" s="14" t="s">
        <v>687</v>
      </c>
      <c r="N23" s="14" t="s">
        <v>195</v>
      </c>
      <c r="P23" s="14" t="s">
        <v>820</v>
      </c>
      <c r="Q23" s="17" t="s">
        <v>693</v>
      </c>
      <c r="R23" s="17" t="s">
        <v>693</v>
      </c>
      <c r="S23" s="14" t="s">
        <v>691</v>
      </c>
      <c r="T23" s="17" t="s">
        <v>481</v>
      </c>
      <c r="U23" s="17" t="s">
        <v>481</v>
      </c>
      <c r="V23" s="14" t="s">
        <v>691</v>
      </c>
      <c r="W23" s="17" t="s">
        <v>693</v>
      </c>
      <c r="X23" s="17" t="s">
        <v>693</v>
      </c>
      <c r="Y23" s="14" t="s">
        <v>691</v>
      </c>
      <c r="Z23" s="17" t="s">
        <v>693</v>
      </c>
      <c r="AA23" s="17" t="s">
        <v>693</v>
      </c>
      <c r="AB23" s="14" t="s">
        <v>691</v>
      </c>
      <c r="AC23" s="17" t="s">
        <v>498</v>
      </c>
      <c r="AD23" s="17" t="s">
        <v>498</v>
      </c>
      <c r="AE23" s="14" t="s">
        <v>691</v>
      </c>
      <c r="AF23" s="17" t="s">
        <v>693</v>
      </c>
      <c r="AG23" s="17" t="s">
        <v>693</v>
      </c>
      <c r="AH23" s="14" t="s">
        <v>691</v>
      </c>
      <c r="AI23" s="17" t="s">
        <v>693</v>
      </c>
      <c r="AJ23" s="17" t="s">
        <v>693</v>
      </c>
      <c r="AK23" s="14" t="s">
        <v>691</v>
      </c>
      <c r="AL23" s="17" t="s">
        <v>693</v>
      </c>
      <c r="AM23" s="17" t="s">
        <v>693</v>
      </c>
      <c r="AN23" s="14" t="s">
        <v>691</v>
      </c>
    </row>
    <row r="24" spans="1:40" x14ac:dyDescent="0.25">
      <c r="A24" s="14">
        <v>0</v>
      </c>
      <c r="B24" s="14">
        <v>0</v>
      </c>
      <c r="C24" s="14">
        <v>100</v>
      </c>
      <c r="D24" s="14">
        <v>101</v>
      </c>
      <c r="E24" s="14">
        <v>3300</v>
      </c>
      <c r="F24" s="14">
        <v>100</v>
      </c>
      <c r="G24" s="16">
        <v>39650</v>
      </c>
      <c r="H24" s="14">
        <v>1071</v>
      </c>
      <c r="I24" s="14">
        <v>1071</v>
      </c>
      <c r="J24" s="16">
        <v>39650</v>
      </c>
      <c r="K24" s="14">
        <v>1071</v>
      </c>
      <c r="L24" s="14" t="s">
        <v>193</v>
      </c>
      <c r="M24" s="14" t="s">
        <v>687</v>
      </c>
      <c r="N24" s="14" t="s">
        <v>195</v>
      </c>
      <c r="P24" s="14" t="s">
        <v>821</v>
      </c>
      <c r="Q24" s="17" t="s">
        <v>693</v>
      </c>
      <c r="R24" s="17" t="s">
        <v>693</v>
      </c>
      <c r="S24" s="14" t="s">
        <v>691</v>
      </c>
      <c r="T24" s="17" t="s">
        <v>481</v>
      </c>
      <c r="U24" s="17" t="s">
        <v>481</v>
      </c>
      <c r="V24" s="14" t="s">
        <v>691</v>
      </c>
      <c r="W24" s="17" t="s">
        <v>693</v>
      </c>
      <c r="X24" s="17" t="s">
        <v>693</v>
      </c>
      <c r="Y24" s="14" t="s">
        <v>691</v>
      </c>
      <c r="Z24" s="17" t="s">
        <v>693</v>
      </c>
      <c r="AA24" s="17" t="s">
        <v>693</v>
      </c>
      <c r="AB24" s="14" t="s">
        <v>691</v>
      </c>
      <c r="AC24" s="17" t="s">
        <v>499</v>
      </c>
      <c r="AD24" s="17" t="s">
        <v>499</v>
      </c>
      <c r="AE24" s="14" t="s">
        <v>691</v>
      </c>
      <c r="AF24" s="17" t="s">
        <v>693</v>
      </c>
      <c r="AG24" s="17" t="s">
        <v>693</v>
      </c>
      <c r="AH24" s="14" t="s">
        <v>691</v>
      </c>
      <c r="AI24" s="17" t="s">
        <v>693</v>
      </c>
      <c r="AJ24" s="17" t="s">
        <v>693</v>
      </c>
      <c r="AK24" s="14" t="s">
        <v>691</v>
      </c>
      <c r="AL24" s="17" t="s">
        <v>693</v>
      </c>
      <c r="AM24" s="17" t="s">
        <v>693</v>
      </c>
      <c r="AN24" s="14" t="s">
        <v>691</v>
      </c>
    </row>
    <row r="25" spans="1:40" x14ac:dyDescent="0.25">
      <c r="A25" s="14">
        <v>0</v>
      </c>
      <c r="B25" s="14">
        <v>0</v>
      </c>
      <c r="C25" s="14">
        <v>100</v>
      </c>
      <c r="D25" s="14">
        <v>101</v>
      </c>
      <c r="E25" s="14">
        <v>3300</v>
      </c>
      <c r="F25" s="14">
        <v>100</v>
      </c>
      <c r="G25" s="16">
        <v>39650</v>
      </c>
      <c r="H25" s="14">
        <v>1071</v>
      </c>
      <c r="I25" s="14">
        <v>1071</v>
      </c>
      <c r="J25" s="16">
        <v>39650</v>
      </c>
      <c r="K25" s="14">
        <v>1071</v>
      </c>
      <c r="L25" s="14" t="s">
        <v>193</v>
      </c>
      <c r="M25" s="14" t="s">
        <v>687</v>
      </c>
      <c r="N25" s="14" t="s">
        <v>195</v>
      </c>
      <c r="P25" s="14" t="s">
        <v>822</v>
      </c>
      <c r="Q25" s="17" t="s">
        <v>693</v>
      </c>
      <c r="R25" s="17" t="s">
        <v>693</v>
      </c>
      <c r="S25" s="14" t="s">
        <v>691</v>
      </c>
      <c r="T25" s="17" t="s">
        <v>479</v>
      </c>
      <c r="U25" s="17" t="s">
        <v>487</v>
      </c>
      <c r="V25" s="14" t="s">
        <v>691</v>
      </c>
      <c r="W25" s="17" t="s">
        <v>693</v>
      </c>
      <c r="X25" s="17" t="s">
        <v>693</v>
      </c>
      <c r="Y25" s="14" t="s">
        <v>691</v>
      </c>
      <c r="Z25" s="17" t="s">
        <v>693</v>
      </c>
      <c r="AA25" s="17" t="s">
        <v>693</v>
      </c>
      <c r="AB25" s="14" t="s">
        <v>691</v>
      </c>
      <c r="AC25" s="17" t="s">
        <v>498</v>
      </c>
      <c r="AD25" s="17" t="s">
        <v>499</v>
      </c>
      <c r="AE25" s="14" t="s">
        <v>691</v>
      </c>
      <c r="AF25" s="17" t="s">
        <v>693</v>
      </c>
      <c r="AG25" s="17" t="s">
        <v>693</v>
      </c>
      <c r="AH25" s="14" t="s">
        <v>691</v>
      </c>
      <c r="AI25" s="17" t="s">
        <v>693</v>
      </c>
      <c r="AJ25" s="17" t="s">
        <v>693</v>
      </c>
      <c r="AK25" s="14" t="s">
        <v>691</v>
      </c>
      <c r="AL25" s="17" t="s">
        <v>693</v>
      </c>
      <c r="AM25" s="17" t="s">
        <v>693</v>
      </c>
      <c r="AN25" s="14" t="s">
        <v>691</v>
      </c>
    </row>
    <row r="26" spans="1:40" x14ac:dyDescent="0.25">
      <c r="A26" s="14">
        <v>0</v>
      </c>
      <c r="B26" s="14">
        <v>0</v>
      </c>
      <c r="C26" s="14">
        <v>103</v>
      </c>
      <c r="D26" s="14">
        <v>101</v>
      </c>
      <c r="E26" s="14">
        <v>3300</v>
      </c>
      <c r="F26" s="14">
        <v>103</v>
      </c>
      <c r="G26" s="16">
        <v>39650</v>
      </c>
      <c r="H26" s="14">
        <v>1071</v>
      </c>
      <c r="I26" s="14">
        <v>1071</v>
      </c>
      <c r="J26" s="16">
        <v>39650</v>
      </c>
      <c r="K26" s="14">
        <v>1071</v>
      </c>
      <c r="L26" s="14" t="s">
        <v>193</v>
      </c>
      <c r="M26" s="14" t="s">
        <v>687</v>
      </c>
      <c r="N26" s="14" t="s">
        <v>195</v>
      </c>
      <c r="P26" s="14" t="s">
        <v>823</v>
      </c>
      <c r="Q26" s="17" t="s">
        <v>693</v>
      </c>
      <c r="R26" s="17" t="s">
        <v>693</v>
      </c>
      <c r="S26" s="14" t="s">
        <v>691</v>
      </c>
      <c r="T26" s="17" t="s">
        <v>473</v>
      </c>
      <c r="U26" s="17" t="s">
        <v>473</v>
      </c>
      <c r="V26" s="14" t="s">
        <v>691</v>
      </c>
      <c r="W26" s="17" t="s">
        <v>693</v>
      </c>
      <c r="X26" s="17" t="s">
        <v>693</v>
      </c>
      <c r="Y26" s="14" t="s">
        <v>691</v>
      </c>
      <c r="Z26" s="17" t="s">
        <v>693</v>
      </c>
      <c r="AA26" s="17" t="s">
        <v>693</v>
      </c>
      <c r="AB26" s="14" t="s">
        <v>691</v>
      </c>
      <c r="AC26" s="17" t="s">
        <v>826</v>
      </c>
      <c r="AD26" s="17" t="s">
        <v>829</v>
      </c>
      <c r="AE26" s="14" t="s">
        <v>691</v>
      </c>
      <c r="AF26" s="17" t="s">
        <v>693</v>
      </c>
      <c r="AG26" s="17" t="s">
        <v>693</v>
      </c>
      <c r="AH26" s="14" t="s">
        <v>691</v>
      </c>
      <c r="AI26" s="17" t="s">
        <v>693</v>
      </c>
      <c r="AJ26" s="17" t="s">
        <v>693</v>
      </c>
      <c r="AK26" s="14" t="s">
        <v>691</v>
      </c>
      <c r="AL26" s="17" t="s">
        <v>693</v>
      </c>
      <c r="AM26" s="17" t="s">
        <v>693</v>
      </c>
      <c r="AN26" s="14" t="s">
        <v>691</v>
      </c>
    </row>
    <row r="27" spans="1:40" x14ac:dyDescent="0.25">
      <c r="A27" s="14">
        <v>0</v>
      </c>
      <c r="B27" s="14">
        <v>0</v>
      </c>
      <c r="C27" s="14">
        <v>104</v>
      </c>
      <c r="D27" s="14">
        <v>101</v>
      </c>
      <c r="E27" s="14">
        <v>3300</v>
      </c>
      <c r="F27" s="14">
        <v>104</v>
      </c>
      <c r="G27" s="16">
        <v>39650</v>
      </c>
      <c r="H27" s="14">
        <v>1071</v>
      </c>
      <c r="I27" s="14">
        <v>1071</v>
      </c>
      <c r="J27" s="16">
        <v>39650</v>
      </c>
      <c r="K27" s="14">
        <v>1071</v>
      </c>
      <c r="L27" s="14" t="s">
        <v>193</v>
      </c>
      <c r="M27" s="14" t="s">
        <v>687</v>
      </c>
      <c r="N27" s="14" t="s">
        <v>195</v>
      </c>
      <c r="P27" s="14" t="s">
        <v>824</v>
      </c>
      <c r="Q27" s="17" t="s">
        <v>693</v>
      </c>
      <c r="R27" s="17" t="s">
        <v>693</v>
      </c>
      <c r="S27" s="14" t="s">
        <v>691</v>
      </c>
      <c r="T27" s="17" t="s">
        <v>480</v>
      </c>
      <c r="U27" s="17" t="s">
        <v>480</v>
      </c>
      <c r="V27" s="14" t="s">
        <v>691</v>
      </c>
      <c r="W27" s="17" t="s">
        <v>693</v>
      </c>
      <c r="X27" s="17" t="s">
        <v>693</v>
      </c>
      <c r="Y27" s="14" t="s">
        <v>691</v>
      </c>
      <c r="Z27" s="17" t="s">
        <v>693</v>
      </c>
      <c r="AA27" s="17" t="s">
        <v>693</v>
      </c>
      <c r="AB27" s="14" t="s">
        <v>691</v>
      </c>
      <c r="AC27" s="17" t="s">
        <v>827</v>
      </c>
      <c r="AD27" s="17" t="s">
        <v>830</v>
      </c>
      <c r="AE27" s="14" t="s">
        <v>691</v>
      </c>
      <c r="AF27" s="17" t="s">
        <v>693</v>
      </c>
      <c r="AG27" s="17" t="s">
        <v>693</v>
      </c>
      <c r="AH27" s="14" t="s">
        <v>691</v>
      </c>
      <c r="AI27" s="17" t="s">
        <v>693</v>
      </c>
      <c r="AJ27" s="17" t="s">
        <v>693</v>
      </c>
      <c r="AK27" s="14" t="s">
        <v>691</v>
      </c>
      <c r="AL27" s="17" t="s">
        <v>693</v>
      </c>
      <c r="AM27" s="17" t="s">
        <v>693</v>
      </c>
      <c r="AN27" s="14" t="s">
        <v>691</v>
      </c>
    </row>
    <row r="28" spans="1:40" x14ac:dyDescent="0.25">
      <c r="A28" s="14">
        <v>0</v>
      </c>
      <c r="B28" s="14">
        <v>0</v>
      </c>
      <c r="C28" s="14">
        <v>105</v>
      </c>
      <c r="D28" s="14">
        <v>101</v>
      </c>
      <c r="E28" s="14">
        <v>3300</v>
      </c>
      <c r="F28" s="14">
        <v>105</v>
      </c>
      <c r="G28" s="16">
        <v>39650</v>
      </c>
      <c r="H28" s="14">
        <v>1071</v>
      </c>
      <c r="I28" s="14">
        <v>1071</v>
      </c>
      <c r="J28" s="16">
        <v>39650</v>
      </c>
      <c r="K28" s="14">
        <v>1071</v>
      </c>
      <c r="L28" s="14" t="s">
        <v>193</v>
      </c>
      <c r="M28" s="14" t="s">
        <v>687</v>
      </c>
      <c r="N28" s="14" t="s">
        <v>195</v>
      </c>
      <c r="P28" s="14" t="s">
        <v>825</v>
      </c>
      <c r="Q28" s="17" t="s">
        <v>693</v>
      </c>
      <c r="R28" s="17" t="s">
        <v>693</v>
      </c>
      <c r="S28" s="14" t="s">
        <v>691</v>
      </c>
      <c r="T28" s="17" t="s">
        <v>484</v>
      </c>
      <c r="U28" s="17" t="s">
        <v>484</v>
      </c>
      <c r="V28" s="14" t="s">
        <v>691</v>
      </c>
      <c r="W28" s="17" t="s">
        <v>693</v>
      </c>
      <c r="X28" s="17" t="s">
        <v>693</v>
      </c>
      <c r="Y28" s="14" t="s">
        <v>691</v>
      </c>
      <c r="Z28" s="17" t="s">
        <v>693</v>
      </c>
      <c r="AA28" s="17" t="s">
        <v>693</v>
      </c>
      <c r="AB28" s="14" t="s">
        <v>691</v>
      </c>
      <c r="AC28" s="17" t="s">
        <v>828</v>
      </c>
      <c r="AD28" s="17" t="s">
        <v>831</v>
      </c>
      <c r="AE28" s="14" t="s">
        <v>691</v>
      </c>
      <c r="AF28" s="17" t="s">
        <v>693</v>
      </c>
      <c r="AG28" s="17" t="s">
        <v>693</v>
      </c>
      <c r="AH28" s="14" t="s">
        <v>691</v>
      </c>
      <c r="AI28" s="17" t="s">
        <v>693</v>
      </c>
      <c r="AJ28" s="17" t="s">
        <v>693</v>
      </c>
      <c r="AK28" s="14" t="s">
        <v>691</v>
      </c>
      <c r="AL28" s="17" t="s">
        <v>693</v>
      </c>
      <c r="AM28" s="17" t="s">
        <v>693</v>
      </c>
      <c r="AN28" s="14" t="s">
        <v>691</v>
      </c>
    </row>
    <row r="29" spans="1:40" x14ac:dyDescent="0.25">
      <c r="A29" s="14">
        <v>0</v>
      </c>
      <c r="B29" s="14">
        <v>0</v>
      </c>
      <c r="C29" s="14">
        <v>110</v>
      </c>
      <c r="D29" s="14">
        <v>101</v>
      </c>
      <c r="E29" s="14">
        <v>3300</v>
      </c>
      <c r="F29" s="14">
        <v>110</v>
      </c>
      <c r="G29" s="16">
        <v>39147</v>
      </c>
      <c r="H29" s="14">
        <v>1071</v>
      </c>
      <c r="I29" s="14">
        <v>9852998</v>
      </c>
      <c r="J29" s="16">
        <v>39147</v>
      </c>
      <c r="K29" s="14">
        <v>1071</v>
      </c>
      <c r="L29" s="14" t="s">
        <v>193</v>
      </c>
      <c r="M29" s="14" t="s">
        <v>687</v>
      </c>
      <c r="N29" s="14" t="s">
        <v>195</v>
      </c>
      <c r="P29" s="14" t="s">
        <v>871</v>
      </c>
      <c r="Q29" s="17" t="s">
        <v>693</v>
      </c>
      <c r="R29" s="17" t="s">
        <v>693</v>
      </c>
      <c r="S29" s="14" t="s">
        <v>691</v>
      </c>
      <c r="T29" s="17" t="s">
        <v>473</v>
      </c>
      <c r="U29" s="17" t="s">
        <v>473</v>
      </c>
      <c r="V29" s="14" t="s">
        <v>691</v>
      </c>
      <c r="W29" s="17" t="s">
        <v>693</v>
      </c>
      <c r="X29" s="17" t="s">
        <v>693</v>
      </c>
      <c r="Y29" s="14" t="s">
        <v>691</v>
      </c>
      <c r="Z29" s="17" t="s">
        <v>693</v>
      </c>
      <c r="AA29" s="17" t="s">
        <v>693</v>
      </c>
      <c r="AB29" s="14" t="s">
        <v>691</v>
      </c>
      <c r="AC29" s="17" t="s">
        <v>489</v>
      </c>
      <c r="AD29" s="17" t="s">
        <v>489</v>
      </c>
      <c r="AE29" s="14" t="s">
        <v>691</v>
      </c>
      <c r="AF29" s="17" t="s">
        <v>693</v>
      </c>
      <c r="AG29" s="17" t="s">
        <v>693</v>
      </c>
      <c r="AH29" s="14" t="s">
        <v>691</v>
      </c>
      <c r="AI29" s="17" t="s">
        <v>693</v>
      </c>
      <c r="AJ29" s="17" t="s">
        <v>693</v>
      </c>
      <c r="AK29" s="14" t="s">
        <v>691</v>
      </c>
      <c r="AL29" s="17" t="s">
        <v>693</v>
      </c>
      <c r="AM29" s="17" t="s">
        <v>693</v>
      </c>
      <c r="AN29" s="14" t="s">
        <v>691</v>
      </c>
    </row>
    <row r="30" spans="1:40" x14ac:dyDescent="0.25">
      <c r="A30" s="14">
        <v>0</v>
      </c>
      <c r="B30" s="14">
        <v>0</v>
      </c>
      <c r="C30" s="14">
        <v>110</v>
      </c>
      <c r="D30" s="14">
        <v>101</v>
      </c>
      <c r="E30" s="14">
        <v>3300</v>
      </c>
      <c r="F30" s="14">
        <v>110</v>
      </c>
      <c r="G30" s="16">
        <v>39147</v>
      </c>
      <c r="H30" s="14">
        <v>1071</v>
      </c>
      <c r="I30" s="14">
        <v>9852998</v>
      </c>
      <c r="J30" s="16">
        <v>39147</v>
      </c>
      <c r="K30" s="14">
        <v>1071</v>
      </c>
      <c r="L30" s="14" t="s">
        <v>193</v>
      </c>
      <c r="M30" s="14" t="s">
        <v>687</v>
      </c>
      <c r="N30" s="14" t="s">
        <v>195</v>
      </c>
      <c r="P30" s="14" t="s">
        <v>872</v>
      </c>
      <c r="Q30" s="17" t="s">
        <v>693</v>
      </c>
      <c r="R30" s="17" t="s">
        <v>693</v>
      </c>
      <c r="S30" s="14" t="s">
        <v>691</v>
      </c>
      <c r="T30" s="17" t="s">
        <v>473</v>
      </c>
      <c r="U30" s="17" t="s">
        <v>473</v>
      </c>
      <c r="V30" s="14" t="s">
        <v>691</v>
      </c>
      <c r="W30" s="17" t="s">
        <v>693</v>
      </c>
      <c r="X30" s="17" t="s">
        <v>693</v>
      </c>
      <c r="Y30" s="14" t="s">
        <v>691</v>
      </c>
      <c r="Z30" s="17" t="s">
        <v>693</v>
      </c>
      <c r="AA30" s="17" t="s">
        <v>693</v>
      </c>
      <c r="AB30" s="14" t="s">
        <v>691</v>
      </c>
      <c r="AC30" s="17" t="s">
        <v>496</v>
      </c>
      <c r="AD30" s="17" t="s">
        <v>496</v>
      </c>
      <c r="AE30" s="14" t="s">
        <v>691</v>
      </c>
      <c r="AF30" s="17" t="s">
        <v>693</v>
      </c>
      <c r="AG30" s="17" t="s">
        <v>693</v>
      </c>
      <c r="AH30" s="14" t="s">
        <v>691</v>
      </c>
      <c r="AI30" s="17" t="s">
        <v>693</v>
      </c>
      <c r="AJ30" s="17" t="s">
        <v>693</v>
      </c>
      <c r="AK30" s="14" t="s">
        <v>691</v>
      </c>
      <c r="AL30" s="17" t="s">
        <v>693</v>
      </c>
      <c r="AM30" s="17" t="s">
        <v>693</v>
      </c>
      <c r="AN30" s="14" t="s">
        <v>691</v>
      </c>
    </row>
    <row r="31" spans="1:40" x14ac:dyDescent="0.25">
      <c r="A31" s="14">
        <v>0</v>
      </c>
      <c r="B31" s="14">
        <v>0</v>
      </c>
      <c r="C31" s="14">
        <v>110</v>
      </c>
      <c r="D31" s="14">
        <v>101</v>
      </c>
      <c r="E31" s="14">
        <v>3300</v>
      </c>
      <c r="F31" s="14">
        <v>110</v>
      </c>
      <c r="G31" s="16">
        <v>39147</v>
      </c>
      <c r="H31" s="14">
        <v>1071</v>
      </c>
      <c r="I31" s="14">
        <v>9852998</v>
      </c>
      <c r="J31" s="16">
        <v>39147</v>
      </c>
      <c r="K31" s="14">
        <v>1071</v>
      </c>
      <c r="L31" s="14" t="s">
        <v>193</v>
      </c>
      <c r="M31" s="14" t="s">
        <v>687</v>
      </c>
      <c r="N31" s="14" t="s">
        <v>195</v>
      </c>
      <c r="P31" s="14" t="s">
        <v>873</v>
      </c>
      <c r="Q31" s="17" t="s">
        <v>693</v>
      </c>
      <c r="R31" s="17" t="s">
        <v>693</v>
      </c>
      <c r="S31" s="14" t="s">
        <v>691</v>
      </c>
      <c r="T31" s="17" t="s">
        <v>473</v>
      </c>
      <c r="U31" s="17" t="s">
        <v>473</v>
      </c>
      <c r="V31" s="14" t="s">
        <v>691</v>
      </c>
      <c r="W31" s="17" t="s">
        <v>693</v>
      </c>
      <c r="X31" s="17" t="s">
        <v>693</v>
      </c>
      <c r="Y31" s="14" t="s">
        <v>691</v>
      </c>
      <c r="Z31" s="17" t="s">
        <v>693</v>
      </c>
      <c r="AA31" s="17" t="s">
        <v>693</v>
      </c>
      <c r="AB31" s="14" t="s">
        <v>691</v>
      </c>
      <c r="AC31" s="17" t="s">
        <v>500</v>
      </c>
      <c r="AD31" s="17" t="s">
        <v>500</v>
      </c>
      <c r="AE31" s="14" t="s">
        <v>691</v>
      </c>
      <c r="AF31" s="17" t="s">
        <v>693</v>
      </c>
      <c r="AG31" s="17" t="s">
        <v>693</v>
      </c>
      <c r="AH31" s="14" t="s">
        <v>691</v>
      </c>
      <c r="AI31" s="17" t="s">
        <v>693</v>
      </c>
      <c r="AJ31" s="17" t="s">
        <v>693</v>
      </c>
      <c r="AK31" s="14" t="s">
        <v>691</v>
      </c>
      <c r="AL31" s="17" t="s">
        <v>693</v>
      </c>
      <c r="AM31" s="17" t="s">
        <v>693</v>
      </c>
      <c r="AN31" s="14" t="s">
        <v>691</v>
      </c>
    </row>
    <row r="32" spans="1:40" x14ac:dyDescent="0.25">
      <c r="A32" s="14">
        <v>0</v>
      </c>
      <c r="B32" s="14">
        <v>0</v>
      </c>
      <c r="C32" s="14">
        <v>110</v>
      </c>
      <c r="D32" s="14">
        <v>101</v>
      </c>
      <c r="E32" s="14">
        <v>3300</v>
      </c>
      <c r="F32" s="14">
        <v>110</v>
      </c>
      <c r="G32" s="16">
        <v>39147</v>
      </c>
      <c r="H32" s="14">
        <v>1071</v>
      </c>
      <c r="I32" s="14">
        <v>9852998</v>
      </c>
      <c r="J32" s="16">
        <v>39147</v>
      </c>
      <c r="K32" s="14">
        <v>1071</v>
      </c>
      <c r="L32" s="14" t="s">
        <v>193</v>
      </c>
      <c r="M32" s="14" t="s">
        <v>687</v>
      </c>
      <c r="N32" s="14" t="s">
        <v>195</v>
      </c>
      <c r="P32" s="14" t="s">
        <v>874</v>
      </c>
      <c r="Q32" s="17" t="s">
        <v>693</v>
      </c>
      <c r="R32" s="17" t="s">
        <v>693</v>
      </c>
      <c r="S32" s="14" t="s">
        <v>691</v>
      </c>
      <c r="T32" s="17" t="s">
        <v>474</v>
      </c>
      <c r="U32" s="17" t="s">
        <v>474</v>
      </c>
      <c r="V32" s="14" t="s">
        <v>691</v>
      </c>
      <c r="W32" s="17" t="s">
        <v>693</v>
      </c>
      <c r="X32" s="17" t="s">
        <v>693</v>
      </c>
      <c r="Y32" s="14" t="s">
        <v>691</v>
      </c>
      <c r="Z32" s="17" t="s">
        <v>693</v>
      </c>
      <c r="AA32" s="17" t="s">
        <v>693</v>
      </c>
      <c r="AB32" s="14" t="s">
        <v>691</v>
      </c>
      <c r="AC32" s="17" t="s">
        <v>489</v>
      </c>
      <c r="AD32" s="17" t="s">
        <v>489</v>
      </c>
      <c r="AE32" s="14" t="s">
        <v>691</v>
      </c>
      <c r="AF32" s="17" t="s">
        <v>693</v>
      </c>
      <c r="AG32" s="17" t="s">
        <v>693</v>
      </c>
      <c r="AH32" s="14" t="s">
        <v>691</v>
      </c>
      <c r="AI32" s="17" t="s">
        <v>693</v>
      </c>
      <c r="AJ32" s="17" t="s">
        <v>693</v>
      </c>
      <c r="AK32" s="14" t="s">
        <v>691</v>
      </c>
      <c r="AL32" s="17" t="s">
        <v>693</v>
      </c>
      <c r="AM32" s="17" t="s">
        <v>693</v>
      </c>
      <c r="AN32" s="14" t="s">
        <v>691</v>
      </c>
    </row>
    <row r="33" spans="1:40" x14ac:dyDescent="0.25">
      <c r="A33" s="14">
        <v>0</v>
      </c>
      <c r="B33" s="14">
        <v>0</v>
      </c>
      <c r="C33" s="14">
        <v>110</v>
      </c>
      <c r="D33" s="14">
        <v>101</v>
      </c>
      <c r="E33" s="14">
        <v>3300</v>
      </c>
      <c r="F33" s="14">
        <v>110</v>
      </c>
      <c r="G33" s="16">
        <v>39147</v>
      </c>
      <c r="H33" s="14">
        <v>1071</v>
      </c>
      <c r="I33" s="14">
        <v>9852998</v>
      </c>
      <c r="J33" s="16">
        <v>39147</v>
      </c>
      <c r="K33" s="14">
        <v>1071</v>
      </c>
      <c r="L33" s="14" t="s">
        <v>193</v>
      </c>
      <c r="M33" s="14" t="s">
        <v>687</v>
      </c>
      <c r="N33" s="14" t="s">
        <v>195</v>
      </c>
      <c r="P33" s="14" t="s">
        <v>875</v>
      </c>
      <c r="Q33" s="17" t="s">
        <v>693</v>
      </c>
      <c r="R33" s="17" t="s">
        <v>693</v>
      </c>
      <c r="S33" s="14" t="s">
        <v>691</v>
      </c>
      <c r="T33" s="17" t="s">
        <v>474</v>
      </c>
      <c r="U33" s="17" t="s">
        <v>474</v>
      </c>
      <c r="V33" s="14" t="s">
        <v>691</v>
      </c>
      <c r="W33" s="17" t="s">
        <v>693</v>
      </c>
      <c r="X33" s="17" t="s">
        <v>693</v>
      </c>
      <c r="Y33" s="14" t="s">
        <v>691</v>
      </c>
      <c r="Z33" s="17" t="s">
        <v>693</v>
      </c>
      <c r="AA33" s="17" t="s">
        <v>693</v>
      </c>
      <c r="AB33" s="14" t="s">
        <v>691</v>
      </c>
      <c r="AC33" s="17" t="s">
        <v>496</v>
      </c>
      <c r="AD33" s="17" t="s">
        <v>496</v>
      </c>
      <c r="AE33" s="14" t="s">
        <v>691</v>
      </c>
      <c r="AF33" s="17" t="s">
        <v>693</v>
      </c>
      <c r="AG33" s="17" t="s">
        <v>693</v>
      </c>
      <c r="AH33" s="14" t="s">
        <v>691</v>
      </c>
      <c r="AI33" s="17" t="s">
        <v>693</v>
      </c>
      <c r="AJ33" s="17" t="s">
        <v>693</v>
      </c>
      <c r="AK33" s="14" t="s">
        <v>691</v>
      </c>
      <c r="AL33" s="17" t="s">
        <v>693</v>
      </c>
      <c r="AM33" s="17" t="s">
        <v>693</v>
      </c>
      <c r="AN33" s="14" t="s">
        <v>691</v>
      </c>
    </row>
    <row r="34" spans="1:40" x14ac:dyDescent="0.25">
      <c r="A34" s="14">
        <v>0</v>
      </c>
      <c r="B34" s="14">
        <v>0</v>
      </c>
      <c r="C34" s="14">
        <v>110</v>
      </c>
      <c r="D34" s="14">
        <v>101</v>
      </c>
      <c r="E34" s="14">
        <v>3300</v>
      </c>
      <c r="F34" s="14">
        <v>110</v>
      </c>
      <c r="G34" s="16">
        <v>39147</v>
      </c>
      <c r="H34" s="14">
        <v>1071</v>
      </c>
      <c r="I34" s="14">
        <v>9852998</v>
      </c>
      <c r="J34" s="16">
        <v>39147</v>
      </c>
      <c r="K34" s="14">
        <v>1071</v>
      </c>
      <c r="L34" s="14" t="s">
        <v>193</v>
      </c>
      <c r="M34" s="14" t="s">
        <v>687</v>
      </c>
      <c r="N34" s="14" t="s">
        <v>195</v>
      </c>
      <c r="P34" s="14" t="s">
        <v>876</v>
      </c>
      <c r="Q34" s="17" t="s">
        <v>693</v>
      </c>
      <c r="R34" s="17" t="s">
        <v>693</v>
      </c>
      <c r="S34" s="14" t="s">
        <v>691</v>
      </c>
      <c r="T34" s="17" t="s">
        <v>474</v>
      </c>
      <c r="U34" s="17" t="s">
        <v>474</v>
      </c>
      <c r="V34" s="14" t="s">
        <v>691</v>
      </c>
      <c r="W34" s="17" t="s">
        <v>693</v>
      </c>
      <c r="X34" s="17" t="s">
        <v>693</v>
      </c>
      <c r="Y34" s="14" t="s">
        <v>691</v>
      </c>
      <c r="Z34" s="17" t="s">
        <v>693</v>
      </c>
      <c r="AA34" s="17" t="s">
        <v>693</v>
      </c>
      <c r="AB34" s="14" t="s">
        <v>691</v>
      </c>
      <c r="AC34" s="17" t="s">
        <v>500</v>
      </c>
      <c r="AD34" s="17" t="s">
        <v>500</v>
      </c>
      <c r="AE34" s="14" t="s">
        <v>691</v>
      </c>
      <c r="AF34" s="17" t="s">
        <v>693</v>
      </c>
      <c r="AG34" s="17" t="s">
        <v>693</v>
      </c>
      <c r="AH34" s="14" t="s">
        <v>691</v>
      </c>
      <c r="AI34" s="17" t="s">
        <v>693</v>
      </c>
      <c r="AJ34" s="17" t="s">
        <v>693</v>
      </c>
      <c r="AK34" s="14" t="s">
        <v>691</v>
      </c>
      <c r="AL34" s="17" t="s">
        <v>693</v>
      </c>
      <c r="AM34" s="17" t="s">
        <v>693</v>
      </c>
      <c r="AN34" s="14" t="s">
        <v>691</v>
      </c>
    </row>
    <row r="35" spans="1:40" x14ac:dyDescent="0.25">
      <c r="A35" s="14">
        <v>0</v>
      </c>
      <c r="B35" s="14">
        <v>0</v>
      </c>
      <c r="C35" s="14">
        <v>120</v>
      </c>
      <c r="D35" s="14">
        <v>101</v>
      </c>
      <c r="E35" s="14">
        <v>3300</v>
      </c>
      <c r="F35" s="14">
        <v>120</v>
      </c>
      <c r="G35" s="16">
        <v>39147</v>
      </c>
      <c r="H35" s="14">
        <v>1071</v>
      </c>
      <c r="I35" s="14">
        <v>9852998</v>
      </c>
      <c r="J35" s="16">
        <v>39147</v>
      </c>
      <c r="K35" s="14">
        <v>1071</v>
      </c>
      <c r="L35" s="14" t="s">
        <v>193</v>
      </c>
      <c r="M35" s="14" t="s">
        <v>687</v>
      </c>
      <c r="N35" s="14" t="s">
        <v>195</v>
      </c>
      <c r="P35" s="14" t="s">
        <v>877</v>
      </c>
      <c r="Q35" s="17" t="s">
        <v>693</v>
      </c>
      <c r="R35" s="17" t="s">
        <v>693</v>
      </c>
      <c r="S35" s="14" t="s">
        <v>691</v>
      </c>
      <c r="T35" s="17" t="s">
        <v>480</v>
      </c>
      <c r="U35" s="17" t="s">
        <v>480</v>
      </c>
      <c r="V35" s="14" t="s">
        <v>691</v>
      </c>
      <c r="W35" s="17" t="s">
        <v>693</v>
      </c>
      <c r="X35" s="17" t="s">
        <v>693</v>
      </c>
      <c r="Y35" s="14" t="s">
        <v>691</v>
      </c>
      <c r="Z35" s="17" t="s">
        <v>693</v>
      </c>
      <c r="AA35" s="17" t="s">
        <v>693</v>
      </c>
      <c r="AB35" s="14" t="s">
        <v>691</v>
      </c>
      <c r="AC35" s="17" t="s">
        <v>501</v>
      </c>
      <c r="AD35" s="17" t="s">
        <v>501</v>
      </c>
      <c r="AE35" s="14" t="s">
        <v>691</v>
      </c>
      <c r="AF35" s="17" t="s">
        <v>693</v>
      </c>
      <c r="AG35" s="17" t="s">
        <v>693</v>
      </c>
      <c r="AH35" s="14" t="s">
        <v>691</v>
      </c>
      <c r="AI35" s="17" t="s">
        <v>693</v>
      </c>
      <c r="AJ35" s="17" t="s">
        <v>693</v>
      </c>
      <c r="AK35" s="14" t="s">
        <v>691</v>
      </c>
      <c r="AL35" s="17" t="s">
        <v>693</v>
      </c>
      <c r="AM35" s="17" t="s">
        <v>693</v>
      </c>
      <c r="AN35" s="14" t="s">
        <v>691</v>
      </c>
    </row>
    <row r="36" spans="1:40" x14ac:dyDescent="0.25">
      <c r="A36" s="14">
        <v>0</v>
      </c>
      <c r="B36" s="14">
        <v>0</v>
      </c>
      <c r="C36" s="14">
        <v>120</v>
      </c>
      <c r="D36" s="14">
        <v>101</v>
      </c>
      <c r="E36" s="14">
        <v>3300</v>
      </c>
      <c r="F36" s="14">
        <v>120</v>
      </c>
      <c r="G36" s="16">
        <v>39147</v>
      </c>
      <c r="H36" s="14">
        <v>1071</v>
      </c>
      <c r="I36" s="14">
        <v>9852998</v>
      </c>
      <c r="J36" s="16">
        <v>39147</v>
      </c>
      <c r="K36" s="14">
        <v>1071</v>
      </c>
      <c r="L36" s="14" t="s">
        <v>193</v>
      </c>
      <c r="M36" s="14" t="s">
        <v>687</v>
      </c>
      <c r="N36" s="14" t="s">
        <v>195</v>
      </c>
      <c r="P36" s="14" t="s">
        <v>878</v>
      </c>
      <c r="Q36" s="17" t="s">
        <v>693</v>
      </c>
      <c r="R36" s="17" t="s">
        <v>693</v>
      </c>
      <c r="S36" s="14" t="s">
        <v>691</v>
      </c>
      <c r="T36" s="17" t="s">
        <v>480</v>
      </c>
      <c r="U36" s="17" t="s">
        <v>480</v>
      </c>
      <c r="V36" s="14" t="s">
        <v>691</v>
      </c>
      <c r="W36" s="17" t="s">
        <v>693</v>
      </c>
      <c r="X36" s="17" t="s">
        <v>693</v>
      </c>
      <c r="Y36" s="14" t="s">
        <v>691</v>
      </c>
      <c r="Z36" s="17" t="s">
        <v>693</v>
      </c>
      <c r="AA36" s="17" t="s">
        <v>693</v>
      </c>
      <c r="AB36" s="14" t="s">
        <v>691</v>
      </c>
      <c r="AC36" s="17" t="s">
        <v>502</v>
      </c>
      <c r="AD36" s="17" t="s">
        <v>502</v>
      </c>
      <c r="AE36" s="14" t="s">
        <v>691</v>
      </c>
      <c r="AF36" s="17" t="s">
        <v>693</v>
      </c>
      <c r="AG36" s="17" t="s">
        <v>693</v>
      </c>
      <c r="AH36" s="14" t="s">
        <v>691</v>
      </c>
      <c r="AI36" s="17" t="s">
        <v>693</v>
      </c>
      <c r="AJ36" s="17" t="s">
        <v>693</v>
      </c>
      <c r="AK36" s="14" t="s">
        <v>691</v>
      </c>
      <c r="AL36" s="17" t="s">
        <v>693</v>
      </c>
      <c r="AM36" s="17" t="s">
        <v>693</v>
      </c>
      <c r="AN36" s="14" t="s">
        <v>691</v>
      </c>
    </row>
    <row r="37" spans="1:40" x14ac:dyDescent="0.25">
      <c r="A37" s="14">
        <v>0</v>
      </c>
      <c r="B37" s="14">
        <v>0</v>
      </c>
      <c r="C37" s="14">
        <v>120</v>
      </c>
      <c r="D37" s="14">
        <v>101</v>
      </c>
      <c r="E37" s="14">
        <v>3300</v>
      </c>
      <c r="F37" s="14">
        <v>120</v>
      </c>
      <c r="G37" s="16">
        <v>39147</v>
      </c>
      <c r="H37" s="14">
        <v>1071</v>
      </c>
      <c r="I37" s="14">
        <v>9852998</v>
      </c>
      <c r="J37" s="16">
        <v>39147</v>
      </c>
      <c r="K37" s="14">
        <v>1071</v>
      </c>
      <c r="L37" s="14" t="s">
        <v>193</v>
      </c>
      <c r="M37" s="14" t="s">
        <v>687</v>
      </c>
      <c r="N37" s="14" t="s">
        <v>195</v>
      </c>
      <c r="P37" s="14" t="s">
        <v>879</v>
      </c>
      <c r="Q37" s="17" t="s">
        <v>693</v>
      </c>
      <c r="R37" s="17" t="s">
        <v>693</v>
      </c>
      <c r="S37" s="14" t="s">
        <v>691</v>
      </c>
      <c r="T37" s="17" t="s">
        <v>482</v>
      </c>
      <c r="U37" s="17" t="s">
        <v>482</v>
      </c>
      <c r="V37" s="14" t="s">
        <v>691</v>
      </c>
      <c r="W37" s="17" t="s">
        <v>693</v>
      </c>
      <c r="X37" s="17" t="s">
        <v>693</v>
      </c>
      <c r="Y37" s="14" t="s">
        <v>691</v>
      </c>
      <c r="Z37" s="17" t="s">
        <v>693</v>
      </c>
      <c r="AA37" s="17" t="s">
        <v>693</v>
      </c>
      <c r="AB37" s="14" t="s">
        <v>691</v>
      </c>
      <c r="AC37" s="17" t="s">
        <v>501</v>
      </c>
      <c r="AD37" s="17" t="s">
        <v>501</v>
      </c>
      <c r="AE37" s="14" t="s">
        <v>691</v>
      </c>
      <c r="AF37" s="17" t="s">
        <v>693</v>
      </c>
      <c r="AG37" s="17" t="s">
        <v>693</v>
      </c>
      <c r="AH37" s="14" t="s">
        <v>691</v>
      </c>
      <c r="AI37" s="17" t="s">
        <v>693</v>
      </c>
      <c r="AJ37" s="17" t="s">
        <v>693</v>
      </c>
      <c r="AK37" s="14" t="s">
        <v>691</v>
      </c>
      <c r="AL37" s="17" t="s">
        <v>693</v>
      </c>
      <c r="AM37" s="17" t="s">
        <v>693</v>
      </c>
      <c r="AN37" s="14" t="s">
        <v>691</v>
      </c>
    </row>
    <row r="38" spans="1:40" x14ac:dyDescent="0.25">
      <c r="A38" s="14">
        <v>0</v>
      </c>
      <c r="B38" s="14">
        <v>0</v>
      </c>
      <c r="C38" s="14">
        <v>120</v>
      </c>
      <c r="D38" s="14">
        <v>101</v>
      </c>
      <c r="E38" s="14">
        <v>3300</v>
      </c>
      <c r="F38" s="14">
        <v>120</v>
      </c>
      <c r="G38" s="16">
        <v>39147</v>
      </c>
      <c r="H38" s="14">
        <v>1071</v>
      </c>
      <c r="I38" s="14">
        <v>9852998</v>
      </c>
      <c r="J38" s="16">
        <v>39147</v>
      </c>
      <c r="K38" s="14">
        <v>1071</v>
      </c>
      <c r="L38" s="14" t="s">
        <v>193</v>
      </c>
      <c r="M38" s="14" t="s">
        <v>687</v>
      </c>
      <c r="N38" s="14" t="s">
        <v>195</v>
      </c>
      <c r="P38" s="14" t="s">
        <v>880</v>
      </c>
      <c r="Q38" s="17" t="s">
        <v>693</v>
      </c>
      <c r="R38" s="17" t="s">
        <v>693</v>
      </c>
      <c r="S38" s="14" t="s">
        <v>691</v>
      </c>
      <c r="T38" s="17" t="s">
        <v>482</v>
      </c>
      <c r="U38" s="17" t="s">
        <v>482</v>
      </c>
      <c r="V38" s="14" t="s">
        <v>691</v>
      </c>
      <c r="W38" s="17" t="s">
        <v>693</v>
      </c>
      <c r="X38" s="17" t="s">
        <v>693</v>
      </c>
      <c r="Y38" s="14" t="s">
        <v>691</v>
      </c>
      <c r="Z38" s="17" t="s">
        <v>693</v>
      </c>
      <c r="AA38" s="17" t="s">
        <v>693</v>
      </c>
      <c r="AB38" s="14" t="s">
        <v>691</v>
      </c>
      <c r="AC38" s="17" t="s">
        <v>502</v>
      </c>
      <c r="AD38" s="17" t="s">
        <v>502</v>
      </c>
      <c r="AE38" s="14" t="s">
        <v>691</v>
      </c>
      <c r="AF38" s="17" t="s">
        <v>693</v>
      </c>
      <c r="AG38" s="17" t="s">
        <v>693</v>
      </c>
      <c r="AH38" s="14" t="s">
        <v>691</v>
      </c>
      <c r="AI38" s="17" t="s">
        <v>693</v>
      </c>
      <c r="AJ38" s="17" t="s">
        <v>693</v>
      </c>
      <c r="AK38" s="14" t="s">
        <v>691</v>
      </c>
      <c r="AL38" s="17" t="s">
        <v>693</v>
      </c>
      <c r="AM38" s="17" t="s">
        <v>693</v>
      </c>
      <c r="AN38" s="14" t="s">
        <v>691</v>
      </c>
    </row>
    <row r="39" spans="1:40" x14ac:dyDescent="0.25">
      <c r="A39" s="14">
        <v>0</v>
      </c>
      <c r="B39" s="14">
        <v>0</v>
      </c>
      <c r="C39" s="14">
        <v>130</v>
      </c>
      <c r="D39" s="14">
        <v>101</v>
      </c>
      <c r="E39" s="14">
        <v>3300</v>
      </c>
      <c r="F39" s="14">
        <v>130</v>
      </c>
      <c r="G39" s="16">
        <v>39147</v>
      </c>
      <c r="H39" s="14">
        <v>1071</v>
      </c>
      <c r="I39" s="14">
        <v>9852998</v>
      </c>
      <c r="J39" s="16">
        <v>39147</v>
      </c>
      <c r="K39" s="14">
        <v>1071</v>
      </c>
      <c r="L39" s="14" t="s">
        <v>193</v>
      </c>
      <c r="M39" s="14" t="s">
        <v>687</v>
      </c>
      <c r="N39" s="14" t="s">
        <v>195</v>
      </c>
      <c r="P39" s="14" t="s">
        <v>881</v>
      </c>
      <c r="Q39" s="17" t="s">
        <v>693</v>
      </c>
      <c r="R39" s="17" t="s">
        <v>693</v>
      </c>
      <c r="S39" s="14" t="s">
        <v>691</v>
      </c>
      <c r="T39" s="17" t="s">
        <v>478</v>
      </c>
      <c r="U39" s="17" t="s">
        <v>478</v>
      </c>
      <c r="V39" s="14" t="s">
        <v>691</v>
      </c>
      <c r="W39" s="17" t="s">
        <v>693</v>
      </c>
      <c r="X39" s="17" t="s">
        <v>693</v>
      </c>
      <c r="Y39" s="14" t="s">
        <v>691</v>
      </c>
      <c r="Z39" s="17" t="s">
        <v>693</v>
      </c>
      <c r="AA39" s="17" t="s">
        <v>693</v>
      </c>
      <c r="AB39" s="14" t="s">
        <v>691</v>
      </c>
      <c r="AC39" s="17" t="s">
        <v>503</v>
      </c>
      <c r="AD39" s="17" t="s">
        <v>503</v>
      </c>
      <c r="AE39" s="14" t="s">
        <v>691</v>
      </c>
      <c r="AF39" s="17" t="s">
        <v>693</v>
      </c>
      <c r="AG39" s="17" t="s">
        <v>693</v>
      </c>
      <c r="AH39" s="14" t="s">
        <v>691</v>
      </c>
      <c r="AI39" s="17" t="s">
        <v>693</v>
      </c>
      <c r="AJ39" s="17" t="s">
        <v>693</v>
      </c>
      <c r="AK39" s="14" t="s">
        <v>691</v>
      </c>
      <c r="AL39" s="17" t="s">
        <v>693</v>
      </c>
      <c r="AM39" s="17" t="s">
        <v>693</v>
      </c>
      <c r="AN39" s="14" t="s">
        <v>691</v>
      </c>
    </row>
    <row r="40" spans="1:40" x14ac:dyDescent="0.25">
      <c r="A40" s="14">
        <v>0</v>
      </c>
      <c r="B40" s="14">
        <v>0</v>
      </c>
      <c r="C40" s="14">
        <v>130</v>
      </c>
      <c r="D40" s="14">
        <v>101</v>
      </c>
      <c r="E40" s="14">
        <v>3300</v>
      </c>
      <c r="F40" s="14">
        <v>130</v>
      </c>
      <c r="G40" s="16">
        <v>39147</v>
      </c>
      <c r="H40" s="14">
        <v>1071</v>
      </c>
      <c r="I40" s="14">
        <v>9852998</v>
      </c>
      <c r="J40" s="16">
        <v>39147</v>
      </c>
      <c r="K40" s="14">
        <v>1071</v>
      </c>
      <c r="L40" s="14" t="s">
        <v>193</v>
      </c>
      <c r="M40" s="14" t="s">
        <v>687</v>
      </c>
      <c r="N40" s="14" t="s">
        <v>195</v>
      </c>
      <c r="P40" s="14" t="s">
        <v>882</v>
      </c>
      <c r="Q40" s="17" t="s">
        <v>693</v>
      </c>
      <c r="R40" s="17" t="s">
        <v>693</v>
      </c>
      <c r="S40" s="14" t="s">
        <v>691</v>
      </c>
      <c r="T40" s="17" t="s">
        <v>483</v>
      </c>
      <c r="U40" s="17" t="s">
        <v>483</v>
      </c>
      <c r="V40" s="14" t="s">
        <v>691</v>
      </c>
      <c r="W40" s="17" t="s">
        <v>693</v>
      </c>
      <c r="X40" s="17" t="s">
        <v>693</v>
      </c>
      <c r="Y40" s="14" t="s">
        <v>691</v>
      </c>
      <c r="Z40" s="17" t="s">
        <v>693</v>
      </c>
      <c r="AA40" s="17" t="s">
        <v>693</v>
      </c>
      <c r="AB40" s="14" t="s">
        <v>691</v>
      </c>
      <c r="AC40" s="17" t="s">
        <v>503</v>
      </c>
      <c r="AD40" s="17" t="s">
        <v>503</v>
      </c>
      <c r="AE40" s="14" t="s">
        <v>691</v>
      </c>
      <c r="AF40" s="17" t="s">
        <v>693</v>
      </c>
      <c r="AG40" s="17" t="s">
        <v>693</v>
      </c>
      <c r="AH40" s="14" t="s">
        <v>691</v>
      </c>
      <c r="AI40" s="17" t="s">
        <v>693</v>
      </c>
      <c r="AJ40" s="17" t="s">
        <v>693</v>
      </c>
      <c r="AK40" s="14" t="s">
        <v>691</v>
      </c>
      <c r="AL40" s="17" t="s">
        <v>693</v>
      </c>
      <c r="AM40" s="17" t="s">
        <v>693</v>
      </c>
      <c r="AN40" s="14" t="s">
        <v>691</v>
      </c>
    </row>
    <row r="41" spans="1:40" x14ac:dyDescent="0.25">
      <c r="A41" s="14">
        <v>0</v>
      </c>
      <c r="B41" s="14">
        <v>0</v>
      </c>
      <c r="C41" s="14">
        <v>140</v>
      </c>
      <c r="D41" s="14">
        <v>101</v>
      </c>
      <c r="E41" s="14">
        <v>3300</v>
      </c>
      <c r="F41" s="14">
        <v>140</v>
      </c>
      <c r="G41" s="16">
        <v>39147</v>
      </c>
      <c r="H41" s="14">
        <v>1071</v>
      </c>
      <c r="I41" s="14">
        <v>9852998</v>
      </c>
      <c r="J41" s="16">
        <v>39147</v>
      </c>
      <c r="K41" s="14">
        <v>1071</v>
      </c>
      <c r="L41" s="14" t="s">
        <v>193</v>
      </c>
      <c r="M41" s="14" t="s">
        <v>687</v>
      </c>
      <c r="N41" s="14" t="s">
        <v>195</v>
      </c>
      <c r="P41" s="14" t="s">
        <v>883</v>
      </c>
      <c r="Q41" s="17" t="s">
        <v>693</v>
      </c>
      <c r="R41" s="17" t="s">
        <v>693</v>
      </c>
      <c r="S41" s="14" t="s">
        <v>691</v>
      </c>
      <c r="T41" s="17" t="s">
        <v>473</v>
      </c>
      <c r="U41" s="17" t="s">
        <v>473</v>
      </c>
      <c r="V41" s="14" t="s">
        <v>691</v>
      </c>
      <c r="W41" s="17" t="s">
        <v>693</v>
      </c>
      <c r="X41" s="17" t="s">
        <v>693</v>
      </c>
      <c r="Y41" s="14" t="s">
        <v>691</v>
      </c>
      <c r="Z41" s="17" t="s">
        <v>693</v>
      </c>
      <c r="AA41" s="17" t="s">
        <v>693</v>
      </c>
      <c r="AB41" s="14" t="s">
        <v>691</v>
      </c>
      <c r="AC41" s="17" t="s">
        <v>504</v>
      </c>
      <c r="AD41" s="17" t="s">
        <v>504</v>
      </c>
      <c r="AE41" s="14" t="s">
        <v>691</v>
      </c>
      <c r="AF41" s="17" t="s">
        <v>693</v>
      </c>
      <c r="AG41" s="17" t="s">
        <v>693</v>
      </c>
      <c r="AH41" s="14" t="s">
        <v>691</v>
      </c>
      <c r="AI41" s="17" t="s">
        <v>693</v>
      </c>
      <c r="AJ41" s="17" t="s">
        <v>693</v>
      </c>
      <c r="AK41" s="14" t="s">
        <v>691</v>
      </c>
      <c r="AL41" s="17" t="s">
        <v>693</v>
      </c>
      <c r="AM41" s="17" t="s">
        <v>693</v>
      </c>
      <c r="AN41" s="14" t="s">
        <v>691</v>
      </c>
    </row>
    <row r="42" spans="1:40" x14ac:dyDescent="0.25">
      <c r="A42" s="14">
        <v>0</v>
      </c>
      <c r="B42" s="14">
        <v>0</v>
      </c>
      <c r="C42" s="14">
        <v>140</v>
      </c>
      <c r="D42" s="14">
        <v>101</v>
      </c>
      <c r="E42" s="14">
        <v>3300</v>
      </c>
      <c r="F42" s="14">
        <v>140</v>
      </c>
      <c r="G42" s="16">
        <v>39147</v>
      </c>
      <c r="H42" s="14">
        <v>1071</v>
      </c>
      <c r="I42" s="14">
        <v>9852998</v>
      </c>
      <c r="J42" s="16">
        <v>39147</v>
      </c>
      <c r="K42" s="14">
        <v>1071</v>
      </c>
      <c r="L42" s="14" t="s">
        <v>193</v>
      </c>
      <c r="M42" s="14" t="s">
        <v>687</v>
      </c>
      <c r="N42" s="14" t="s">
        <v>195</v>
      </c>
      <c r="P42" s="14" t="s">
        <v>884</v>
      </c>
      <c r="Q42" s="17" t="s">
        <v>693</v>
      </c>
      <c r="R42" s="17" t="s">
        <v>693</v>
      </c>
      <c r="S42" s="14" t="s">
        <v>691</v>
      </c>
      <c r="T42" s="17" t="s">
        <v>473</v>
      </c>
      <c r="U42" s="17" t="s">
        <v>473</v>
      </c>
      <c r="V42" s="14" t="s">
        <v>691</v>
      </c>
      <c r="W42" s="17" t="s">
        <v>693</v>
      </c>
      <c r="X42" s="17" t="s">
        <v>693</v>
      </c>
      <c r="Y42" s="14" t="s">
        <v>691</v>
      </c>
      <c r="Z42" s="17" t="s">
        <v>693</v>
      </c>
      <c r="AA42" s="17" t="s">
        <v>693</v>
      </c>
      <c r="AB42" s="14" t="s">
        <v>691</v>
      </c>
      <c r="AC42" s="17" t="s">
        <v>505</v>
      </c>
      <c r="AD42" s="17" t="s">
        <v>505</v>
      </c>
      <c r="AE42" s="14" t="s">
        <v>691</v>
      </c>
      <c r="AF42" s="17" t="s">
        <v>693</v>
      </c>
      <c r="AG42" s="17" t="s">
        <v>693</v>
      </c>
      <c r="AH42" s="14" t="s">
        <v>691</v>
      </c>
      <c r="AI42" s="17" t="s">
        <v>693</v>
      </c>
      <c r="AJ42" s="17" t="s">
        <v>693</v>
      </c>
      <c r="AK42" s="14" t="s">
        <v>691</v>
      </c>
      <c r="AL42" s="17" t="s">
        <v>693</v>
      </c>
      <c r="AM42" s="17" t="s">
        <v>693</v>
      </c>
      <c r="AN42" s="14" t="s">
        <v>691</v>
      </c>
    </row>
    <row r="43" spans="1:40" x14ac:dyDescent="0.25">
      <c r="A43" s="14">
        <v>0</v>
      </c>
      <c r="B43" s="14">
        <v>0</v>
      </c>
      <c r="C43" s="14">
        <v>140</v>
      </c>
      <c r="D43" s="14">
        <v>101</v>
      </c>
      <c r="E43" s="14">
        <v>3300</v>
      </c>
      <c r="F43" s="14">
        <v>140</v>
      </c>
      <c r="G43" s="16">
        <v>39147</v>
      </c>
      <c r="H43" s="14">
        <v>1071</v>
      </c>
      <c r="I43" s="14">
        <v>9852998</v>
      </c>
      <c r="J43" s="16">
        <v>39147</v>
      </c>
      <c r="K43" s="14">
        <v>1071</v>
      </c>
      <c r="L43" s="14" t="s">
        <v>193</v>
      </c>
      <c r="M43" s="14" t="s">
        <v>687</v>
      </c>
      <c r="N43" s="14" t="s">
        <v>195</v>
      </c>
      <c r="P43" s="14" t="s">
        <v>885</v>
      </c>
      <c r="Q43" s="17" t="s">
        <v>693</v>
      </c>
      <c r="R43" s="17" t="s">
        <v>693</v>
      </c>
      <c r="S43" s="14" t="s">
        <v>691</v>
      </c>
      <c r="T43" s="17" t="s">
        <v>474</v>
      </c>
      <c r="U43" s="17" t="s">
        <v>474</v>
      </c>
      <c r="V43" s="14" t="s">
        <v>691</v>
      </c>
      <c r="W43" s="17" t="s">
        <v>693</v>
      </c>
      <c r="X43" s="17" t="s">
        <v>693</v>
      </c>
      <c r="Y43" s="14" t="s">
        <v>691</v>
      </c>
      <c r="Z43" s="17" t="s">
        <v>693</v>
      </c>
      <c r="AA43" s="17" t="s">
        <v>693</v>
      </c>
      <c r="AB43" s="14" t="s">
        <v>691</v>
      </c>
      <c r="AC43" s="17" t="s">
        <v>504</v>
      </c>
      <c r="AD43" s="17" t="s">
        <v>504</v>
      </c>
      <c r="AE43" s="14" t="s">
        <v>691</v>
      </c>
      <c r="AF43" s="17" t="s">
        <v>693</v>
      </c>
      <c r="AG43" s="17" t="s">
        <v>693</v>
      </c>
      <c r="AH43" s="14" t="s">
        <v>691</v>
      </c>
      <c r="AI43" s="17" t="s">
        <v>693</v>
      </c>
      <c r="AJ43" s="17" t="s">
        <v>693</v>
      </c>
      <c r="AK43" s="14" t="s">
        <v>691</v>
      </c>
      <c r="AL43" s="17" t="s">
        <v>693</v>
      </c>
      <c r="AM43" s="17" t="s">
        <v>693</v>
      </c>
      <c r="AN43" s="14" t="s">
        <v>691</v>
      </c>
    </row>
    <row r="44" spans="1:40" x14ac:dyDescent="0.25">
      <c r="A44" s="14">
        <v>0</v>
      </c>
      <c r="B44" s="14">
        <v>0</v>
      </c>
      <c r="C44" s="14">
        <v>140</v>
      </c>
      <c r="D44" s="14">
        <v>101</v>
      </c>
      <c r="E44" s="14">
        <v>3300</v>
      </c>
      <c r="F44" s="14">
        <v>140</v>
      </c>
      <c r="G44" s="16">
        <v>39147</v>
      </c>
      <c r="H44" s="14">
        <v>1071</v>
      </c>
      <c r="I44" s="14">
        <v>9852998</v>
      </c>
      <c r="J44" s="16">
        <v>39147</v>
      </c>
      <c r="K44" s="14">
        <v>1071</v>
      </c>
      <c r="L44" s="14" t="s">
        <v>193</v>
      </c>
      <c r="M44" s="14" t="s">
        <v>687</v>
      </c>
      <c r="N44" s="14" t="s">
        <v>195</v>
      </c>
      <c r="P44" s="14" t="s">
        <v>886</v>
      </c>
      <c r="Q44" s="17" t="s">
        <v>693</v>
      </c>
      <c r="R44" s="17" t="s">
        <v>693</v>
      </c>
      <c r="S44" s="14" t="s">
        <v>691</v>
      </c>
      <c r="T44" s="17" t="s">
        <v>474</v>
      </c>
      <c r="U44" s="17" t="s">
        <v>474</v>
      </c>
      <c r="V44" s="14" t="s">
        <v>691</v>
      </c>
      <c r="W44" s="17" t="s">
        <v>693</v>
      </c>
      <c r="X44" s="17" t="s">
        <v>693</v>
      </c>
      <c r="Y44" s="14" t="s">
        <v>691</v>
      </c>
      <c r="Z44" s="17" t="s">
        <v>693</v>
      </c>
      <c r="AA44" s="17" t="s">
        <v>693</v>
      </c>
      <c r="AB44" s="14" t="s">
        <v>691</v>
      </c>
      <c r="AC44" s="17" t="s">
        <v>505</v>
      </c>
      <c r="AD44" s="17" t="s">
        <v>505</v>
      </c>
      <c r="AE44" s="14" t="s">
        <v>691</v>
      </c>
      <c r="AF44" s="17" t="s">
        <v>693</v>
      </c>
      <c r="AG44" s="17" t="s">
        <v>693</v>
      </c>
      <c r="AH44" s="14" t="s">
        <v>691</v>
      </c>
      <c r="AI44" s="17" t="s">
        <v>693</v>
      </c>
      <c r="AJ44" s="17" t="s">
        <v>693</v>
      </c>
      <c r="AK44" s="14" t="s">
        <v>691</v>
      </c>
      <c r="AL44" s="17" t="s">
        <v>693</v>
      </c>
      <c r="AM44" s="17" t="s">
        <v>693</v>
      </c>
      <c r="AN44" s="14" t="s">
        <v>691</v>
      </c>
    </row>
    <row r="45" spans="1:40" x14ac:dyDescent="0.25">
      <c r="A45" s="14">
        <v>0</v>
      </c>
      <c r="B45" s="14">
        <v>0</v>
      </c>
      <c r="C45" s="14">
        <v>150</v>
      </c>
      <c r="D45" s="14">
        <v>101</v>
      </c>
      <c r="E45" s="14">
        <v>3300</v>
      </c>
      <c r="F45" s="14">
        <v>150</v>
      </c>
      <c r="G45" s="16">
        <v>39147</v>
      </c>
      <c r="H45" s="14">
        <v>1071</v>
      </c>
      <c r="I45" s="14">
        <v>9852998</v>
      </c>
      <c r="J45" s="16">
        <v>39147</v>
      </c>
      <c r="K45" s="14">
        <v>1071</v>
      </c>
      <c r="L45" s="14" t="s">
        <v>193</v>
      </c>
      <c r="M45" s="14" t="s">
        <v>687</v>
      </c>
      <c r="N45" s="14" t="s">
        <v>195</v>
      </c>
      <c r="P45" s="14" t="s">
        <v>887</v>
      </c>
      <c r="Q45" s="17" t="s">
        <v>693</v>
      </c>
      <c r="R45" s="17" t="s">
        <v>693</v>
      </c>
      <c r="S45" s="14" t="s">
        <v>691</v>
      </c>
      <c r="T45" s="17" t="s">
        <v>480</v>
      </c>
      <c r="U45" s="17" t="s">
        <v>480</v>
      </c>
      <c r="V45" s="14" t="s">
        <v>691</v>
      </c>
      <c r="W45" s="17" t="s">
        <v>693</v>
      </c>
      <c r="X45" s="17" t="s">
        <v>693</v>
      </c>
      <c r="Y45" s="14" t="s">
        <v>691</v>
      </c>
      <c r="Z45" s="17" t="s">
        <v>693</v>
      </c>
      <c r="AA45" s="17" t="s">
        <v>693</v>
      </c>
      <c r="AB45" s="14" t="s">
        <v>691</v>
      </c>
      <c r="AC45" s="17" t="s">
        <v>504</v>
      </c>
      <c r="AD45" s="17" t="s">
        <v>504</v>
      </c>
      <c r="AE45" s="14" t="s">
        <v>691</v>
      </c>
      <c r="AF45" s="17" t="s">
        <v>693</v>
      </c>
      <c r="AG45" s="17" t="s">
        <v>693</v>
      </c>
      <c r="AH45" s="14" t="s">
        <v>691</v>
      </c>
      <c r="AI45" s="17" t="s">
        <v>693</v>
      </c>
      <c r="AJ45" s="17" t="s">
        <v>693</v>
      </c>
      <c r="AK45" s="14" t="s">
        <v>691</v>
      </c>
      <c r="AL45" s="17" t="s">
        <v>693</v>
      </c>
      <c r="AM45" s="17" t="s">
        <v>693</v>
      </c>
      <c r="AN45" s="14" t="s">
        <v>691</v>
      </c>
    </row>
    <row r="46" spans="1:40" x14ac:dyDescent="0.25">
      <c r="A46" s="14">
        <v>0</v>
      </c>
      <c r="B46" s="14">
        <v>0</v>
      </c>
      <c r="C46" s="14">
        <v>150</v>
      </c>
      <c r="D46" s="14">
        <v>101</v>
      </c>
      <c r="E46" s="14">
        <v>3300</v>
      </c>
      <c r="F46" s="14">
        <v>150</v>
      </c>
      <c r="G46" s="16">
        <v>39147</v>
      </c>
      <c r="H46" s="14">
        <v>1071</v>
      </c>
      <c r="I46" s="14">
        <v>9852998</v>
      </c>
      <c r="J46" s="16">
        <v>39147</v>
      </c>
      <c r="K46" s="14">
        <v>1071</v>
      </c>
      <c r="L46" s="14" t="s">
        <v>193</v>
      </c>
      <c r="M46" s="14" t="s">
        <v>687</v>
      </c>
      <c r="N46" s="14" t="s">
        <v>195</v>
      </c>
      <c r="P46" s="14" t="s">
        <v>888</v>
      </c>
      <c r="Q46" s="17" t="s">
        <v>693</v>
      </c>
      <c r="R46" s="17" t="s">
        <v>693</v>
      </c>
      <c r="S46" s="14" t="s">
        <v>691</v>
      </c>
      <c r="T46" s="17" t="s">
        <v>480</v>
      </c>
      <c r="U46" s="17" t="s">
        <v>480</v>
      </c>
      <c r="V46" s="14" t="s">
        <v>691</v>
      </c>
      <c r="W46" s="17" t="s">
        <v>693</v>
      </c>
      <c r="X46" s="17" t="s">
        <v>693</v>
      </c>
      <c r="Y46" s="14" t="s">
        <v>691</v>
      </c>
      <c r="Z46" s="17" t="s">
        <v>693</v>
      </c>
      <c r="AA46" s="17" t="s">
        <v>693</v>
      </c>
      <c r="AB46" s="14" t="s">
        <v>691</v>
      </c>
      <c r="AC46" s="17" t="s">
        <v>505</v>
      </c>
      <c r="AD46" s="17" t="s">
        <v>505</v>
      </c>
      <c r="AE46" s="14" t="s">
        <v>691</v>
      </c>
      <c r="AF46" s="17" t="s">
        <v>693</v>
      </c>
      <c r="AG46" s="17" t="s">
        <v>693</v>
      </c>
      <c r="AH46" s="14" t="s">
        <v>691</v>
      </c>
      <c r="AI46" s="17" t="s">
        <v>693</v>
      </c>
      <c r="AJ46" s="17" t="s">
        <v>693</v>
      </c>
      <c r="AK46" s="14" t="s">
        <v>691</v>
      </c>
      <c r="AL46" s="17" t="s">
        <v>693</v>
      </c>
      <c r="AM46" s="17" t="s">
        <v>693</v>
      </c>
      <c r="AN46" s="14" t="s">
        <v>691</v>
      </c>
    </row>
    <row r="47" spans="1:40" x14ac:dyDescent="0.25">
      <c r="A47" s="14">
        <v>0</v>
      </c>
      <c r="B47" s="14">
        <v>0</v>
      </c>
      <c r="C47" s="14">
        <v>150</v>
      </c>
      <c r="D47" s="14">
        <v>101</v>
      </c>
      <c r="E47" s="14">
        <v>3300</v>
      </c>
      <c r="F47" s="14">
        <v>150</v>
      </c>
      <c r="G47" s="16">
        <v>39147</v>
      </c>
      <c r="H47" s="14">
        <v>1071</v>
      </c>
      <c r="I47" s="14">
        <v>9852998</v>
      </c>
      <c r="J47" s="16">
        <v>39147</v>
      </c>
      <c r="K47" s="14">
        <v>1071</v>
      </c>
      <c r="L47" s="14" t="s">
        <v>193</v>
      </c>
      <c r="M47" s="14" t="s">
        <v>687</v>
      </c>
      <c r="N47" s="14" t="s">
        <v>195</v>
      </c>
      <c r="P47" s="14" t="s">
        <v>620</v>
      </c>
      <c r="Q47" s="17" t="s">
        <v>693</v>
      </c>
      <c r="R47" s="17" t="s">
        <v>693</v>
      </c>
      <c r="S47" s="14" t="s">
        <v>691</v>
      </c>
      <c r="T47" s="17" t="s">
        <v>482</v>
      </c>
      <c r="U47" s="17" t="s">
        <v>482</v>
      </c>
      <c r="V47" s="14" t="s">
        <v>691</v>
      </c>
      <c r="W47" s="17" t="s">
        <v>693</v>
      </c>
      <c r="X47" s="17" t="s">
        <v>693</v>
      </c>
      <c r="Y47" s="14" t="s">
        <v>691</v>
      </c>
      <c r="Z47" s="17" t="s">
        <v>693</v>
      </c>
      <c r="AA47" s="17" t="s">
        <v>693</v>
      </c>
      <c r="AB47" s="14" t="s">
        <v>691</v>
      </c>
      <c r="AC47" s="17" t="s">
        <v>504</v>
      </c>
      <c r="AD47" s="17" t="s">
        <v>504</v>
      </c>
      <c r="AE47" s="14" t="s">
        <v>691</v>
      </c>
      <c r="AF47" s="17" t="s">
        <v>693</v>
      </c>
      <c r="AG47" s="17" t="s">
        <v>693</v>
      </c>
      <c r="AH47" s="14" t="s">
        <v>691</v>
      </c>
      <c r="AI47" s="17" t="s">
        <v>693</v>
      </c>
      <c r="AJ47" s="17" t="s">
        <v>693</v>
      </c>
      <c r="AK47" s="14" t="s">
        <v>691</v>
      </c>
      <c r="AL47" s="17" t="s">
        <v>693</v>
      </c>
      <c r="AM47" s="17" t="s">
        <v>693</v>
      </c>
      <c r="AN47" s="14" t="s">
        <v>691</v>
      </c>
    </row>
    <row r="48" spans="1:40" x14ac:dyDescent="0.25">
      <c r="A48" s="14">
        <v>0</v>
      </c>
      <c r="B48" s="14">
        <v>0</v>
      </c>
      <c r="C48" s="14">
        <v>150</v>
      </c>
      <c r="D48" s="14">
        <v>101</v>
      </c>
      <c r="E48" s="14">
        <v>3300</v>
      </c>
      <c r="F48" s="14">
        <v>150</v>
      </c>
      <c r="G48" s="16">
        <v>39147</v>
      </c>
      <c r="H48" s="14">
        <v>1071</v>
      </c>
      <c r="I48" s="14">
        <v>9852998</v>
      </c>
      <c r="J48" s="16">
        <v>39147</v>
      </c>
      <c r="K48" s="14">
        <v>1071</v>
      </c>
      <c r="L48" s="14" t="s">
        <v>193</v>
      </c>
      <c r="M48" s="14" t="s">
        <v>687</v>
      </c>
      <c r="N48" s="14" t="s">
        <v>195</v>
      </c>
      <c r="P48" s="14" t="s">
        <v>621</v>
      </c>
      <c r="Q48" s="17" t="s">
        <v>693</v>
      </c>
      <c r="R48" s="17" t="s">
        <v>693</v>
      </c>
      <c r="S48" s="14" t="s">
        <v>691</v>
      </c>
      <c r="T48" s="17" t="s">
        <v>482</v>
      </c>
      <c r="U48" s="17" t="s">
        <v>482</v>
      </c>
      <c r="V48" s="14" t="s">
        <v>691</v>
      </c>
      <c r="W48" s="17" t="s">
        <v>693</v>
      </c>
      <c r="X48" s="17" t="s">
        <v>693</v>
      </c>
      <c r="Y48" s="14" t="s">
        <v>691</v>
      </c>
      <c r="Z48" s="17" t="s">
        <v>693</v>
      </c>
      <c r="AA48" s="17" t="s">
        <v>693</v>
      </c>
      <c r="AB48" s="14" t="s">
        <v>691</v>
      </c>
      <c r="AC48" s="17" t="s">
        <v>505</v>
      </c>
      <c r="AD48" s="17" t="s">
        <v>505</v>
      </c>
      <c r="AE48" s="14" t="s">
        <v>691</v>
      </c>
      <c r="AF48" s="17" t="s">
        <v>693</v>
      </c>
      <c r="AG48" s="17" t="s">
        <v>693</v>
      </c>
      <c r="AH48" s="14" t="s">
        <v>691</v>
      </c>
      <c r="AI48" s="17" t="s">
        <v>693</v>
      </c>
      <c r="AJ48" s="17" t="s">
        <v>693</v>
      </c>
      <c r="AK48" s="14" t="s">
        <v>691</v>
      </c>
      <c r="AL48" s="17" t="s">
        <v>693</v>
      </c>
      <c r="AM48" s="17" t="s">
        <v>693</v>
      </c>
      <c r="AN48" s="14" t="s">
        <v>691</v>
      </c>
    </row>
    <row r="49" spans="1:40" x14ac:dyDescent="0.25">
      <c r="A49" s="14">
        <v>0</v>
      </c>
      <c r="B49" s="14">
        <v>0</v>
      </c>
      <c r="C49" s="14">
        <v>160</v>
      </c>
      <c r="D49" s="14">
        <v>101</v>
      </c>
      <c r="E49" s="14">
        <v>3300</v>
      </c>
      <c r="F49" s="14">
        <v>160</v>
      </c>
      <c r="G49" s="16">
        <v>39147</v>
      </c>
      <c r="H49" s="14">
        <v>1071</v>
      </c>
      <c r="I49" s="14">
        <v>9852998</v>
      </c>
      <c r="J49" s="16">
        <v>39147</v>
      </c>
      <c r="K49" s="14">
        <v>1071</v>
      </c>
      <c r="L49" s="14" t="s">
        <v>193</v>
      </c>
      <c r="M49" s="14" t="s">
        <v>687</v>
      </c>
      <c r="N49" s="14" t="s">
        <v>195</v>
      </c>
      <c r="P49" s="14" t="s">
        <v>622</v>
      </c>
      <c r="Q49" s="17" t="s">
        <v>693</v>
      </c>
      <c r="R49" s="17" t="s">
        <v>693</v>
      </c>
      <c r="S49" s="14" t="s">
        <v>691</v>
      </c>
      <c r="T49" s="17" t="s">
        <v>484</v>
      </c>
      <c r="U49" s="17" t="s">
        <v>484</v>
      </c>
      <c r="V49" s="14" t="s">
        <v>691</v>
      </c>
      <c r="W49" s="17" t="s">
        <v>693</v>
      </c>
      <c r="X49" s="17" t="s">
        <v>693</v>
      </c>
      <c r="Y49" s="14" t="s">
        <v>691</v>
      </c>
      <c r="Z49" s="17" t="s">
        <v>693</v>
      </c>
      <c r="AA49" s="17" t="s">
        <v>693</v>
      </c>
      <c r="AB49" s="14" t="s">
        <v>691</v>
      </c>
      <c r="AC49" s="17" t="s">
        <v>504</v>
      </c>
      <c r="AD49" s="17" t="s">
        <v>504</v>
      </c>
      <c r="AE49" s="14" t="s">
        <v>691</v>
      </c>
      <c r="AF49" s="17" t="s">
        <v>693</v>
      </c>
      <c r="AG49" s="17" t="s">
        <v>693</v>
      </c>
      <c r="AH49" s="14" t="s">
        <v>691</v>
      </c>
      <c r="AI49" s="17" t="s">
        <v>693</v>
      </c>
      <c r="AJ49" s="17" t="s">
        <v>693</v>
      </c>
      <c r="AK49" s="14" t="s">
        <v>691</v>
      </c>
      <c r="AL49" s="17" t="s">
        <v>693</v>
      </c>
      <c r="AM49" s="17" t="s">
        <v>693</v>
      </c>
      <c r="AN49" s="14" t="s">
        <v>691</v>
      </c>
    </row>
    <row r="50" spans="1:40" x14ac:dyDescent="0.25">
      <c r="A50" s="14">
        <v>0</v>
      </c>
      <c r="B50" s="14">
        <v>0</v>
      </c>
      <c r="C50" s="14">
        <v>160</v>
      </c>
      <c r="D50" s="14">
        <v>101</v>
      </c>
      <c r="E50" s="14">
        <v>3300</v>
      </c>
      <c r="F50" s="14">
        <v>160</v>
      </c>
      <c r="G50" s="16">
        <v>39147</v>
      </c>
      <c r="H50" s="14">
        <v>1071</v>
      </c>
      <c r="I50" s="14">
        <v>9852998</v>
      </c>
      <c r="J50" s="16">
        <v>39147</v>
      </c>
      <c r="K50" s="14">
        <v>1071</v>
      </c>
      <c r="L50" s="14" t="s">
        <v>193</v>
      </c>
      <c r="M50" s="14" t="s">
        <v>687</v>
      </c>
      <c r="N50" s="14" t="s">
        <v>195</v>
      </c>
      <c r="P50" s="14" t="s">
        <v>623</v>
      </c>
      <c r="Q50" s="17" t="s">
        <v>693</v>
      </c>
      <c r="R50" s="17" t="s">
        <v>693</v>
      </c>
      <c r="S50" s="14" t="s">
        <v>691</v>
      </c>
      <c r="T50" s="17" t="s">
        <v>484</v>
      </c>
      <c r="U50" s="17" t="s">
        <v>484</v>
      </c>
      <c r="V50" s="14" t="s">
        <v>691</v>
      </c>
      <c r="W50" s="17" t="s">
        <v>693</v>
      </c>
      <c r="X50" s="17" t="s">
        <v>693</v>
      </c>
      <c r="Y50" s="14" t="s">
        <v>691</v>
      </c>
      <c r="Z50" s="17" t="s">
        <v>693</v>
      </c>
      <c r="AA50" s="17" t="s">
        <v>693</v>
      </c>
      <c r="AB50" s="14" t="s">
        <v>691</v>
      </c>
      <c r="AC50" s="17" t="s">
        <v>505</v>
      </c>
      <c r="AD50" s="17" t="s">
        <v>505</v>
      </c>
      <c r="AE50" s="14" t="s">
        <v>691</v>
      </c>
      <c r="AF50" s="17" t="s">
        <v>693</v>
      </c>
      <c r="AG50" s="17" t="s">
        <v>693</v>
      </c>
      <c r="AH50" s="14" t="s">
        <v>691</v>
      </c>
      <c r="AI50" s="17" t="s">
        <v>693</v>
      </c>
      <c r="AJ50" s="17" t="s">
        <v>693</v>
      </c>
      <c r="AK50" s="14" t="s">
        <v>691</v>
      </c>
      <c r="AL50" s="17" t="s">
        <v>693</v>
      </c>
      <c r="AM50" s="17" t="s">
        <v>693</v>
      </c>
      <c r="AN50" s="14" t="s">
        <v>691</v>
      </c>
    </row>
    <row r="51" spans="1:40" x14ac:dyDescent="0.25">
      <c r="A51" s="14">
        <v>0</v>
      </c>
      <c r="B51" s="14">
        <v>0</v>
      </c>
      <c r="C51" s="14">
        <v>160</v>
      </c>
      <c r="D51" s="14">
        <v>101</v>
      </c>
      <c r="E51" s="14">
        <v>3300</v>
      </c>
      <c r="F51" s="14">
        <v>160</v>
      </c>
      <c r="G51" s="16">
        <v>39147</v>
      </c>
      <c r="H51" s="14">
        <v>1071</v>
      </c>
      <c r="I51" s="14">
        <v>9852998</v>
      </c>
      <c r="J51" s="16">
        <v>39147</v>
      </c>
      <c r="K51" s="14">
        <v>1071</v>
      </c>
      <c r="L51" s="14" t="s">
        <v>193</v>
      </c>
      <c r="M51" s="14" t="s">
        <v>687</v>
      </c>
      <c r="N51" s="14" t="s">
        <v>195</v>
      </c>
      <c r="P51" s="14" t="s">
        <v>946</v>
      </c>
      <c r="Q51" s="17" t="s">
        <v>693</v>
      </c>
      <c r="R51" s="17" t="s">
        <v>693</v>
      </c>
      <c r="S51" s="14" t="s">
        <v>691</v>
      </c>
      <c r="T51" s="17" t="s">
        <v>483</v>
      </c>
      <c r="U51" s="17" t="s">
        <v>483</v>
      </c>
      <c r="V51" s="14" t="s">
        <v>691</v>
      </c>
      <c r="W51" s="17" t="s">
        <v>693</v>
      </c>
      <c r="X51" s="17" t="s">
        <v>693</v>
      </c>
      <c r="Y51" s="14" t="s">
        <v>691</v>
      </c>
      <c r="Z51" s="17" t="s">
        <v>693</v>
      </c>
      <c r="AA51" s="17" t="s">
        <v>693</v>
      </c>
      <c r="AB51" s="14" t="s">
        <v>691</v>
      </c>
      <c r="AC51" s="17" t="s">
        <v>504</v>
      </c>
      <c r="AD51" s="17" t="s">
        <v>504</v>
      </c>
      <c r="AE51" s="14" t="s">
        <v>691</v>
      </c>
      <c r="AF51" s="17" t="s">
        <v>693</v>
      </c>
      <c r="AG51" s="17" t="s">
        <v>693</v>
      </c>
      <c r="AH51" s="14" t="s">
        <v>691</v>
      </c>
      <c r="AI51" s="17" t="s">
        <v>693</v>
      </c>
      <c r="AJ51" s="17" t="s">
        <v>693</v>
      </c>
      <c r="AK51" s="14" t="s">
        <v>691</v>
      </c>
      <c r="AL51" s="17" t="s">
        <v>693</v>
      </c>
      <c r="AM51" s="17" t="s">
        <v>693</v>
      </c>
      <c r="AN51" s="14" t="s">
        <v>691</v>
      </c>
    </row>
    <row r="52" spans="1:40" x14ac:dyDescent="0.25">
      <c r="A52" s="14">
        <v>0</v>
      </c>
      <c r="B52" s="14">
        <v>0</v>
      </c>
      <c r="C52" s="14">
        <v>160</v>
      </c>
      <c r="D52" s="14">
        <v>101</v>
      </c>
      <c r="E52" s="14">
        <v>3300</v>
      </c>
      <c r="F52" s="14">
        <v>160</v>
      </c>
      <c r="G52" s="16">
        <v>39147</v>
      </c>
      <c r="H52" s="14">
        <v>1071</v>
      </c>
      <c r="I52" s="14">
        <v>9852998</v>
      </c>
      <c r="J52" s="16">
        <v>39147</v>
      </c>
      <c r="K52" s="14">
        <v>1071</v>
      </c>
      <c r="L52" s="14" t="s">
        <v>193</v>
      </c>
      <c r="M52" s="14" t="s">
        <v>687</v>
      </c>
      <c r="N52" s="14" t="s">
        <v>195</v>
      </c>
      <c r="P52" s="14" t="s">
        <v>947</v>
      </c>
      <c r="Q52" s="17" t="s">
        <v>693</v>
      </c>
      <c r="R52" s="17" t="s">
        <v>693</v>
      </c>
      <c r="S52" s="14" t="s">
        <v>691</v>
      </c>
      <c r="T52" s="17" t="s">
        <v>483</v>
      </c>
      <c r="U52" s="17" t="s">
        <v>483</v>
      </c>
      <c r="V52" s="14" t="s">
        <v>691</v>
      </c>
      <c r="W52" s="17" t="s">
        <v>693</v>
      </c>
      <c r="X52" s="17" t="s">
        <v>693</v>
      </c>
      <c r="Y52" s="14" t="s">
        <v>691</v>
      </c>
      <c r="Z52" s="17" t="s">
        <v>693</v>
      </c>
      <c r="AA52" s="17" t="s">
        <v>693</v>
      </c>
      <c r="AB52" s="14" t="s">
        <v>691</v>
      </c>
      <c r="AC52" s="17" t="s">
        <v>505</v>
      </c>
      <c r="AD52" s="17" t="s">
        <v>505</v>
      </c>
      <c r="AE52" s="14" t="s">
        <v>691</v>
      </c>
      <c r="AF52" s="17" t="s">
        <v>693</v>
      </c>
      <c r="AG52" s="17" t="s">
        <v>693</v>
      </c>
      <c r="AH52" s="14" t="s">
        <v>691</v>
      </c>
      <c r="AI52" s="17" t="s">
        <v>693</v>
      </c>
      <c r="AJ52" s="17" t="s">
        <v>693</v>
      </c>
      <c r="AK52" s="14" t="s">
        <v>691</v>
      </c>
      <c r="AL52" s="17" t="s">
        <v>693</v>
      </c>
      <c r="AM52" s="17" t="s">
        <v>693</v>
      </c>
      <c r="AN52" s="14" t="s">
        <v>691</v>
      </c>
    </row>
    <row r="53" spans="1:40" x14ac:dyDescent="0.25">
      <c r="A53" s="14">
        <v>0</v>
      </c>
      <c r="B53" s="14">
        <v>0</v>
      </c>
      <c r="C53" s="14">
        <v>170</v>
      </c>
      <c r="D53" s="14">
        <v>101</v>
      </c>
      <c r="E53" s="14">
        <v>3300</v>
      </c>
      <c r="F53" s="14">
        <v>170</v>
      </c>
      <c r="G53" s="16">
        <v>39147</v>
      </c>
      <c r="H53" s="14">
        <v>1071</v>
      </c>
      <c r="I53" s="14">
        <v>9852998</v>
      </c>
      <c r="J53" s="16">
        <v>39147</v>
      </c>
      <c r="K53" s="14">
        <v>1071</v>
      </c>
      <c r="L53" s="14" t="s">
        <v>193</v>
      </c>
      <c r="M53" s="14" t="s">
        <v>687</v>
      </c>
      <c r="N53" s="14" t="s">
        <v>195</v>
      </c>
      <c r="P53" s="14" t="s">
        <v>461</v>
      </c>
      <c r="Q53" s="17" t="s">
        <v>693</v>
      </c>
      <c r="R53" s="17" t="s">
        <v>693</v>
      </c>
      <c r="S53" s="14" t="s">
        <v>691</v>
      </c>
      <c r="T53" s="17" t="s">
        <v>473</v>
      </c>
      <c r="U53" s="17" t="s">
        <v>473</v>
      </c>
      <c r="V53" s="14" t="s">
        <v>691</v>
      </c>
      <c r="W53" s="17" t="s">
        <v>693</v>
      </c>
      <c r="X53" s="17" t="s">
        <v>693</v>
      </c>
      <c r="Y53" s="14" t="s">
        <v>691</v>
      </c>
      <c r="Z53" s="17" t="s">
        <v>693</v>
      </c>
      <c r="AA53" s="17" t="s">
        <v>693</v>
      </c>
      <c r="AB53" s="14" t="s">
        <v>691</v>
      </c>
      <c r="AC53" s="17" t="s">
        <v>506</v>
      </c>
      <c r="AD53" s="17" t="s">
        <v>506</v>
      </c>
      <c r="AE53" s="14" t="s">
        <v>691</v>
      </c>
      <c r="AF53" s="17" t="s">
        <v>693</v>
      </c>
      <c r="AG53" s="17" t="s">
        <v>693</v>
      </c>
      <c r="AH53" s="14" t="s">
        <v>691</v>
      </c>
      <c r="AI53" s="17" t="s">
        <v>693</v>
      </c>
      <c r="AJ53" s="17" t="s">
        <v>693</v>
      </c>
      <c r="AK53" s="14" t="s">
        <v>691</v>
      </c>
      <c r="AL53" s="17" t="s">
        <v>693</v>
      </c>
      <c r="AM53" s="17" t="s">
        <v>693</v>
      </c>
      <c r="AN53" s="14" t="s">
        <v>691</v>
      </c>
    </row>
    <row r="54" spans="1:40" x14ac:dyDescent="0.25">
      <c r="A54" s="14">
        <v>0</v>
      </c>
      <c r="B54" s="14">
        <v>0</v>
      </c>
      <c r="C54" s="14">
        <v>170</v>
      </c>
      <c r="D54" s="14">
        <v>101</v>
      </c>
      <c r="E54" s="14">
        <v>3300</v>
      </c>
      <c r="F54" s="14">
        <v>170</v>
      </c>
      <c r="G54" s="16">
        <v>39147</v>
      </c>
      <c r="H54" s="14">
        <v>1071</v>
      </c>
      <c r="I54" s="14">
        <v>9852998</v>
      </c>
      <c r="J54" s="16">
        <v>39147</v>
      </c>
      <c r="K54" s="14">
        <v>1071</v>
      </c>
      <c r="L54" s="14" t="s">
        <v>193</v>
      </c>
      <c r="M54" s="14" t="s">
        <v>687</v>
      </c>
      <c r="N54" s="14" t="s">
        <v>195</v>
      </c>
      <c r="P54" s="14" t="s">
        <v>462</v>
      </c>
      <c r="Q54" s="17" t="s">
        <v>693</v>
      </c>
      <c r="R54" s="17" t="s">
        <v>693</v>
      </c>
      <c r="S54" s="14" t="s">
        <v>691</v>
      </c>
      <c r="T54" s="17" t="s">
        <v>473</v>
      </c>
      <c r="U54" s="17" t="s">
        <v>473</v>
      </c>
      <c r="V54" s="14" t="s">
        <v>691</v>
      </c>
      <c r="W54" s="17" t="s">
        <v>693</v>
      </c>
      <c r="X54" s="17" t="s">
        <v>693</v>
      </c>
      <c r="Y54" s="14" t="s">
        <v>691</v>
      </c>
      <c r="Z54" s="17" t="s">
        <v>693</v>
      </c>
      <c r="AA54" s="17" t="s">
        <v>693</v>
      </c>
      <c r="AB54" s="14" t="s">
        <v>691</v>
      </c>
      <c r="AC54" s="17" t="s">
        <v>507</v>
      </c>
      <c r="AD54" s="17" t="s">
        <v>507</v>
      </c>
      <c r="AE54" s="14" t="s">
        <v>691</v>
      </c>
      <c r="AF54" s="17" t="s">
        <v>693</v>
      </c>
      <c r="AG54" s="17" t="s">
        <v>693</v>
      </c>
      <c r="AH54" s="14" t="s">
        <v>691</v>
      </c>
      <c r="AI54" s="17" t="s">
        <v>693</v>
      </c>
      <c r="AJ54" s="17" t="s">
        <v>693</v>
      </c>
      <c r="AK54" s="14" t="s">
        <v>691</v>
      </c>
      <c r="AL54" s="17" t="s">
        <v>693</v>
      </c>
      <c r="AM54" s="17" t="s">
        <v>693</v>
      </c>
      <c r="AN54" s="14" t="s">
        <v>691</v>
      </c>
    </row>
    <row r="55" spans="1:40" x14ac:dyDescent="0.25">
      <c r="A55" s="14">
        <v>0</v>
      </c>
      <c r="B55" s="14">
        <v>0</v>
      </c>
      <c r="C55" s="14">
        <v>170</v>
      </c>
      <c r="D55" s="14">
        <v>101</v>
      </c>
      <c r="E55" s="14">
        <v>3300</v>
      </c>
      <c r="F55" s="14">
        <v>170</v>
      </c>
      <c r="G55" s="16">
        <v>39147</v>
      </c>
      <c r="H55" s="14">
        <v>1071</v>
      </c>
      <c r="I55" s="14">
        <v>9852998</v>
      </c>
      <c r="J55" s="16">
        <v>39147</v>
      </c>
      <c r="K55" s="14">
        <v>1071</v>
      </c>
      <c r="L55" s="14" t="s">
        <v>193</v>
      </c>
      <c r="M55" s="14" t="s">
        <v>687</v>
      </c>
      <c r="N55" s="14" t="s">
        <v>195</v>
      </c>
      <c r="P55" s="14" t="s">
        <v>463</v>
      </c>
      <c r="Q55" s="17" t="s">
        <v>693</v>
      </c>
      <c r="R55" s="17" t="s">
        <v>693</v>
      </c>
      <c r="S55" s="14" t="s">
        <v>691</v>
      </c>
      <c r="T55" s="17" t="s">
        <v>474</v>
      </c>
      <c r="U55" s="17" t="s">
        <v>474</v>
      </c>
      <c r="V55" s="14" t="s">
        <v>691</v>
      </c>
      <c r="W55" s="17" t="s">
        <v>693</v>
      </c>
      <c r="X55" s="17" t="s">
        <v>693</v>
      </c>
      <c r="Y55" s="14" t="s">
        <v>691</v>
      </c>
      <c r="Z55" s="17" t="s">
        <v>693</v>
      </c>
      <c r="AA55" s="17" t="s">
        <v>693</v>
      </c>
      <c r="AB55" s="14" t="s">
        <v>691</v>
      </c>
      <c r="AC55" s="17" t="s">
        <v>506</v>
      </c>
      <c r="AD55" s="17" t="s">
        <v>506</v>
      </c>
      <c r="AE55" s="14" t="s">
        <v>691</v>
      </c>
      <c r="AF55" s="17" t="s">
        <v>693</v>
      </c>
      <c r="AG55" s="17" t="s">
        <v>693</v>
      </c>
      <c r="AH55" s="14" t="s">
        <v>691</v>
      </c>
      <c r="AI55" s="17" t="s">
        <v>693</v>
      </c>
      <c r="AJ55" s="17" t="s">
        <v>693</v>
      </c>
      <c r="AK55" s="14" t="s">
        <v>691</v>
      </c>
      <c r="AL55" s="17" t="s">
        <v>693</v>
      </c>
      <c r="AM55" s="17" t="s">
        <v>693</v>
      </c>
      <c r="AN55" s="14" t="s">
        <v>691</v>
      </c>
    </row>
    <row r="56" spans="1:40" x14ac:dyDescent="0.25">
      <c r="A56" s="14">
        <v>0</v>
      </c>
      <c r="B56" s="14">
        <v>0</v>
      </c>
      <c r="C56" s="14">
        <v>170</v>
      </c>
      <c r="D56" s="14">
        <v>101</v>
      </c>
      <c r="E56" s="14">
        <v>3300</v>
      </c>
      <c r="F56" s="14">
        <v>170</v>
      </c>
      <c r="G56" s="16">
        <v>39147</v>
      </c>
      <c r="H56" s="14">
        <v>1071</v>
      </c>
      <c r="I56" s="14">
        <v>9852998</v>
      </c>
      <c r="J56" s="16">
        <v>39147</v>
      </c>
      <c r="K56" s="14">
        <v>1071</v>
      </c>
      <c r="L56" s="14" t="s">
        <v>193</v>
      </c>
      <c r="M56" s="14" t="s">
        <v>687</v>
      </c>
      <c r="N56" s="14" t="s">
        <v>195</v>
      </c>
      <c r="P56" s="14" t="s">
        <v>464</v>
      </c>
      <c r="Q56" s="17" t="s">
        <v>693</v>
      </c>
      <c r="R56" s="17" t="s">
        <v>693</v>
      </c>
      <c r="S56" s="14" t="s">
        <v>691</v>
      </c>
      <c r="T56" s="17" t="s">
        <v>474</v>
      </c>
      <c r="U56" s="17" t="s">
        <v>474</v>
      </c>
      <c r="V56" s="14" t="s">
        <v>691</v>
      </c>
      <c r="W56" s="17" t="s">
        <v>693</v>
      </c>
      <c r="X56" s="17" t="s">
        <v>693</v>
      </c>
      <c r="Y56" s="14" t="s">
        <v>691</v>
      </c>
      <c r="Z56" s="17" t="s">
        <v>693</v>
      </c>
      <c r="AA56" s="17" t="s">
        <v>693</v>
      </c>
      <c r="AB56" s="14" t="s">
        <v>691</v>
      </c>
      <c r="AC56" s="17" t="s">
        <v>507</v>
      </c>
      <c r="AD56" s="17" t="s">
        <v>507</v>
      </c>
      <c r="AE56" s="14" t="s">
        <v>691</v>
      </c>
      <c r="AF56" s="17" t="s">
        <v>693</v>
      </c>
      <c r="AG56" s="17" t="s">
        <v>693</v>
      </c>
      <c r="AH56" s="14" t="s">
        <v>691</v>
      </c>
      <c r="AI56" s="17" t="s">
        <v>693</v>
      </c>
      <c r="AJ56" s="17" t="s">
        <v>693</v>
      </c>
      <c r="AK56" s="14" t="s">
        <v>691</v>
      </c>
      <c r="AL56" s="17" t="s">
        <v>693</v>
      </c>
      <c r="AM56" s="17" t="s">
        <v>693</v>
      </c>
      <c r="AN56" s="14" t="s">
        <v>691</v>
      </c>
    </row>
    <row r="57" spans="1:40" x14ac:dyDescent="0.25">
      <c r="A57" s="14">
        <v>0</v>
      </c>
      <c r="B57" s="14">
        <v>0</v>
      </c>
      <c r="C57" s="14">
        <v>180</v>
      </c>
      <c r="D57" s="14">
        <v>101</v>
      </c>
      <c r="E57" s="14">
        <v>3300</v>
      </c>
      <c r="F57" s="14">
        <v>180</v>
      </c>
      <c r="G57" s="16">
        <v>39147</v>
      </c>
      <c r="H57" s="14">
        <v>1071</v>
      </c>
      <c r="I57" s="14">
        <v>9852998</v>
      </c>
      <c r="J57" s="16">
        <v>39147</v>
      </c>
      <c r="K57" s="14">
        <v>1071</v>
      </c>
      <c r="L57" s="14" t="s">
        <v>193</v>
      </c>
      <c r="M57" s="14" t="s">
        <v>687</v>
      </c>
      <c r="N57" s="14" t="s">
        <v>195</v>
      </c>
      <c r="P57" s="14" t="s">
        <v>465</v>
      </c>
      <c r="Q57" s="17" t="s">
        <v>693</v>
      </c>
      <c r="R57" s="17" t="s">
        <v>693</v>
      </c>
      <c r="S57" s="14" t="s">
        <v>691</v>
      </c>
      <c r="T57" s="17" t="s">
        <v>480</v>
      </c>
      <c r="U57" s="17" t="s">
        <v>480</v>
      </c>
      <c r="V57" s="14" t="s">
        <v>691</v>
      </c>
      <c r="W57" s="17" t="s">
        <v>693</v>
      </c>
      <c r="X57" s="17" t="s">
        <v>693</v>
      </c>
      <c r="Y57" s="14" t="s">
        <v>691</v>
      </c>
      <c r="Z57" s="17" t="s">
        <v>693</v>
      </c>
      <c r="AA57" s="17" t="s">
        <v>693</v>
      </c>
      <c r="AB57" s="14" t="s">
        <v>691</v>
      </c>
      <c r="AC57" s="17" t="s">
        <v>506</v>
      </c>
      <c r="AD57" s="17" t="s">
        <v>506</v>
      </c>
      <c r="AE57" s="14" t="s">
        <v>691</v>
      </c>
      <c r="AF57" s="17" t="s">
        <v>693</v>
      </c>
      <c r="AG57" s="17" t="s">
        <v>693</v>
      </c>
      <c r="AH57" s="14" t="s">
        <v>691</v>
      </c>
      <c r="AI57" s="17" t="s">
        <v>693</v>
      </c>
      <c r="AJ57" s="17" t="s">
        <v>693</v>
      </c>
      <c r="AK57" s="14" t="s">
        <v>691</v>
      </c>
      <c r="AL57" s="17" t="s">
        <v>693</v>
      </c>
      <c r="AM57" s="17" t="s">
        <v>693</v>
      </c>
      <c r="AN57" s="14" t="s">
        <v>691</v>
      </c>
    </row>
    <row r="58" spans="1:40" x14ac:dyDescent="0.25">
      <c r="A58" s="14">
        <v>0</v>
      </c>
      <c r="B58" s="14">
        <v>0</v>
      </c>
      <c r="C58" s="14">
        <v>180</v>
      </c>
      <c r="D58" s="14">
        <v>101</v>
      </c>
      <c r="E58" s="14">
        <v>3300</v>
      </c>
      <c r="F58" s="14">
        <v>180</v>
      </c>
      <c r="G58" s="16">
        <v>39147</v>
      </c>
      <c r="H58" s="14">
        <v>1071</v>
      </c>
      <c r="I58" s="14">
        <v>9852998</v>
      </c>
      <c r="J58" s="16">
        <v>39147</v>
      </c>
      <c r="K58" s="14">
        <v>1071</v>
      </c>
      <c r="L58" s="14" t="s">
        <v>193</v>
      </c>
      <c r="M58" s="14" t="s">
        <v>687</v>
      </c>
      <c r="N58" s="14" t="s">
        <v>195</v>
      </c>
      <c r="P58" s="14" t="s">
        <v>466</v>
      </c>
      <c r="Q58" s="17" t="s">
        <v>693</v>
      </c>
      <c r="R58" s="17" t="s">
        <v>693</v>
      </c>
      <c r="S58" s="14" t="s">
        <v>691</v>
      </c>
      <c r="T58" s="17" t="s">
        <v>480</v>
      </c>
      <c r="U58" s="17" t="s">
        <v>480</v>
      </c>
      <c r="V58" s="14" t="s">
        <v>691</v>
      </c>
      <c r="W58" s="17" t="s">
        <v>693</v>
      </c>
      <c r="X58" s="17" t="s">
        <v>693</v>
      </c>
      <c r="Y58" s="14" t="s">
        <v>691</v>
      </c>
      <c r="Z58" s="17" t="s">
        <v>693</v>
      </c>
      <c r="AA58" s="17" t="s">
        <v>693</v>
      </c>
      <c r="AB58" s="14" t="s">
        <v>691</v>
      </c>
      <c r="AC58" s="17" t="s">
        <v>507</v>
      </c>
      <c r="AD58" s="17" t="s">
        <v>507</v>
      </c>
      <c r="AE58" s="14" t="s">
        <v>691</v>
      </c>
      <c r="AF58" s="17" t="s">
        <v>693</v>
      </c>
      <c r="AG58" s="17" t="s">
        <v>693</v>
      </c>
      <c r="AH58" s="14" t="s">
        <v>691</v>
      </c>
      <c r="AI58" s="17" t="s">
        <v>693</v>
      </c>
      <c r="AJ58" s="17" t="s">
        <v>693</v>
      </c>
      <c r="AK58" s="14" t="s">
        <v>691</v>
      </c>
      <c r="AL58" s="17" t="s">
        <v>693</v>
      </c>
      <c r="AM58" s="17" t="s">
        <v>693</v>
      </c>
      <c r="AN58" s="14" t="s">
        <v>691</v>
      </c>
    </row>
    <row r="59" spans="1:40" x14ac:dyDescent="0.25">
      <c r="A59" s="14">
        <v>0</v>
      </c>
      <c r="B59" s="14">
        <v>0</v>
      </c>
      <c r="C59" s="14">
        <v>180</v>
      </c>
      <c r="D59" s="14">
        <v>101</v>
      </c>
      <c r="E59" s="14">
        <v>3300</v>
      </c>
      <c r="F59" s="14">
        <v>180</v>
      </c>
      <c r="G59" s="16">
        <v>39147</v>
      </c>
      <c r="H59" s="14">
        <v>1071</v>
      </c>
      <c r="I59" s="14">
        <v>9852998</v>
      </c>
      <c r="J59" s="16">
        <v>39147</v>
      </c>
      <c r="K59" s="14">
        <v>1071</v>
      </c>
      <c r="L59" s="14" t="s">
        <v>193</v>
      </c>
      <c r="M59" s="14" t="s">
        <v>687</v>
      </c>
      <c r="N59" s="14" t="s">
        <v>195</v>
      </c>
      <c r="P59" s="14" t="s">
        <v>467</v>
      </c>
      <c r="Q59" s="17" t="s">
        <v>693</v>
      </c>
      <c r="R59" s="17" t="s">
        <v>693</v>
      </c>
      <c r="S59" s="14" t="s">
        <v>691</v>
      </c>
      <c r="T59" s="17" t="s">
        <v>482</v>
      </c>
      <c r="U59" s="17" t="s">
        <v>482</v>
      </c>
      <c r="V59" s="14" t="s">
        <v>691</v>
      </c>
      <c r="W59" s="17" t="s">
        <v>693</v>
      </c>
      <c r="X59" s="17" t="s">
        <v>693</v>
      </c>
      <c r="Y59" s="14" t="s">
        <v>691</v>
      </c>
      <c r="Z59" s="17" t="s">
        <v>693</v>
      </c>
      <c r="AA59" s="17" t="s">
        <v>693</v>
      </c>
      <c r="AB59" s="14" t="s">
        <v>691</v>
      </c>
      <c r="AC59" s="17" t="s">
        <v>506</v>
      </c>
      <c r="AD59" s="17" t="s">
        <v>506</v>
      </c>
      <c r="AE59" s="14" t="s">
        <v>691</v>
      </c>
      <c r="AF59" s="17" t="s">
        <v>693</v>
      </c>
      <c r="AG59" s="17" t="s">
        <v>693</v>
      </c>
      <c r="AH59" s="14" t="s">
        <v>691</v>
      </c>
      <c r="AI59" s="17" t="s">
        <v>693</v>
      </c>
      <c r="AJ59" s="17" t="s">
        <v>693</v>
      </c>
      <c r="AK59" s="14" t="s">
        <v>691</v>
      </c>
      <c r="AL59" s="17" t="s">
        <v>693</v>
      </c>
      <c r="AM59" s="17" t="s">
        <v>693</v>
      </c>
      <c r="AN59" s="14" t="s">
        <v>691</v>
      </c>
    </row>
    <row r="60" spans="1:40" x14ac:dyDescent="0.25">
      <c r="A60" s="14">
        <v>0</v>
      </c>
      <c r="B60" s="14">
        <v>0</v>
      </c>
      <c r="C60" s="14">
        <v>180</v>
      </c>
      <c r="D60" s="14">
        <v>101</v>
      </c>
      <c r="E60" s="14">
        <v>3300</v>
      </c>
      <c r="F60" s="14">
        <v>180</v>
      </c>
      <c r="G60" s="16">
        <v>39147</v>
      </c>
      <c r="H60" s="14">
        <v>1071</v>
      </c>
      <c r="I60" s="14">
        <v>9852998</v>
      </c>
      <c r="J60" s="16">
        <v>39147</v>
      </c>
      <c r="K60" s="14">
        <v>1071</v>
      </c>
      <c r="L60" s="14" t="s">
        <v>193</v>
      </c>
      <c r="M60" s="14" t="s">
        <v>687</v>
      </c>
      <c r="N60" s="14" t="s">
        <v>195</v>
      </c>
      <c r="P60" s="14" t="s">
        <v>468</v>
      </c>
      <c r="Q60" s="17" t="s">
        <v>693</v>
      </c>
      <c r="R60" s="17" t="s">
        <v>693</v>
      </c>
      <c r="S60" s="14" t="s">
        <v>691</v>
      </c>
      <c r="T60" s="17" t="s">
        <v>482</v>
      </c>
      <c r="U60" s="17" t="s">
        <v>482</v>
      </c>
      <c r="V60" s="14" t="s">
        <v>691</v>
      </c>
      <c r="W60" s="17" t="s">
        <v>693</v>
      </c>
      <c r="X60" s="17" t="s">
        <v>693</v>
      </c>
      <c r="Y60" s="14" t="s">
        <v>691</v>
      </c>
      <c r="Z60" s="17" t="s">
        <v>693</v>
      </c>
      <c r="AA60" s="17" t="s">
        <v>693</v>
      </c>
      <c r="AB60" s="14" t="s">
        <v>691</v>
      </c>
      <c r="AC60" s="17" t="s">
        <v>507</v>
      </c>
      <c r="AD60" s="17" t="s">
        <v>507</v>
      </c>
      <c r="AE60" s="14" t="s">
        <v>691</v>
      </c>
      <c r="AF60" s="17" t="s">
        <v>693</v>
      </c>
      <c r="AG60" s="17" t="s">
        <v>693</v>
      </c>
      <c r="AH60" s="14" t="s">
        <v>691</v>
      </c>
      <c r="AI60" s="17" t="s">
        <v>693</v>
      </c>
      <c r="AJ60" s="17" t="s">
        <v>693</v>
      </c>
      <c r="AK60" s="14" t="s">
        <v>691</v>
      </c>
      <c r="AL60" s="17" t="s">
        <v>693</v>
      </c>
      <c r="AM60" s="17" t="s">
        <v>693</v>
      </c>
      <c r="AN60" s="14" t="s">
        <v>691</v>
      </c>
    </row>
    <row r="61" spans="1:40" x14ac:dyDescent="0.25">
      <c r="A61" s="14">
        <v>0</v>
      </c>
      <c r="B61" s="14">
        <v>0</v>
      </c>
      <c r="C61" s="14">
        <v>190</v>
      </c>
      <c r="D61" s="14">
        <v>101</v>
      </c>
      <c r="E61" s="14">
        <v>3300</v>
      </c>
      <c r="F61" s="14">
        <v>190</v>
      </c>
      <c r="G61" s="16">
        <v>39147</v>
      </c>
      <c r="H61" s="14">
        <v>1071</v>
      </c>
      <c r="I61" s="14">
        <v>9852998</v>
      </c>
      <c r="J61" s="16">
        <v>39147</v>
      </c>
      <c r="K61" s="14">
        <v>1071</v>
      </c>
      <c r="L61" s="14" t="s">
        <v>193</v>
      </c>
      <c r="M61" s="14" t="s">
        <v>687</v>
      </c>
      <c r="N61" s="14" t="s">
        <v>195</v>
      </c>
      <c r="P61" s="14" t="s">
        <v>469</v>
      </c>
      <c r="Q61" s="17" t="s">
        <v>693</v>
      </c>
      <c r="R61" s="17" t="s">
        <v>693</v>
      </c>
      <c r="S61" s="14" t="s">
        <v>691</v>
      </c>
      <c r="T61" s="17" t="s">
        <v>484</v>
      </c>
      <c r="U61" s="17" t="s">
        <v>484</v>
      </c>
      <c r="V61" s="14" t="s">
        <v>691</v>
      </c>
      <c r="W61" s="17" t="s">
        <v>693</v>
      </c>
      <c r="X61" s="17" t="s">
        <v>693</v>
      </c>
      <c r="Y61" s="14" t="s">
        <v>691</v>
      </c>
      <c r="Z61" s="17" t="s">
        <v>693</v>
      </c>
      <c r="AA61" s="17" t="s">
        <v>693</v>
      </c>
      <c r="AB61" s="14" t="s">
        <v>691</v>
      </c>
      <c r="AC61" s="17" t="s">
        <v>506</v>
      </c>
      <c r="AD61" s="17" t="s">
        <v>506</v>
      </c>
      <c r="AE61" s="14" t="s">
        <v>691</v>
      </c>
      <c r="AF61" s="17" t="s">
        <v>693</v>
      </c>
      <c r="AG61" s="17" t="s">
        <v>693</v>
      </c>
      <c r="AH61" s="14" t="s">
        <v>691</v>
      </c>
      <c r="AI61" s="17" t="s">
        <v>693</v>
      </c>
      <c r="AJ61" s="17" t="s">
        <v>693</v>
      </c>
      <c r="AK61" s="14" t="s">
        <v>691</v>
      </c>
      <c r="AL61" s="17" t="s">
        <v>693</v>
      </c>
      <c r="AM61" s="17" t="s">
        <v>693</v>
      </c>
      <c r="AN61" s="14" t="s">
        <v>691</v>
      </c>
    </row>
    <row r="62" spans="1:40" x14ac:dyDescent="0.25">
      <c r="A62" s="14">
        <v>0</v>
      </c>
      <c r="B62" s="14">
        <v>0</v>
      </c>
      <c r="C62" s="14">
        <v>190</v>
      </c>
      <c r="D62" s="14">
        <v>101</v>
      </c>
      <c r="E62" s="14">
        <v>3300</v>
      </c>
      <c r="F62" s="14">
        <v>190</v>
      </c>
      <c r="G62" s="16">
        <v>39147</v>
      </c>
      <c r="H62" s="14">
        <v>1071</v>
      </c>
      <c r="I62" s="14">
        <v>9852998</v>
      </c>
      <c r="J62" s="16">
        <v>39147</v>
      </c>
      <c r="K62" s="14">
        <v>1071</v>
      </c>
      <c r="L62" s="14" t="s">
        <v>193</v>
      </c>
      <c r="M62" s="14" t="s">
        <v>687</v>
      </c>
      <c r="N62" s="14" t="s">
        <v>195</v>
      </c>
      <c r="P62" s="14" t="s">
        <v>470</v>
      </c>
      <c r="Q62" s="17" t="s">
        <v>693</v>
      </c>
      <c r="R62" s="17" t="s">
        <v>693</v>
      </c>
      <c r="S62" s="14" t="s">
        <v>691</v>
      </c>
      <c r="T62" s="17" t="s">
        <v>484</v>
      </c>
      <c r="U62" s="17" t="s">
        <v>484</v>
      </c>
      <c r="V62" s="14" t="s">
        <v>691</v>
      </c>
      <c r="W62" s="17" t="s">
        <v>693</v>
      </c>
      <c r="X62" s="17" t="s">
        <v>693</v>
      </c>
      <c r="Y62" s="14" t="s">
        <v>691</v>
      </c>
      <c r="Z62" s="17" t="s">
        <v>693</v>
      </c>
      <c r="AA62" s="17" t="s">
        <v>693</v>
      </c>
      <c r="AB62" s="14" t="s">
        <v>691</v>
      </c>
      <c r="AC62" s="17" t="s">
        <v>507</v>
      </c>
      <c r="AD62" s="17" t="s">
        <v>507</v>
      </c>
      <c r="AE62" s="14" t="s">
        <v>691</v>
      </c>
      <c r="AF62" s="17" t="s">
        <v>693</v>
      </c>
      <c r="AG62" s="17" t="s">
        <v>693</v>
      </c>
      <c r="AH62" s="14" t="s">
        <v>691</v>
      </c>
      <c r="AI62" s="17" t="s">
        <v>693</v>
      </c>
      <c r="AJ62" s="17" t="s">
        <v>693</v>
      </c>
      <c r="AK62" s="14" t="s">
        <v>691</v>
      </c>
      <c r="AL62" s="17" t="s">
        <v>693</v>
      </c>
      <c r="AM62" s="17" t="s">
        <v>693</v>
      </c>
      <c r="AN62" s="14" t="s">
        <v>691</v>
      </c>
    </row>
    <row r="63" spans="1:40" x14ac:dyDescent="0.25">
      <c r="A63" s="14">
        <v>0</v>
      </c>
      <c r="B63" s="14">
        <v>0</v>
      </c>
      <c r="C63" s="14">
        <v>190</v>
      </c>
      <c r="D63" s="14">
        <v>101</v>
      </c>
      <c r="E63" s="14">
        <v>3300</v>
      </c>
      <c r="F63" s="14">
        <v>190</v>
      </c>
      <c r="G63" s="16">
        <v>39147</v>
      </c>
      <c r="H63" s="14">
        <v>1071</v>
      </c>
      <c r="I63" s="14">
        <v>9852998</v>
      </c>
      <c r="J63" s="16">
        <v>39147</v>
      </c>
      <c r="K63" s="14">
        <v>1071</v>
      </c>
      <c r="L63" s="14" t="s">
        <v>193</v>
      </c>
      <c r="M63" s="14" t="s">
        <v>687</v>
      </c>
      <c r="N63" s="14" t="s">
        <v>195</v>
      </c>
      <c r="P63" s="14" t="s">
        <v>471</v>
      </c>
      <c r="Q63" s="17" t="s">
        <v>693</v>
      </c>
      <c r="R63" s="17" t="s">
        <v>693</v>
      </c>
      <c r="S63" s="14" t="s">
        <v>691</v>
      </c>
      <c r="T63" s="17" t="s">
        <v>483</v>
      </c>
      <c r="U63" s="17" t="s">
        <v>483</v>
      </c>
      <c r="V63" s="14" t="s">
        <v>691</v>
      </c>
      <c r="W63" s="17" t="s">
        <v>693</v>
      </c>
      <c r="X63" s="17" t="s">
        <v>693</v>
      </c>
      <c r="Y63" s="14" t="s">
        <v>691</v>
      </c>
      <c r="Z63" s="17" t="s">
        <v>693</v>
      </c>
      <c r="AA63" s="17" t="s">
        <v>693</v>
      </c>
      <c r="AB63" s="14" t="s">
        <v>691</v>
      </c>
      <c r="AC63" s="17" t="s">
        <v>506</v>
      </c>
      <c r="AD63" s="17" t="s">
        <v>506</v>
      </c>
      <c r="AE63" s="14" t="s">
        <v>691</v>
      </c>
      <c r="AF63" s="17" t="s">
        <v>693</v>
      </c>
      <c r="AG63" s="17" t="s">
        <v>693</v>
      </c>
      <c r="AH63" s="14" t="s">
        <v>691</v>
      </c>
      <c r="AI63" s="17" t="s">
        <v>693</v>
      </c>
      <c r="AJ63" s="17" t="s">
        <v>693</v>
      </c>
      <c r="AK63" s="14" t="s">
        <v>691</v>
      </c>
      <c r="AL63" s="17" t="s">
        <v>693</v>
      </c>
      <c r="AM63" s="17" t="s">
        <v>693</v>
      </c>
      <c r="AN63" s="14" t="s">
        <v>691</v>
      </c>
    </row>
    <row r="64" spans="1:40" x14ac:dyDescent="0.25">
      <c r="A64" s="14">
        <v>0</v>
      </c>
      <c r="B64" s="14">
        <v>0</v>
      </c>
      <c r="C64" s="14">
        <v>190</v>
      </c>
      <c r="D64" s="14">
        <v>101</v>
      </c>
      <c r="E64" s="14">
        <v>3300</v>
      </c>
      <c r="F64" s="14">
        <v>190</v>
      </c>
      <c r="G64" s="16">
        <v>39147</v>
      </c>
      <c r="H64" s="14">
        <v>1071</v>
      </c>
      <c r="I64" s="14">
        <v>9852998</v>
      </c>
      <c r="J64" s="16">
        <v>39147</v>
      </c>
      <c r="K64" s="14">
        <v>1071</v>
      </c>
      <c r="L64" s="14" t="s">
        <v>193</v>
      </c>
      <c r="M64" s="14" t="s">
        <v>687</v>
      </c>
      <c r="N64" s="14" t="s">
        <v>195</v>
      </c>
      <c r="P64" s="14" t="s">
        <v>472</v>
      </c>
      <c r="Q64" s="17" t="s">
        <v>693</v>
      </c>
      <c r="R64" s="17" t="s">
        <v>693</v>
      </c>
      <c r="S64" s="14" t="s">
        <v>691</v>
      </c>
      <c r="T64" s="17" t="s">
        <v>483</v>
      </c>
      <c r="U64" s="17" t="s">
        <v>483</v>
      </c>
      <c r="V64" s="14" t="s">
        <v>691</v>
      </c>
      <c r="W64" s="17" t="s">
        <v>693</v>
      </c>
      <c r="X64" s="17" t="s">
        <v>693</v>
      </c>
      <c r="Y64" s="14" t="s">
        <v>691</v>
      </c>
      <c r="Z64" s="17" t="s">
        <v>693</v>
      </c>
      <c r="AA64" s="17" t="s">
        <v>693</v>
      </c>
      <c r="AB64" s="14" t="s">
        <v>691</v>
      </c>
      <c r="AC64" s="17" t="s">
        <v>507</v>
      </c>
      <c r="AD64" s="17" t="s">
        <v>507</v>
      </c>
      <c r="AE64" s="14" t="s">
        <v>691</v>
      </c>
      <c r="AF64" s="17" t="s">
        <v>693</v>
      </c>
      <c r="AG64" s="17" t="s">
        <v>693</v>
      </c>
      <c r="AH64" s="14" t="s">
        <v>691</v>
      </c>
      <c r="AI64" s="17" t="s">
        <v>693</v>
      </c>
      <c r="AJ64" s="17" t="s">
        <v>693</v>
      </c>
      <c r="AK64" s="14" t="s">
        <v>691</v>
      </c>
      <c r="AL64" s="17" t="s">
        <v>693</v>
      </c>
      <c r="AM64" s="17" t="s">
        <v>693</v>
      </c>
      <c r="AN64" s="14" t="s">
        <v>691</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tabColor indexed="14"/>
    <pageSetUpPr fitToPage="1"/>
  </sheetPr>
  <dimension ref="A1:W286"/>
  <sheetViews>
    <sheetView topLeftCell="A24" zoomScale="70" zoomScaleNormal="70" workbookViewId="0">
      <selection activeCell="I63" sqref="I63"/>
    </sheetView>
  </sheetViews>
  <sheetFormatPr defaultRowHeight="12.75" x14ac:dyDescent="0.2"/>
  <cols>
    <col min="1" max="1" width="4.42578125" customWidth="1"/>
    <col min="2" max="2" width="32.7109375" customWidth="1"/>
    <col min="3" max="3" width="18.7109375" customWidth="1"/>
    <col min="4" max="4" width="1.7109375" customWidth="1"/>
    <col min="5" max="5" width="18.7109375" customWidth="1"/>
    <col min="6" max="6" width="1.7109375" customWidth="1"/>
    <col min="7" max="7" width="18.7109375" customWidth="1"/>
    <col min="8" max="8" width="1.7109375" customWidth="1"/>
    <col min="9" max="9" width="16.7109375" customWidth="1"/>
    <col min="10" max="10" width="1.7109375" customWidth="1"/>
    <col min="11" max="11" width="18.7109375" customWidth="1"/>
    <col min="12" max="12" width="1.7109375" customWidth="1"/>
    <col min="13" max="13" width="18.85546875" customWidth="1"/>
    <col min="14" max="14" width="1.7109375" customWidth="1"/>
    <col min="15" max="15" width="12.7109375" customWidth="1"/>
    <col min="16" max="16" width="1.7109375" customWidth="1"/>
    <col min="17" max="17" width="14.7109375" customWidth="1"/>
    <col min="18" max="18" width="1.7109375" customWidth="1"/>
    <col min="19" max="19" width="18.7109375" customWidth="1"/>
    <col min="20" max="20" width="14.7109375" customWidth="1"/>
    <col min="21" max="21" width="14.42578125" bestFit="1" customWidth="1"/>
    <col min="22" max="22" width="18.5703125" bestFit="1" customWidth="1"/>
  </cols>
  <sheetData>
    <row r="1" spans="1:21" x14ac:dyDescent="0.2">
      <c r="A1" s="293" t="s">
        <v>133</v>
      </c>
      <c r="B1" s="293"/>
      <c r="C1" s="293"/>
      <c r="D1" s="293"/>
      <c r="E1" s="293"/>
      <c r="F1" s="293"/>
      <c r="G1" s="293"/>
      <c r="H1" s="293"/>
      <c r="I1" s="293"/>
      <c r="J1" s="293"/>
      <c r="K1" s="293"/>
      <c r="L1" s="293"/>
      <c r="M1" s="293"/>
      <c r="N1" s="293"/>
      <c r="O1" s="293"/>
      <c r="P1" s="293"/>
      <c r="Q1" s="293"/>
      <c r="R1" s="293"/>
      <c r="S1" s="293"/>
    </row>
    <row r="2" spans="1:21" x14ac:dyDescent="0.2">
      <c r="A2" s="293" t="s">
        <v>1138</v>
      </c>
      <c r="B2" s="293"/>
      <c r="C2" s="293"/>
      <c r="D2" s="293"/>
      <c r="E2" s="293"/>
      <c r="F2" s="293"/>
      <c r="G2" s="293"/>
      <c r="H2" s="293"/>
      <c r="I2" s="293"/>
      <c r="J2" s="293"/>
      <c r="K2" s="293"/>
      <c r="L2" s="293"/>
      <c r="M2" s="293"/>
      <c r="N2" s="293"/>
      <c r="O2" s="293"/>
      <c r="P2" s="293"/>
      <c r="Q2" s="293"/>
      <c r="R2" s="293"/>
      <c r="S2" s="293"/>
    </row>
    <row r="3" spans="1:21" x14ac:dyDescent="0.2">
      <c r="A3" s="294" t="e">
        <f>#REF!</f>
        <v>#REF!</v>
      </c>
      <c r="B3" s="294"/>
      <c r="C3" s="294"/>
      <c r="D3" s="294"/>
      <c r="E3" s="294"/>
      <c r="F3" s="294"/>
      <c r="G3" s="294"/>
      <c r="H3" s="294"/>
      <c r="I3" s="294"/>
      <c r="J3" s="294"/>
      <c r="K3" s="294"/>
      <c r="L3" s="294"/>
      <c r="M3" s="294"/>
      <c r="N3" s="294"/>
      <c r="O3" s="294"/>
      <c r="P3" s="294"/>
      <c r="Q3" s="294"/>
      <c r="R3" s="294"/>
      <c r="S3" s="294"/>
    </row>
    <row r="4" spans="1:21" ht="20.25" x14ac:dyDescent="0.3">
      <c r="A4" s="82" t="s">
        <v>933</v>
      </c>
      <c r="B4" s="217"/>
      <c r="C4" s="217"/>
      <c r="D4" s="217"/>
      <c r="E4" s="217"/>
      <c r="F4" s="217"/>
      <c r="G4" s="217"/>
      <c r="H4" s="217"/>
      <c r="I4" s="217"/>
      <c r="J4" s="217"/>
      <c r="K4" s="217"/>
      <c r="L4" s="217"/>
      <c r="M4" s="217"/>
      <c r="N4" s="217"/>
      <c r="O4" s="217"/>
      <c r="P4" s="217"/>
      <c r="Q4" s="217"/>
      <c r="R4" s="217"/>
      <c r="S4" s="217"/>
      <c r="T4" s="217"/>
    </row>
    <row r="6" spans="1:21" x14ac:dyDescent="0.2">
      <c r="C6" s="41" t="s">
        <v>24</v>
      </c>
      <c r="E6" s="33"/>
      <c r="G6" s="33"/>
      <c r="I6" s="41" t="s">
        <v>568</v>
      </c>
      <c r="K6" s="41" t="s">
        <v>27</v>
      </c>
      <c r="M6" s="52" t="s">
        <v>36</v>
      </c>
      <c r="O6" s="41"/>
      <c r="Q6" s="52" t="s">
        <v>38</v>
      </c>
      <c r="S6" s="41" t="s">
        <v>25</v>
      </c>
    </row>
    <row r="7" spans="1:21" x14ac:dyDescent="0.2">
      <c r="C7" s="42" t="s">
        <v>26</v>
      </c>
      <c r="E7" s="42" t="s">
        <v>895</v>
      </c>
      <c r="G7" s="42" t="s">
        <v>107</v>
      </c>
      <c r="I7" s="42" t="s">
        <v>569</v>
      </c>
      <c r="K7" s="42" t="s">
        <v>28</v>
      </c>
      <c r="M7" s="42" t="s">
        <v>37</v>
      </c>
      <c r="O7" s="42" t="s">
        <v>896</v>
      </c>
      <c r="Q7" s="42" t="s">
        <v>104</v>
      </c>
      <c r="S7" s="42" t="s">
        <v>26</v>
      </c>
      <c r="T7" s="102">
        <v>108901</v>
      </c>
      <c r="U7" s="102">
        <v>108799</v>
      </c>
    </row>
    <row r="8" spans="1:21" x14ac:dyDescent="0.2">
      <c r="A8" s="3" t="s">
        <v>34</v>
      </c>
      <c r="C8" s="36"/>
      <c r="D8" s="36"/>
      <c r="E8" s="36"/>
      <c r="F8" s="36"/>
      <c r="G8" s="36"/>
      <c r="H8" s="36"/>
      <c r="I8" s="36"/>
      <c r="J8" s="36"/>
      <c r="K8" s="36"/>
      <c r="L8" s="36"/>
      <c r="M8" s="36"/>
      <c r="N8" s="36"/>
      <c r="O8" s="36"/>
      <c r="P8" s="36"/>
      <c r="Q8" s="36"/>
      <c r="R8" s="36"/>
      <c r="S8" s="36"/>
    </row>
    <row r="9" spans="1:21" x14ac:dyDescent="0.2">
      <c r="B9" t="s">
        <v>413</v>
      </c>
      <c r="C9" s="33" t="e">
        <f>#REF!+#REF!+#REF!</f>
        <v>#REF!</v>
      </c>
      <c r="D9" s="33"/>
      <c r="E9" s="33" t="e">
        <f>#REF!+#REF!+#REF!</f>
        <v>#REF!</v>
      </c>
      <c r="F9" s="33"/>
      <c r="G9" s="33" t="e">
        <f>#REF!+#REF!+#REF!</f>
        <v>#REF!</v>
      </c>
      <c r="H9" s="33"/>
      <c r="I9" s="33" t="e">
        <f>#REF!+#REF!+#REF!</f>
        <v>#REF!</v>
      </c>
      <c r="J9" s="33"/>
      <c r="K9" s="33" t="e">
        <f>#REF!+#REF!+#REF!</f>
        <v>#REF!</v>
      </c>
      <c r="L9" s="33"/>
      <c r="M9" s="33" t="e">
        <f>#REF!+#REF!+#REF!</f>
        <v>#REF!</v>
      </c>
      <c r="N9" s="33"/>
      <c r="O9" s="33" t="e">
        <f>#REF!+#REF!+#REF!</f>
        <v>#REF!</v>
      </c>
      <c r="P9" s="33"/>
      <c r="Q9" s="33" t="e">
        <f>#REF!+#REF!+#REF!</f>
        <v>#REF!</v>
      </c>
      <c r="R9" s="33"/>
      <c r="S9" s="33" t="e">
        <f>#REF!+#REF!+#REF!</f>
        <v>#REF!</v>
      </c>
    </row>
    <row r="10" spans="1:21" x14ac:dyDescent="0.2">
      <c r="B10" t="s">
        <v>792</v>
      </c>
      <c r="C10" s="33" t="e">
        <f>#REF!</f>
        <v>#REF!</v>
      </c>
      <c r="D10" s="33"/>
      <c r="E10" s="33" t="e">
        <f>#REF!</f>
        <v>#REF!</v>
      </c>
      <c r="F10" s="33"/>
      <c r="G10" s="33" t="e">
        <f>#REF!</f>
        <v>#REF!</v>
      </c>
      <c r="H10" s="33"/>
      <c r="I10" s="33" t="e">
        <f>#REF!</f>
        <v>#REF!</v>
      </c>
      <c r="J10" s="33"/>
      <c r="K10" s="33" t="e">
        <f>#REF!</f>
        <v>#REF!</v>
      </c>
      <c r="L10" s="33"/>
      <c r="M10" s="33" t="e">
        <f>#REF!</f>
        <v>#REF!</v>
      </c>
      <c r="N10" s="33"/>
      <c r="O10" s="33" t="e">
        <f>#REF!</f>
        <v>#REF!</v>
      </c>
      <c r="P10" s="33"/>
      <c r="Q10" s="33" t="e">
        <f>#REF!</f>
        <v>#REF!</v>
      </c>
      <c r="R10" s="33"/>
      <c r="S10" s="33" t="e">
        <f>#REF!</f>
        <v>#REF!</v>
      </c>
    </row>
    <row r="11" spans="1:21" x14ac:dyDescent="0.2">
      <c r="B11" t="s">
        <v>112</v>
      </c>
      <c r="C11" s="33" t="e">
        <f>#REF!+#REF!+#REF!</f>
        <v>#REF!</v>
      </c>
      <c r="D11" s="33"/>
      <c r="E11" s="33" t="e">
        <f>#REF!+#REF!+#REF!</f>
        <v>#REF!</v>
      </c>
      <c r="F11" s="33"/>
      <c r="G11" s="33" t="e">
        <f>#REF!+#REF!+#REF!</f>
        <v>#REF!</v>
      </c>
      <c r="H11" s="33"/>
      <c r="I11" s="33" t="e">
        <f>#REF!+#REF!+#REF!</f>
        <v>#REF!</v>
      </c>
      <c r="J11" s="33"/>
      <c r="K11" s="33" t="e">
        <f>#REF!+#REF!+#REF!</f>
        <v>#REF!</v>
      </c>
      <c r="L11" s="33"/>
      <c r="M11" s="33" t="e">
        <f>#REF!+#REF!+#REF!</f>
        <v>#REF!</v>
      </c>
      <c r="N11" s="33"/>
      <c r="O11" s="33" t="e">
        <f>#REF!+#REF!+#REF!</f>
        <v>#REF!</v>
      </c>
      <c r="P11" s="33"/>
      <c r="Q11" s="33" t="e">
        <f>#REF!+#REF!+#REF!</f>
        <v>#REF!</v>
      </c>
      <c r="R11" s="33"/>
      <c r="S11" s="33" t="e">
        <f>#REF!+#REF!+#REF!</f>
        <v>#REF!</v>
      </c>
    </row>
    <row r="12" spans="1:21" x14ac:dyDescent="0.2">
      <c r="B12" t="s">
        <v>793</v>
      </c>
      <c r="C12" s="33" t="e">
        <f>#REF!</f>
        <v>#REF!</v>
      </c>
      <c r="D12" s="33"/>
      <c r="E12" s="33" t="e">
        <f>#REF!</f>
        <v>#REF!</v>
      </c>
      <c r="F12" s="33"/>
      <c r="G12" s="33" t="e">
        <f>#REF!</f>
        <v>#REF!</v>
      </c>
      <c r="H12" s="33"/>
      <c r="I12" s="33" t="e">
        <f>#REF!</f>
        <v>#REF!</v>
      </c>
      <c r="J12" s="33"/>
      <c r="K12" s="33" t="e">
        <f>#REF!</f>
        <v>#REF!</v>
      </c>
      <c r="L12" s="33"/>
      <c r="M12" s="33" t="e">
        <f>#REF!</f>
        <v>#REF!</v>
      </c>
      <c r="N12" s="33"/>
      <c r="O12" s="33" t="e">
        <f>#REF!</f>
        <v>#REF!</v>
      </c>
      <c r="P12" s="33"/>
      <c r="Q12" s="33" t="e">
        <f>#REF!</f>
        <v>#REF!</v>
      </c>
      <c r="R12" s="33"/>
      <c r="S12" s="33" t="e">
        <f>#REF!</f>
        <v>#REF!</v>
      </c>
    </row>
    <row r="13" spans="1:21" x14ac:dyDescent="0.2">
      <c r="B13" t="s">
        <v>113</v>
      </c>
      <c r="C13" s="33" t="e">
        <f>#REF!+#REF!+#REF!</f>
        <v>#REF!</v>
      </c>
      <c r="D13" s="33"/>
      <c r="E13" s="33" t="e">
        <f>#REF!+#REF!+#REF!</f>
        <v>#REF!</v>
      </c>
      <c r="F13" s="33"/>
      <c r="G13" s="33" t="e">
        <f>#REF!+#REF!+#REF!</f>
        <v>#REF!</v>
      </c>
      <c r="H13" s="33"/>
      <c r="I13" s="33" t="e">
        <f>#REF!+#REF!+#REF!</f>
        <v>#REF!</v>
      </c>
      <c r="J13" s="33"/>
      <c r="K13" s="33" t="e">
        <f>#REF!+#REF!+#REF!</f>
        <v>#REF!</v>
      </c>
      <c r="L13" s="33"/>
      <c r="M13" s="33" t="e">
        <f>#REF!+#REF!+#REF!</f>
        <v>#REF!</v>
      </c>
      <c r="N13" s="33"/>
      <c r="O13" s="33" t="e">
        <f>#REF!+#REF!+#REF!</f>
        <v>#REF!</v>
      </c>
      <c r="P13" s="33"/>
      <c r="Q13" s="33" t="e">
        <f>#REF!+#REF!+#REF!</f>
        <v>#REF!</v>
      </c>
      <c r="R13" s="33"/>
      <c r="S13" s="33" t="e">
        <f>#REF!+#REF!+#REF!</f>
        <v>#REF!</v>
      </c>
    </row>
    <row r="14" spans="1:21" x14ac:dyDescent="0.2">
      <c r="B14" t="s">
        <v>114</v>
      </c>
      <c r="C14" s="33" t="e">
        <f>#REF!+#REF!+#REF!</f>
        <v>#REF!</v>
      </c>
      <c r="D14" s="33"/>
      <c r="E14" s="33" t="e">
        <f>#REF!+#REF!+#REF!</f>
        <v>#REF!</v>
      </c>
      <c r="F14" s="33"/>
      <c r="G14" s="33" t="e">
        <f>#REF!+#REF!+#REF!</f>
        <v>#REF!</v>
      </c>
      <c r="H14" s="33"/>
      <c r="I14" s="33" t="e">
        <f>#REF!+#REF!+#REF!</f>
        <v>#REF!</v>
      </c>
      <c r="J14" s="33"/>
      <c r="K14" s="33" t="e">
        <f>#REF!+#REF!+#REF!</f>
        <v>#REF!</v>
      </c>
      <c r="L14" s="33"/>
      <c r="M14" s="33" t="e">
        <f>#REF!+#REF!+#REF!</f>
        <v>#REF!</v>
      </c>
      <c r="N14" s="33"/>
      <c r="O14" s="33" t="e">
        <f>#REF!+#REF!+#REF!</f>
        <v>#REF!</v>
      </c>
      <c r="P14" s="33"/>
      <c r="Q14" s="33" t="e">
        <f>#REF!+#REF!+#REF!</f>
        <v>#REF!</v>
      </c>
      <c r="R14" s="33"/>
      <c r="S14" s="33" t="e">
        <f>#REF!+#REF!+#REF!</f>
        <v>#REF!</v>
      </c>
    </row>
    <row r="15" spans="1:21" x14ac:dyDescent="0.2">
      <c r="B15" t="s">
        <v>794</v>
      </c>
      <c r="C15" s="33" t="e">
        <f>#REF!</f>
        <v>#REF!</v>
      </c>
      <c r="D15" s="33"/>
      <c r="E15" s="33" t="e">
        <f>#REF!</f>
        <v>#REF!</v>
      </c>
      <c r="F15" s="33"/>
      <c r="G15" s="33" t="e">
        <f>#REF!</f>
        <v>#REF!</v>
      </c>
      <c r="H15" s="33"/>
      <c r="I15" s="33" t="e">
        <f>#REF!</f>
        <v>#REF!</v>
      </c>
      <c r="J15" s="33"/>
      <c r="K15" s="33" t="e">
        <f>#REF!</f>
        <v>#REF!</v>
      </c>
      <c r="L15" s="33"/>
      <c r="M15" s="33" t="e">
        <f>#REF!</f>
        <v>#REF!</v>
      </c>
      <c r="N15" s="33"/>
      <c r="O15" s="33" t="e">
        <f>#REF!</f>
        <v>#REF!</v>
      </c>
      <c r="P15" s="33"/>
      <c r="Q15" s="33" t="e">
        <f>#REF!</f>
        <v>#REF!</v>
      </c>
      <c r="R15" s="33"/>
      <c r="S15" s="33" t="e">
        <f>#REF!</f>
        <v>#REF!</v>
      </c>
    </row>
    <row r="16" spans="1:21" x14ac:dyDescent="0.2">
      <c r="B16" t="s">
        <v>116</v>
      </c>
      <c r="C16" s="33" t="e">
        <f>#REF!+#REF!+#REF!</f>
        <v>#REF!</v>
      </c>
      <c r="D16" s="33"/>
      <c r="E16" s="33" t="e">
        <f>#REF!+#REF!+#REF!</f>
        <v>#REF!</v>
      </c>
      <c r="F16" s="33"/>
      <c r="G16" s="33" t="e">
        <f>#REF!+#REF!+#REF!</f>
        <v>#REF!</v>
      </c>
      <c r="H16" s="33"/>
      <c r="I16" s="33" t="e">
        <f>#REF!+#REF!+#REF!</f>
        <v>#REF!</v>
      </c>
      <c r="J16" s="33"/>
      <c r="K16" s="33" t="e">
        <f>#REF!+#REF!+#REF!</f>
        <v>#REF!</v>
      </c>
      <c r="L16" s="33"/>
      <c r="M16" s="33" t="e">
        <f>#REF!+#REF!+#REF!</f>
        <v>#REF!</v>
      </c>
      <c r="N16" s="33"/>
      <c r="O16" s="33" t="e">
        <f>#REF!+#REF!+#REF!</f>
        <v>#REF!</v>
      </c>
      <c r="P16" s="33"/>
      <c r="Q16" s="33" t="e">
        <f>#REF!+#REF!+#REF!</f>
        <v>#REF!</v>
      </c>
      <c r="R16" s="33"/>
      <c r="S16" s="33" t="e">
        <f>#REF!+#REF!+#REF!</f>
        <v>#REF!</v>
      </c>
    </row>
    <row r="17" spans="2:22" x14ac:dyDescent="0.2">
      <c r="B17" t="s">
        <v>894</v>
      </c>
      <c r="C17" s="33" t="e">
        <f>#REF!</f>
        <v>#REF!</v>
      </c>
      <c r="D17" s="33"/>
      <c r="E17" s="33" t="e">
        <f>#REF!</f>
        <v>#REF!</v>
      </c>
      <c r="F17" s="33"/>
      <c r="G17" s="33" t="e">
        <f>#REF!</f>
        <v>#REF!</v>
      </c>
      <c r="H17" s="33"/>
      <c r="I17" s="33" t="e">
        <f>#REF!</f>
        <v>#REF!</v>
      </c>
      <c r="J17" s="33"/>
      <c r="K17" s="33" t="e">
        <f>#REF!</f>
        <v>#REF!</v>
      </c>
      <c r="L17" s="33"/>
      <c r="M17" s="33" t="e">
        <f>#REF!</f>
        <v>#REF!</v>
      </c>
      <c r="N17" s="33"/>
      <c r="O17" s="33" t="e">
        <f>#REF!</f>
        <v>#REF!</v>
      </c>
      <c r="P17" s="33"/>
      <c r="Q17" s="33" t="e">
        <f>#REF!</f>
        <v>#REF!</v>
      </c>
      <c r="R17" s="33"/>
      <c r="S17" s="33" t="e">
        <f>#REF!</f>
        <v>#REF!</v>
      </c>
    </row>
    <row r="18" spans="2:22" x14ac:dyDescent="0.2">
      <c r="B18" t="s">
        <v>117</v>
      </c>
      <c r="C18" s="33" t="e">
        <f>#REF!+#REF!+#REF!</f>
        <v>#REF!</v>
      </c>
      <c r="D18" s="33"/>
      <c r="E18" s="33" t="e">
        <f>#REF!+#REF!+#REF!</f>
        <v>#REF!</v>
      </c>
      <c r="F18" s="33"/>
      <c r="G18" s="33" t="e">
        <f>#REF!+#REF!+#REF!</f>
        <v>#REF!</v>
      </c>
      <c r="H18" s="33"/>
      <c r="I18" s="33" t="e">
        <f>#REF!+#REF!+#REF!</f>
        <v>#REF!</v>
      </c>
      <c r="J18" s="33"/>
      <c r="K18" s="33" t="e">
        <f>#REF!+#REF!+#REF!</f>
        <v>#REF!</v>
      </c>
      <c r="L18" s="33"/>
      <c r="M18" s="33" t="e">
        <f>#REF!+#REF!+#REF!</f>
        <v>#REF!</v>
      </c>
      <c r="N18" s="33"/>
      <c r="O18" s="33" t="e">
        <f>#REF!+#REF!+#REF!</f>
        <v>#REF!</v>
      </c>
      <c r="P18" s="33"/>
      <c r="Q18" s="33" t="e">
        <f>#REF!+#REF!+#REF!</f>
        <v>#REF!</v>
      </c>
      <c r="R18" s="33"/>
      <c r="S18" s="33" t="e">
        <f>#REF!+#REF!+#REF!</f>
        <v>#REF!</v>
      </c>
    </row>
    <row r="19" spans="2:22" x14ac:dyDescent="0.2">
      <c r="B19" t="s">
        <v>890</v>
      </c>
      <c r="C19" s="33" t="e">
        <f>#REF!</f>
        <v>#REF!</v>
      </c>
      <c r="D19" s="33"/>
      <c r="E19" s="33" t="e">
        <f>#REF!</f>
        <v>#REF!</v>
      </c>
      <c r="F19" s="33"/>
      <c r="G19" s="33" t="e">
        <f>#REF!</f>
        <v>#REF!</v>
      </c>
      <c r="H19" s="33"/>
      <c r="I19" s="33" t="e">
        <f>#REF!</f>
        <v>#REF!</v>
      </c>
      <c r="J19" s="33"/>
      <c r="K19" s="33" t="e">
        <f>#REF!</f>
        <v>#REF!</v>
      </c>
      <c r="L19" s="33"/>
      <c r="M19" s="33" t="e">
        <f>#REF!</f>
        <v>#REF!</v>
      </c>
      <c r="N19" s="33"/>
      <c r="O19" s="33" t="e">
        <f>#REF!</f>
        <v>#REF!</v>
      </c>
      <c r="P19" s="33"/>
      <c r="Q19" s="33" t="e">
        <f>#REF!</f>
        <v>#REF!</v>
      </c>
      <c r="R19" s="33"/>
      <c r="S19" s="33" t="e">
        <f>#REF!</f>
        <v>#REF!</v>
      </c>
    </row>
    <row r="20" spans="2:22" x14ac:dyDescent="0.2">
      <c r="B20" t="s">
        <v>118</v>
      </c>
      <c r="C20" s="33" t="e">
        <f>#REF!+#REF!+#REF!</f>
        <v>#REF!</v>
      </c>
      <c r="D20" s="33"/>
      <c r="E20" s="33" t="e">
        <f>#REF!+#REF!+#REF!</f>
        <v>#REF!</v>
      </c>
      <c r="F20" s="33"/>
      <c r="G20" s="33" t="e">
        <f>#REF!+#REF!+#REF!</f>
        <v>#REF!</v>
      </c>
      <c r="H20" s="33"/>
      <c r="I20" s="33" t="e">
        <f>#REF!+#REF!+#REF!</f>
        <v>#REF!</v>
      </c>
      <c r="J20" s="33"/>
      <c r="K20" s="33" t="e">
        <f>#REF!+#REF!+#REF!</f>
        <v>#REF!</v>
      </c>
      <c r="L20" s="33"/>
      <c r="M20" s="33" t="e">
        <f>#REF!+#REF!+#REF!</f>
        <v>#REF!</v>
      </c>
      <c r="N20" s="33"/>
      <c r="O20" s="33" t="e">
        <f>#REF!+#REF!+#REF!</f>
        <v>#REF!</v>
      </c>
      <c r="P20" s="33"/>
      <c r="Q20" s="33" t="e">
        <f>#REF!+#REF!+#REF!</f>
        <v>#REF!</v>
      </c>
      <c r="R20" s="33"/>
      <c r="S20" s="33" t="e">
        <f>#REF!+#REF!+#REF!</f>
        <v>#REF!</v>
      </c>
    </row>
    <row r="21" spans="2:22" x14ac:dyDescent="0.2">
      <c r="B21" t="s">
        <v>891</v>
      </c>
      <c r="C21" s="33" t="e">
        <f>#REF!</f>
        <v>#REF!</v>
      </c>
      <c r="D21" s="33"/>
      <c r="E21" s="33" t="e">
        <f>#REF!</f>
        <v>#REF!</v>
      </c>
      <c r="F21" s="33"/>
      <c r="G21" s="33" t="e">
        <f>#REF!</f>
        <v>#REF!</v>
      </c>
      <c r="H21" s="33"/>
      <c r="I21" s="33" t="e">
        <f>#REF!</f>
        <v>#REF!</v>
      </c>
      <c r="J21" s="33"/>
      <c r="K21" s="33" t="e">
        <f>#REF!</f>
        <v>#REF!</v>
      </c>
      <c r="L21" s="33"/>
      <c r="M21" s="33" t="e">
        <f>#REF!</f>
        <v>#REF!</v>
      </c>
      <c r="N21" s="33"/>
      <c r="O21" s="33" t="e">
        <f>#REF!</f>
        <v>#REF!</v>
      </c>
      <c r="P21" s="33"/>
      <c r="Q21" s="33" t="e">
        <f>#REF!</f>
        <v>#REF!</v>
      </c>
      <c r="R21" s="33"/>
      <c r="S21" s="33" t="e">
        <f>#REF!</f>
        <v>#REF!</v>
      </c>
    </row>
    <row r="22" spans="2:22" x14ac:dyDescent="0.2">
      <c r="B22" t="s">
        <v>120</v>
      </c>
      <c r="C22" s="33" t="e">
        <f>#REF!+#REF!+#REF!</f>
        <v>#REF!</v>
      </c>
      <c r="D22" s="33"/>
      <c r="E22" s="33" t="e">
        <f>#REF!+#REF!+#REF!</f>
        <v>#REF!</v>
      </c>
      <c r="F22" s="33"/>
      <c r="G22" s="33" t="e">
        <f>#REF!+#REF!+#REF!</f>
        <v>#REF!</v>
      </c>
      <c r="H22" s="33"/>
      <c r="I22" s="33" t="e">
        <f>#REF!+#REF!+#REF!</f>
        <v>#REF!</v>
      </c>
      <c r="J22" s="33"/>
      <c r="K22" s="33" t="e">
        <f>#REF!+#REF!+#REF!</f>
        <v>#REF!</v>
      </c>
      <c r="L22" s="33"/>
      <c r="M22" s="33" t="e">
        <f>#REF!+#REF!+#REF!</f>
        <v>#REF!</v>
      </c>
      <c r="N22" s="33"/>
      <c r="O22" s="33" t="e">
        <f>#REF!+#REF!+#REF!</f>
        <v>#REF!</v>
      </c>
      <c r="P22" s="33"/>
      <c r="Q22" s="33" t="e">
        <f>#REF!+#REF!+#REF!</f>
        <v>#REF!</v>
      </c>
      <c r="R22" s="33"/>
      <c r="S22" s="33" t="e">
        <f>#REF!+#REF!+#REF!</f>
        <v>#REF!</v>
      </c>
    </row>
    <row r="23" spans="2:22" x14ac:dyDescent="0.2">
      <c r="B23" t="s">
        <v>892</v>
      </c>
      <c r="C23" s="33" t="e">
        <f>#REF!</f>
        <v>#REF!</v>
      </c>
      <c r="D23" s="33"/>
      <c r="E23" s="33" t="e">
        <f>#REF!</f>
        <v>#REF!</v>
      </c>
      <c r="F23" s="33"/>
      <c r="G23" s="33" t="e">
        <f>#REF!</f>
        <v>#REF!</v>
      </c>
      <c r="H23" s="33"/>
      <c r="I23" s="33" t="e">
        <f>#REF!</f>
        <v>#REF!</v>
      </c>
      <c r="J23" s="33"/>
      <c r="K23" s="33" t="e">
        <f>#REF!</f>
        <v>#REF!</v>
      </c>
      <c r="L23" s="33"/>
      <c r="M23" s="33" t="e">
        <f>#REF!</f>
        <v>#REF!</v>
      </c>
      <c r="N23" s="33"/>
      <c r="O23" s="33" t="e">
        <f>#REF!</f>
        <v>#REF!</v>
      </c>
      <c r="P23" s="33"/>
      <c r="Q23" s="33" t="e">
        <f>#REF!</f>
        <v>#REF!</v>
      </c>
      <c r="R23" s="33"/>
      <c r="S23" s="33" t="e">
        <f>#REF!</f>
        <v>#REF!</v>
      </c>
    </row>
    <row r="24" spans="2:22" x14ac:dyDescent="0.2">
      <c r="B24" t="s">
        <v>121</v>
      </c>
      <c r="C24" s="33" t="e">
        <f>#REF!+#REF!+#REF!</f>
        <v>#REF!</v>
      </c>
      <c r="D24" s="33"/>
      <c r="E24" s="33" t="e">
        <f>#REF!+#REF!+#REF!</f>
        <v>#REF!</v>
      </c>
      <c r="F24" s="33"/>
      <c r="G24" s="33" t="e">
        <f>#REF!+#REF!+#REF!</f>
        <v>#REF!</v>
      </c>
      <c r="H24" s="33"/>
      <c r="I24" s="33" t="e">
        <f>#REF!+#REF!+#REF!</f>
        <v>#REF!</v>
      </c>
      <c r="J24" s="33"/>
      <c r="K24" s="33" t="e">
        <f>#REF!+#REF!+#REF!</f>
        <v>#REF!</v>
      </c>
      <c r="L24" s="33"/>
      <c r="M24" s="33" t="e">
        <f>#REF!+#REF!+#REF!</f>
        <v>#REF!</v>
      </c>
      <c r="N24" s="33"/>
      <c r="O24" s="33" t="e">
        <f>#REF!+#REF!+#REF!</f>
        <v>#REF!</v>
      </c>
      <c r="P24" s="33"/>
      <c r="Q24" s="33" t="e">
        <f>#REF!+#REF!+#REF!</f>
        <v>#REF!</v>
      </c>
      <c r="R24" s="33"/>
      <c r="S24" s="33" t="e">
        <f>#REF!+#REF!+#REF!</f>
        <v>#REF!</v>
      </c>
    </row>
    <row r="25" spans="2:22" x14ac:dyDescent="0.2">
      <c r="B25" t="s">
        <v>123</v>
      </c>
      <c r="C25" s="33" t="e">
        <f>#REF!+#REF!+#REF!</f>
        <v>#REF!</v>
      </c>
      <c r="D25" s="33"/>
      <c r="E25" s="33" t="e">
        <f>#REF!+#REF!+#REF!</f>
        <v>#REF!</v>
      </c>
      <c r="F25" s="33"/>
      <c r="G25" s="33" t="e">
        <f>#REF!+#REF!+#REF!</f>
        <v>#REF!</v>
      </c>
      <c r="H25" s="33"/>
      <c r="I25" s="33" t="e">
        <f>#REF!+#REF!+#REF!</f>
        <v>#REF!</v>
      </c>
      <c r="J25" s="33"/>
      <c r="K25" s="33" t="e">
        <f>#REF!+#REF!+#REF!</f>
        <v>#REF!</v>
      </c>
      <c r="L25" s="33"/>
      <c r="M25" s="33" t="e">
        <f>#REF!+#REF!+#REF!</f>
        <v>#REF!</v>
      </c>
      <c r="N25" s="33"/>
      <c r="O25" s="33" t="e">
        <f>#REF!+#REF!+#REF!</f>
        <v>#REF!</v>
      </c>
      <c r="P25" s="33"/>
      <c r="Q25" s="33" t="e">
        <f>#REF!+#REF!+#REF!</f>
        <v>#REF!</v>
      </c>
      <c r="R25" s="33"/>
      <c r="S25" s="33" t="e">
        <f>#REF!+#REF!+#REF!</f>
        <v>#REF!</v>
      </c>
    </row>
    <row r="26" spans="2:22" x14ac:dyDescent="0.2">
      <c r="B26" t="s">
        <v>893</v>
      </c>
      <c r="C26" s="33" t="e">
        <f>#REF!</f>
        <v>#REF!</v>
      </c>
      <c r="D26" s="33"/>
      <c r="E26" s="33" t="e">
        <f>#REF!</f>
        <v>#REF!</v>
      </c>
      <c r="F26" s="33"/>
      <c r="G26" s="33" t="e">
        <f>#REF!</f>
        <v>#REF!</v>
      </c>
      <c r="H26" s="33"/>
      <c r="I26" s="33" t="e">
        <f>#REF!</f>
        <v>#REF!</v>
      </c>
      <c r="J26" s="33"/>
      <c r="K26" s="33" t="e">
        <f>#REF!</f>
        <v>#REF!</v>
      </c>
      <c r="L26" s="33"/>
      <c r="M26" s="33" t="e">
        <f>#REF!</f>
        <v>#REF!</v>
      </c>
      <c r="N26" s="33"/>
      <c r="O26" s="33" t="e">
        <f>#REF!</f>
        <v>#REF!</v>
      </c>
      <c r="P26" s="33"/>
      <c r="Q26" s="33" t="e">
        <f>#REF!</f>
        <v>#REF!</v>
      </c>
      <c r="R26" s="33"/>
      <c r="S26" s="33" t="e">
        <f>#REF!</f>
        <v>#REF!</v>
      </c>
    </row>
    <row r="27" spans="2:22" x14ac:dyDescent="0.2">
      <c r="B27" t="s">
        <v>128</v>
      </c>
      <c r="C27" s="33" t="e">
        <f>#REF!+#REF!+#REF!</f>
        <v>#REF!</v>
      </c>
      <c r="D27" s="33"/>
      <c r="E27" s="33" t="e">
        <f>#REF!+#REF!+#REF!</f>
        <v>#REF!</v>
      </c>
      <c r="F27" s="33"/>
      <c r="G27" s="33" t="e">
        <f>#REF!+#REF!+#REF!</f>
        <v>#REF!</v>
      </c>
      <c r="H27" s="33"/>
      <c r="I27" s="33" t="e">
        <f>#REF!+#REF!+#REF!</f>
        <v>#REF!</v>
      </c>
      <c r="J27" s="33"/>
      <c r="K27" s="33" t="e">
        <f>#REF!+#REF!+#REF!</f>
        <v>#REF!</v>
      </c>
      <c r="L27" s="33"/>
      <c r="M27" s="33" t="e">
        <f>#REF!+#REF!+#REF!</f>
        <v>#REF!</v>
      </c>
      <c r="N27" s="33"/>
      <c r="O27" s="33" t="e">
        <f>#REF!+#REF!+#REF!</f>
        <v>#REF!</v>
      </c>
      <c r="P27" s="33"/>
      <c r="Q27" s="33" t="e">
        <f>#REF!+#REF!+#REF!</f>
        <v>#REF!</v>
      </c>
      <c r="R27" s="33"/>
      <c r="S27" s="33" t="e">
        <f>#REF!+#REF!+#REF!</f>
        <v>#REF!</v>
      </c>
    </row>
    <row r="28" spans="2:22" x14ac:dyDescent="0.2">
      <c r="B28" t="s">
        <v>124</v>
      </c>
      <c r="C28" s="33" t="e">
        <f>#REF!+#REF!+#REF!</f>
        <v>#REF!</v>
      </c>
      <c r="D28" s="37"/>
      <c r="E28" s="33" t="e">
        <f>#REF!+#REF!+#REF!</f>
        <v>#REF!</v>
      </c>
      <c r="F28" s="37"/>
      <c r="G28" s="33" t="e">
        <f>#REF!+#REF!+#REF!</f>
        <v>#REF!</v>
      </c>
      <c r="H28" s="37"/>
      <c r="I28" s="33" t="e">
        <f>#REF!+#REF!+#REF!</f>
        <v>#REF!</v>
      </c>
      <c r="J28" s="37"/>
      <c r="K28" s="33" t="e">
        <f>#REF!+#REF!+#REF!</f>
        <v>#REF!</v>
      </c>
      <c r="L28" s="37"/>
      <c r="M28" s="33" t="e">
        <f>#REF!+#REF!+#REF!</f>
        <v>#REF!</v>
      </c>
      <c r="N28" s="37"/>
      <c r="O28" s="33" t="e">
        <f>#REF!+#REF!+#REF!</f>
        <v>#REF!</v>
      </c>
      <c r="P28" s="37"/>
      <c r="Q28" s="33" t="e">
        <f>#REF!+#REF!+#REF!</f>
        <v>#REF!</v>
      </c>
      <c r="R28" s="37"/>
      <c r="S28" s="33" t="e">
        <f>#REF!+#REF!+#REF!</f>
        <v>#REF!</v>
      </c>
    </row>
    <row r="29" spans="2:22" x14ac:dyDescent="0.2">
      <c r="B29" t="s">
        <v>130</v>
      </c>
      <c r="C29" s="35" t="e">
        <f>#REF!+#REF!+#REF!</f>
        <v>#REF!</v>
      </c>
      <c r="D29" s="37"/>
      <c r="E29" s="35" t="e">
        <f>#REF!+#REF!+#REF!</f>
        <v>#REF!</v>
      </c>
      <c r="F29" s="37"/>
      <c r="G29" s="35" t="e">
        <f>#REF!+#REF!+#REF!</f>
        <v>#REF!</v>
      </c>
      <c r="H29" s="37"/>
      <c r="I29" s="35" t="e">
        <f>#REF!+#REF!+#REF!</f>
        <v>#REF!</v>
      </c>
      <c r="J29" s="37"/>
      <c r="K29" s="35" t="e">
        <f>#REF!+#REF!+#REF!</f>
        <v>#REF!</v>
      </c>
      <c r="L29" s="37"/>
      <c r="M29" s="35" t="e">
        <f>#REF!+#REF!+#REF!</f>
        <v>#REF!</v>
      </c>
      <c r="N29" s="37"/>
      <c r="O29" s="35" t="e">
        <f>#REF!+#REF!+#REF!</f>
        <v>#REF!</v>
      </c>
      <c r="P29" s="37"/>
      <c r="Q29" s="35" t="e">
        <f>#REF!+#REF!+#REF!</f>
        <v>#REF!</v>
      </c>
      <c r="R29" s="37"/>
      <c r="S29" s="35" t="e">
        <f>#REF!+#REF!+#REF!</f>
        <v>#REF!</v>
      </c>
    </row>
    <row r="30" spans="2:22" x14ac:dyDescent="0.2">
      <c r="B30" s="2"/>
      <c r="C30" s="37" t="e">
        <f>SUM(C9:C29)</f>
        <v>#REF!</v>
      </c>
      <c r="D30" s="37"/>
      <c r="E30" s="37" t="e">
        <f>SUM(E9:E29)</f>
        <v>#REF!</v>
      </c>
      <c r="F30" s="37"/>
      <c r="G30" s="37" t="e">
        <f>SUM(G9:G29)</f>
        <v>#REF!</v>
      </c>
      <c r="H30" s="37"/>
      <c r="I30" s="37" t="e">
        <f>SUM(I9:I29)</f>
        <v>#REF!</v>
      </c>
      <c r="J30" s="37"/>
      <c r="K30" s="37" t="e">
        <f>SUM(K9:K29)</f>
        <v>#REF!</v>
      </c>
      <c r="L30" s="37"/>
      <c r="M30" s="37" t="e">
        <f>SUM(M9:M29)</f>
        <v>#REF!</v>
      </c>
      <c r="N30" s="37"/>
      <c r="O30" s="37" t="e">
        <f>SUM(O9:O29)</f>
        <v>#REF!</v>
      </c>
      <c r="P30" s="37"/>
      <c r="Q30" s="37" t="e">
        <f>SUM(Q9:Q29)</f>
        <v>#REF!</v>
      </c>
      <c r="R30" s="37"/>
      <c r="S30" s="37" t="e">
        <f>SUM(S9:S29)</f>
        <v>#REF!</v>
      </c>
    </row>
    <row r="31" spans="2:22" x14ac:dyDescent="0.2">
      <c r="C31" s="7"/>
      <c r="D31" s="7"/>
      <c r="E31" s="7"/>
      <c r="F31" s="7"/>
      <c r="G31" s="7"/>
      <c r="H31" s="7"/>
      <c r="I31" s="50"/>
      <c r="J31" s="7"/>
      <c r="K31" s="7"/>
      <c r="L31" s="7"/>
      <c r="M31" s="7"/>
      <c r="N31" s="7"/>
      <c r="O31" s="7"/>
      <c r="P31" s="7"/>
      <c r="Q31" s="7"/>
      <c r="R31" s="7"/>
      <c r="S31" s="7"/>
      <c r="V31" s="29" t="s">
        <v>1019</v>
      </c>
    </row>
    <row r="32" spans="2:22" hidden="1" x14ac:dyDescent="0.2">
      <c r="C32" s="37"/>
      <c r="D32" s="37"/>
      <c r="E32" s="37"/>
      <c r="F32" s="37"/>
      <c r="G32" s="37"/>
      <c r="H32" s="37"/>
      <c r="I32" s="37"/>
      <c r="J32" s="37"/>
      <c r="K32" s="37"/>
      <c r="L32" s="37"/>
      <c r="M32" s="37"/>
      <c r="N32" s="37"/>
      <c r="O32" s="37"/>
      <c r="P32" s="37"/>
      <c r="Q32" s="37"/>
      <c r="R32" s="37"/>
      <c r="S32" s="37"/>
    </row>
    <row r="33" spans="1:20" hidden="1" x14ac:dyDescent="0.2">
      <c r="A33" s="3" t="s">
        <v>940</v>
      </c>
      <c r="C33" s="33"/>
      <c r="D33" s="33"/>
      <c r="E33" s="33"/>
      <c r="F33" s="33"/>
      <c r="G33" s="33"/>
      <c r="H33" s="33"/>
      <c r="I33" s="33"/>
      <c r="J33" s="33"/>
      <c r="K33" s="33"/>
      <c r="L33" s="33"/>
      <c r="M33" s="33"/>
      <c r="N33" s="33"/>
      <c r="O33" s="33"/>
      <c r="P33" s="33"/>
      <c r="Q33" s="33"/>
      <c r="R33" s="33"/>
      <c r="S33" s="33"/>
    </row>
    <row r="34" spans="1:20" hidden="1" x14ac:dyDescent="0.2">
      <c r="B34" t="s">
        <v>601</v>
      </c>
      <c r="C34" s="33" t="e">
        <f>C9+C10+C29</f>
        <v>#REF!</v>
      </c>
      <c r="D34" s="33"/>
      <c r="E34" s="33" t="e">
        <f>E9+E10+E29</f>
        <v>#REF!</v>
      </c>
      <c r="F34" s="33"/>
      <c r="G34" s="33" t="e">
        <f>G9+G10+G29</f>
        <v>#REF!</v>
      </c>
      <c r="H34" s="33"/>
      <c r="I34" s="33" t="e">
        <f>I9+I10+I29</f>
        <v>#REF!</v>
      </c>
      <c r="J34" s="33"/>
      <c r="K34" s="33" t="e">
        <f>K9+K10+K29</f>
        <v>#REF!</v>
      </c>
      <c r="L34" s="33"/>
      <c r="M34" s="33" t="e">
        <f>M9+M10+M29</f>
        <v>#REF!</v>
      </c>
      <c r="N34" s="33"/>
      <c r="O34" s="33" t="e">
        <f>O9+O10+O29</f>
        <v>#REF!</v>
      </c>
      <c r="P34" s="33"/>
      <c r="Q34" s="33" t="e">
        <f>Q9+Q10+Q29</f>
        <v>#REF!</v>
      </c>
      <c r="R34" s="33"/>
      <c r="S34" s="33" t="e">
        <f>S9+S10+S29</f>
        <v>#REF!</v>
      </c>
    </row>
    <row r="35" spans="1:20" hidden="1" x14ac:dyDescent="0.2">
      <c r="B35" t="s">
        <v>111</v>
      </c>
      <c r="C35" s="37" t="e">
        <f>SUM(C11:C21)</f>
        <v>#REF!</v>
      </c>
      <c r="D35" s="37"/>
      <c r="E35" s="37" t="e">
        <f>SUM(E11:E21)</f>
        <v>#REF!</v>
      </c>
      <c r="F35" s="37"/>
      <c r="G35" s="37" t="e">
        <f>SUM(G11:G21)</f>
        <v>#REF!</v>
      </c>
      <c r="H35" s="37"/>
      <c r="I35" s="37" t="e">
        <f>SUM(I11:I21)</f>
        <v>#REF!</v>
      </c>
      <c r="J35" s="37"/>
      <c r="K35" s="37" t="e">
        <f>SUM(K11:K21)</f>
        <v>#REF!</v>
      </c>
      <c r="L35" s="37"/>
      <c r="M35" s="37" t="e">
        <f>SUM(M11:M21)</f>
        <v>#REF!</v>
      </c>
      <c r="N35" s="37"/>
      <c r="O35" s="37" t="e">
        <f>SUM(O11:O21)</f>
        <v>#REF!</v>
      </c>
      <c r="P35" s="37"/>
      <c r="Q35" s="37" t="e">
        <f>SUM(Q11:Q21)</f>
        <v>#REF!</v>
      </c>
      <c r="R35" s="37"/>
      <c r="S35" s="37" t="e">
        <f>SUM(S11:S21)</f>
        <v>#REF!</v>
      </c>
    </row>
    <row r="36" spans="1:20" hidden="1" x14ac:dyDescent="0.2">
      <c r="B36" t="s">
        <v>119</v>
      </c>
      <c r="C36" s="35" t="e">
        <f>SUM(C22:C28)</f>
        <v>#REF!</v>
      </c>
      <c r="D36" s="37"/>
      <c r="E36" s="35" t="e">
        <f>SUM(E22:E28)</f>
        <v>#REF!</v>
      </c>
      <c r="F36" s="37"/>
      <c r="G36" s="35" t="e">
        <f>SUM(G22:G28)</f>
        <v>#REF!</v>
      </c>
      <c r="H36" s="37"/>
      <c r="I36" s="35" t="e">
        <f>SUM(I22:I28)</f>
        <v>#REF!</v>
      </c>
      <c r="J36" s="37"/>
      <c r="K36" s="35" t="e">
        <f>SUM(K22:K28)</f>
        <v>#REF!</v>
      </c>
      <c r="L36" s="37"/>
      <c r="M36" s="35" t="e">
        <f>SUM(M22:M28)</f>
        <v>#REF!</v>
      </c>
      <c r="N36" s="37"/>
      <c r="O36" s="35" t="e">
        <f>SUM(O22:O28)</f>
        <v>#REF!</v>
      </c>
      <c r="P36" s="37"/>
      <c r="Q36" s="35" t="e">
        <f>SUM(Q22:Q28)</f>
        <v>#REF!</v>
      </c>
      <c r="R36" s="37"/>
      <c r="S36" s="35" t="e">
        <f>SUM(S22:S28)</f>
        <v>#REF!</v>
      </c>
    </row>
    <row r="37" spans="1:20" s="10" customFormat="1" hidden="1" x14ac:dyDescent="0.2">
      <c r="B37" s="11"/>
      <c r="C37" s="27" t="e">
        <f>SUM(C34:C36)</f>
        <v>#REF!</v>
      </c>
      <c r="D37" s="27"/>
      <c r="E37" s="27" t="e">
        <f>SUM(E34:E36)</f>
        <v>#REF!</v>
      </c>
      <c r="F37" s="27"/>
      <c r="G37" s="27" t="e">
        <f>SUM(G34:G36)</f>
        <v>#REF!</v>
      </c>
      <c r="H37" s="27"/>
      <c r="I37" s="27" t="e">
        <f>SUM(I34:I36)</f>
        <v>#REF!</v>
      </c>
      <c r="J37" s="27"/>
      <c r="K37" s="27" t="e">
        <f>SUM(K34:K36)</f>
        <v>#REF!</v>
      </c>
      <c r="L37" s="27"/>
      <c r="M37" s="27" t="e">
        <f>SUM(M34:M36)</f>
        <v>#REF!</v>
      </c>
      <c r="N37" s="27"/>
      <c r="O37" s="27" t="e">
        <f>SUM(O34:O36)</f>
        <v>#REF!</v>
      </c>
      <c r="P37" s="27"/>
      <c r="Q37" s="27" t="e">
        <f>SUM(Q34:Q36)</f>
        <v>#REF!</v>
      </c>
      <c r="R37" s="27"/>
      <c r="S37" s="27" t="e">
        <f>SUM(S34:S36)</f>
        <v>#REF!</v>
      </c>
    </row>
    <row r="38" spans="1:20" s="10" customFormat="1" hidden="1" x14ac:dyDescent="0.2">
      <c r="B38" s="11"/>
      <c r="C38" s="27"/>
      <c r="D38" s="27"/>
      <c r="E38" s="27"/>
      <c r="F38" s="27"/>
      <c r="G38" s="27"/>
      <c r="H38" s="27"/>
      <c r="I38" s="27"/>
      <c r="J38" s="27"/>
      <c r="K38" s="27"/>
      <c r="L38" s="27"/>
      <c r="M38" s="27"/>
      <c r="N38" s="27"/>
      <c r="O38" s="27"/>
      <c r="P38" s="27"/>
      <c r="Q38" s="27"/>
      <c r="R38" s="27"/>
      <c r="S38" s="27"/>
    </row>
    <row r="39" spans="1:20" hidden="1" x14ac:dyDescent="0.2">
      <c r="A39" s="3" t="s">
        <v>605</v>
      </c>
      <c r="C39" s="33"/>
      <c r="D39" s="33"/>
      <c r="E39" s="33"/>
      <c r="F39" s="33"/>
      <c r="G39" s="33"/>
      <c r="H39" s="33"/>
      <c r="I39" s="33"/>
      <c r="J39" s="33"/>
      <c r="K39" s="33"/>
      <c r="L39" s="33"/>
      <c r="M39" s="33"/>
      <c r="N39" s="33"/>
      <c r="O39" s="33"/>
      <c r="P39" s="33"/>
      <c r="Q39" s="33"/>
      <c r="R39" s="33"/>
      <c r="S39" s="33"/>
    </row>
    <row r="40" spans="1:20" hidden="1" x14ac:dyDescent="0.2">
      <c r="B40" t="s">
        <v>601</v>
      </c>
      <c r="C40" s="33" t="e">
        <f>#REF!</f>
        <v>#REF!</v>
      </c>
      <c r="D40" s="33"/>
      <c r="E40" s="33" t="e">
        <f>#REF!</f>
        <v>#REF!</v>
      </c>
      <c r="F40" s="33"/>
      <c r="G40" s="33" t="e">
        <f>#REF!</f>
        <v>#REF!</v>
      </c>
      <c r="H40" s="33"/>
      <c r="I40" s="33" t="e">
        <f>#REF!</f>
        <v>#REF!</v>
      </c>
      <c r="J40" s="33"/>
      <c r="K40" s="33" t="e">
        <f>#REF!</f>
        <v>#REF!</v>
      </c>
      <c r="L40" s="33"/>
      <c r="M40" s="33" t="e">
        <f>#REF!</f>
        <v>#REF!</v>
      </c>
      <c r="N40" s="33"/>
      <c r="O40" s="33" t="e">
        <f>#REF!</f>
        <v>#REF!</v>
      </c>
      <c r="P40" s="33"/>
      <c r="Q40" s="33" t="e">
        <f>#REF!</f>
        <v>#REF!</v>
      </c>
      <c r="R40" s="33"/>
      <c r="S40" s="33" t="e">
        <f>Q40+O40+M40+K40+I40+G40+E40+C40</f>
        <v>#REF!</v>
      </c>
      <c r="T40" s="5"/>
    </row>
    <row r="41" spans="1:20" hidden="1" x14ac:dyDescent="0.2">
      <c r="B41" t="s">
        <v>111</v>
      </c>
      <c r="C41" s="33" t="e">
        <f>#REF!</f>
        <v>#REF!</v>
      </c>
      <c r="D41" s="33"/>
      <c r="E41" s="33" t="e">
        <f>#REF!</f>
        <v>#REF!</v>
      </c>
      <c r="F41" s="33"/>
      <c r="G41" s="33" t="e">
        <f>#REF!</f>
        <v>#REF!</v>
      </c>
      <c r="H41" s="33"/>
      <c r="I41" s="33" t="e">
        <f>#REF!</f>
        <v>#REF!</v>
      </c>
      <c r="J41" s="33"/>
      <c r="K41" s="33" t="e">
        <f>#REF!</f>
        <v>#REF!</v>
      </c>
      <c r="L41" s="33"/>
      <c r="M41" s="33" t="e">
        <f>#REF!</f>
        <v>#REF!</v>
      </c>
      <c r="N41" s="33"/>
      <c r="O41" s="33" t="e">
        <f>#REF!</f>
        <v>#REF!</v>
      </c>
      <c r="P41" s="33"/>
      <c r="Q41" s="33" t="e">
        <f>#REF!</f>
        <v>#REF!</v>
      </c>
      <c r="R41" s="33"/>
      <c r="S41" s="33" t="e">
        <f>Q41+O41+M41+K41+I41+G41+E41+C41</f>
        <v>#REF!</v>
      </c>
      <c r="T41" s="5"/>
    </row>
    <row r="42" spans="1:20" hidden="1" x14ac:dyDescent="0.2">
      <c r="B42" t="s">
        <v>119</v>
      </c>
      <c r="C42" s="33" t="e">
        <f>#REF!</f>
        <v>#REF!</v>
      </c>
      <c r="D42" s="33"/>
      <c r="E42" s="33" t="e">
        <f>#REF!</f>
        <v>#REF!</v>
      </c>
      <c r="F42" s="33"/>
      <c r="G42" s="33" t="e">
        <f>#REF!</f>
        <v>#REF!</v>
      </c>
      <c r="H42" s="33"/>
      <c r="I42" s="33" t="e">
        <f>#REF!</f>
        <v>#REF!</v>
      </c>
      <c r="J42" s="33"/>
      <c r="K42" s="33" t="e">
        <f>#REF!</f>
        <v>#REF!</v>
      </c>
      <c r="L42" s="33"/>
      <c r="M42" s="33" t="e">
        <f>#REF!</f>
        <v>#REF!</v>
      </c>
      <c r="N42" s="33"/>
      <c r="O42" s="33" t="e">
        <f>#REF!</f>
        <v>#REF!</v>
      </c>
      <c r="P42" s="33"/>
      <c r="Q42" s="33" t="e">
        <f>#REF!</f>
        <v>#REF!</v>
      </c>
      <c r="R42" s="33"/>
      <c r="S42" s="33" t="e">
        <f>Q42+O42+M42+K42+I42+G42+E42+C42</f>
        <v>#REF!</v>
      </c>
      <c r="T42" s="5"/>
    </row>
    <row r="43" spans="1:20" hidden="1" x14ac:dyDescent="0.2">
      <c r="B43" s="2"/>
      <c r="C43" s="34" t="e">
        <f>SUM(C40:C42)</f>
        <v>#REF!</v>
      </c>
      <c r="D43" s="33"/>
      <c r="E43" s="34" t="e">
        <f>SUM(E40:E42)</f>
        <v>#REF!</v>
      </c>
      <c r="F43" s="33"/>
      <c r="G43" s="34" t="e">
        <f>SUM(G40:G42)</f>
        <v>#REF!</v>
      </c>
      <c r="H43" s="33"/>
      <c r="I43" s="34" t="e">
        <f>SUM(I40:I42)</f>
        <v>#REF!</v>
      </c>
      <c r="J43" s="33"/>
      <c r="K43" s="34" t="e">
        <f>SUM(K40:K42)</f>
        <v>#REF!</v>
      </c>
      <c r="L43" s="33"/>
      <c r="M43" s="34" t="e">
        <f>SUM(M40:M42)</f>
        <v>#REF!</v>
      </c>
      <c r="N43" s="33"/>
      <c r="O43" s="34" t="e">
        <f>SUM(O40:O42)</f>
        <v>#REF!</v>
      </c>
      <c r="P43" s="33"/>
      <c r="Q43" s="34" t="e">
        <f>SUM(Q40:Q42)</f>
        <v>#REF!</v>
      </c>
      <c r="R43" s="33"/>
      <c r="S43" s="34" t="e">
        <f>SUM(S40:S42)</f>
        <v>#REF!</v>
      </c>
      <c r="T43" s="5"/>
    </row>
    <row r="44" spans="1:20" hidden="1" x14ac:dyDescent="0.2">
      <c r="C44" s="37"/>
      <c r="D44" s="37"/>
      <c r="E44" s="37"/>
      <c r="F44" s="37"/>
      <c r="G44" s="37"/>
      <c r="H44" s="37"/>
      <c r="I44" s="37"/>
      <c r="J44" s="37"/>
      <c r="K44" s="37"/>
      <c r="L44" s="37"/>
      <c r="M44" s="37"/>
      <c r="N44" s="37"/>
      <c r="O44" s="37"/>
      <c r="P44" s="37"/>
      <c r="Q44" s="37"/>
      <c r="R44" s="37"/>
      <c r="S44" s="37"/>
    </row>
    <row r="45" spans="1:20" hidden="1" x14ac:dyDescent="0.2">
      <c r="B45" t="s">
        <v>35</v>
      </c>
      <c r="C45" s="33" t="e">
        <f>#REF!-#REF!</f>
        <v>#REF!</v>
      </c>
      <c r="D45" s="33"/>
      <c r="E45" s="33" t="e">
        <f>#REF!-#REF!</f>
        <v>#REF!</v>
      </c>
      <c r="F45" s="33"/>
      <c r="G45" s="33" t="e">
        <f>#REF!-#REF!</f>
        <v>#REF!</v>
      </c>
      <c r="H45" s="33"/>
      <c r="I45" s="33" t="e">
        <f>#REF!-#REF!</f>
        <v>#REF!</v>
      </c>
      <c r="J45" s="33"/>
      <c r="K45" s="33" t="e">
        <f>#REF!-#REF!</f>
        <v>#REF!</v>
      </c>
      <c r="L45" s="33"/>
      <c r="M45" s="33" t="e">
        <f>#REF!-#REF!</f>
        <v>#REF!</v>
      </c>
      <c r="N45" s="33"/>
      <c r="O45" s="33" t="e">
        <f>#REF!-#REF!</f>
        <v>#REF!</v>
      </c>
      <c r="P45" s="33"/>
      <c r="Q45" s="33" t="e">
        <f>#REF!-#REF!</f>
        <v>#REF!</v>
      </c>
      <c r="R45" s="33"/>
      <c r="S45" s="33" t="e">
        <f>#REF!-#REF!</f>
        <v>#REF!</v>
      </c>
      <c r="T45" s="5"/>
    </row>
    <row r="46" spans="1:20" hidden="1" x14ac:dyDescent="0.2">
      <c r="C46" s="5"/>
      <c r="D46" s="5"/>
      <c r="E46" s="5"/>
      <c r="F46" s="5"/>
      <c r="G46" s="5"/>
      <c r="H46" s="5"/>
      <c r="I46" s="5"/>
      <c r="J46" s="5"/>
      <c r="K46" s="5"/>
      <c r="L46" s="5"/>
      <c r="M46" s="5"/>
      <c r="N46" s="5"/>
      <c r="O46" s="5"/>
      <c r="P46" s="5"/>
      <c r="Q46" s="5"/>
      <c r="R46" s="5"/>
      <c r="S46" s="5"/>
      <c r="T46" s="5"/>
    </row>
    <row r="47" spans="1:20" hidden="1" x14ac:dyDescent="0.2">
      <c r="C47" s="5" t="e">
        <f>C37-C43-C45</f>
        <v>#REF!</v>
      </c>
      <c r="D47" s="5"/>
      <c r="E47" s="5" t="e">
        <f>E37-E43-E45</f>
        <v>#REF!</v>
      </c>
      <c r="F47" s="5"/>
      <c r="G47" s="5" t="e">
        <f>G37-G43-G45</f>
        <v>#REF!</v>
      </c>
      <c r="H47" s="5"/>
      <c r="I47" s="5" t="e">
        <f>I37-I43-I45</f>
        <v>#REF!</v>
      </c>
      <c r="J47" s="5"/>
      <c r="K47" s="5" t="e">
        <f>K37-K43-K45</f>
        <v>#REF!</v>
      </c>
      <c r="L47" s="5"/>
      <c r="M47" s="5" t="e">
        <f>M37-M43-M45</f>
        <v>#REF!</v>
      </c>
      <c r="N47" s="5"/>
      <c r="O47" s="5" t="e">
        <f>O37-O43-O45</f>
        <v>#REF!</v>
      </c>
      <c r="P47" s="5"/>
      <c r="Q47" s="5" t="e">
        <f>Q37-Q43-Q45</f>
        <v>#REF!</v>
      </c>
      <c r="R47" s="5"/>
      <c r="S47" s="5" t="e">
        <f>S37-S43-S45</f>
        <v>#REF!</v>
      </c>
      <c r="T47" s="5"/>
    </row>
    <row r="48" spans="1:20" hidden="1" x14ac:dyDescent="0.2">
      <c r="C48" s="5"/>
      <c r="D48" s="5"/>
      <c r="E48" s="5"/>
      <c r="F48" s="5"/>
      <c r="G48" s="5"/>
      <c r="H48" s="5"/>
      <c r="I48" s="5"/>
      <c r="J48" s="5"/>
      <c r="K48" s="5"/>
      <c r="L48" s="5"/>
      <c r="M48" s="5"/>
      <c r="N48" s="5"/>
      <c r="O48" s="5"/>
      <c r="P48" s="5"/>
      <c r="Q48" s="5"/>
      <c r="R48" s="5"/>
      <c r="S48" s="5"/>
      <c r="T48" s="5"/>
    </row>
    <row r="49" spans="1:23" hidden="1" x14ac:dyDescent="0.2">
      <c r="A49" s="3" t="s">
        <v>941</v>
      </c>
      <c r="C49" s="5"/>
      <c r="D49" s="5"/>
      <c r="E49" s="5"/>
      <c r="F49" s="5"/>
      <c r="G49" s="5"/>
      <c r="H49" s="5"/>
      <c r="I49" s="5"/>
      <c r="J49" s="5"/>
      <c r="K49" s="5"/>
      <c r="L49" s="5"/>
      <c r="M49" s="5"/>
      <c r="N49" s="5"/>
      <c r="O49" s="5"/>
      <c r="P49" s="5"/>
      <c r="Q49" s="5"/>
      <c r="R49" s="5"/>
      <c r="S49" s="5"/>
      <c r="T49" s="5"/>
    </row>
    <row r="50" spans="1:23" hidden="1" x14ac:dyDescent="0.2">
      <c r="B50" t="s">
        <v>601</v>
      </c>
      <c r="C50" s="5" t="e">
        <f>C34-C40</f>
        <v>#REF!</v>
      </c>
      <c r="D50" s="5"/>
      <c r="E50" s="5" t="e">
        <f>E34-E40</f>
        <v>#REF!</v>
      </c>
      <c r="F50" s="5"/>
      <c r="G50" s="5" t="e">
        <f>G34-G40</f>
        <v>#REF!</v>
      </c>
      <c r="H50" s="5"/>
      <c r="I50" s="5" t="e">
        <f>I34-I40</f>
        <v>#REF!</v>
      </c>
      <c r="J50" s="5"/>
      <c r="K50" s="5" t="e">
        <f>K34-K40</f>
        <v>#REF!</v>
      </c>
      <c r="L50" s="5"/>
      <c r="M50" s="5" t="e">
        <f>M34-M40</f>
        <v>#REF!</v>
      </c>
      <c r="N50" s="5"/>
      <c r="O50" s="5" t="e">
        <f>O34-O40</f>
        <v>#REF!</v>
      </c>
      <c r="P50" s="5"/>
      <c r="Q50" s="5" t="e">
        <f>Q34-Q40</f>
        <v>#REF!</v>
      </c>
      <c r="R50" s="5"/>
      <c r="S50" s="33" t="e">
        <f>Q50+O50+M50+K50+I50+G50+E50+C50</f>
        <v>#REF!</v>
      </c>
      <c r="T50" s="5"/>
    </row>
    <row r="51" spans="1:23" hidden="1" x14ac:dyDescent="0.2">
      <c r="B51" t="s">
        <v>111</v>
      </c>
      <c r="C51" s="5" t="e">
        <f>C35-C41</f>
        <v>#REF!</v>
      </c>
      <c r="D51" s="5"/>
      <c r="E51" s="5" t="e">
        <f>E35-E41</f>
        <v>#REF!</v>
      </c>
      <c r="F51" s="5"/>
      <c r="G51" s="5" t="e">
        <f>G35-G41</f>
        <v>#REF!</v>
      </c>
      <c r="H51" s="5"/>
      <c r="I51" s="5" t="e">
        <f>I35-I41</f>
        <v>#REF!</v>
      </c>
      <c r="J51" s="5"/>
      <c r="K51" s="5" t="e">
        <f>K35-K41</f>
        <v>#REF!</v>
      </c>
      <c r="L51" s="5"/>
      <c r="M51" s="5" t="e">
        <f>M35-M41</f>
        <v>#REF!</v>
      </c>
      <c r="N51" s="5"/>
      <c r="O51" s="5" t="e">
        <f>O35-O41</f>
        <v>#REF!</v>
      </c>
      <c r="P51" s="5"/>
      <c r="Q51" s="5" t="e">
        <f>Q35-Q41</f>
        <v>#REF!</v>
      </c>
      <c r="R51" s="5"/>
      <c r="S51" s="33" t="e">
        <f>Q51+O51+M51+K51+I51+G51+E51+C51</f>
        <v>#REF!</v>
      </c>
      <c r="T51" s="5"/>
    </row>
    <row r="52" spans="1:23" hidden="1" x14ac:dyDescent="0.2">
      <c r="B52" t="s">
        <v>119</v>
      </c>
      <c r="C52" s="5" t="e">
        <f>C36-C42</f>
        <v>#REF!</v>
      </c>
      <c r="D52" s="5"/>
      <c r="E52" s="5" t="e">
        <f>E36-E42</f>
        <v>#REF!</v>
      </c>
      <c r="F52" s="5"/>
      <c r="G52" s="5" t="e">
        <f>G36-G42</f>
        <v>#REF!</v>
      </c>
      <c r="H52" s="5"/>
      <c r="I52" s="5" t="e">
        <f>I36-I42</f>
        <v>#REF!</v>
      </c>
      <c r="J52" s="5"/>
      <c r="K52" s="5" t="e">
        <f>K36-K42</f>
        <v>#REF!</v>
      </c>
      <c r="L52" s="5"/>
      <c r="M52" s="5" t="e">
        <f>M36-M42</f>
        <v>#REF!</v>
      </c>
      <c r="N52" s="5"/>
      <c r="O52" s="5" t="e">
        <f>O36-O42</f>
        <v>#REF!</v>
      </c>
      <c r="P52" s="5"/>
      <c r="Q52" s="5" t="e">
        <f>Q36-Q42</f>
        <v>#REF!</v>
      </c>
      <c r="R52" s="5"/>
      <c r="S52" s="33" t="e">
        <f>Q52+O52+M52+K52+I52+G52+E52+C52</f>
        <v>#REF!</v>
      </c>
      <c r="T52" s="5"/>
    </row>
    <row r="53" spans="1:23" ht="13.5" hidden="1" thickBot="1" x14ac:dyDescent="0.25">
      <c r="C53" s="64" t="e">
        <f>SUM(C50:C52)</f>
        <v>#REF!</v>
      </c>
      <c r="D53" s="5"/>
      <c r="E53" s="64" t="e">
        <f>SUM(E50:E52)</f>
        <v>#REF!</v>
      </c>
      <c r="F53" s="5"/>
      <c r="G53" s="64" t="e">
        <f>SUM(G50:G52)</f>
        <v>#REF!</v>
      </c>
      <c r="H53" s="5"/>
      <c r="I53" s="64" t="e">
        <f>SUM(I50:I52)</f>
        <v>#REF!</v>
      </c>
      <c r="J53" s="5"/>
      <c r="K53" s="64" t="e">
        <f>SUM(K50:K52)</f>
        <v>#REF!</v>
      </c>
      <c r="L53" s="5"/>
      <c r="M53" s="64" t="e">
        <f>SUM(M50:M52)</f>
        <v>#REF!</v>
      </c>
      <c r="N53" s="5"/>
      <c r="O53" s="64" t="e">
        <f>SUM(O50:O52)</f>
        <v>#REF!</v>
      </c>
      <c r="P53" s="5"/>
      <c r="Q53" s="64" t="e">
        <f>SUM(Q50:Q52)</f>
        <v>#REF!</v>
      </c>
      <c r="R53" s="5"/>
      <c r="S53" s="34" t="e">
        <f>SUM(S50:S52)</f>
        <v>#REF!</v>
      </c>
      <c r="T53" s="5"/>
    </row>
    <row r="54" spans="1:23" hidden="1" x14ac:dyDescent="0.2">
      <c r="C54" s="5"/>
      <c r="D54" s="5"/>
      <c r="E54" s="5"/>
      <c r="F54" s="5"/>
      <c r="G54" s="5"/>
      <c r="H54" s="5"/>
      <c r="I54" s="5"/>
      <c r="J54" s="5"/>
      <c r="K54" s="5"/>
      <c r="L54" s="5"/>
      <c r="M54" s="5"/>
      <c r="N54" s="5"/>
      <c r="O54" s="5"/>
      <c r="P54" s="5"/>
      <c r="Q54" s="5"/>
      <c r="R54" s="5"/>
      <c r="S54" s="5"/>
      <c r="T54" s="5"/>
    </row>
    <row r="55" spans="1:23" hidden="1" x14ac:dyDescent="0.2">
      <c r="A55" t="s">
        <v>942</v>
      </c>
      <c r="C55" s="5"/>
      <c r="D55" s="5"/>
      <c r="E55" s="5"/>
      <c r="F55" s="5"/>
      <c r="G55" s="5"/>
      <c r="H55" s="5"/>
      <c r="I55" s="5"/>
      <c r="J55" s="5"/>
      <c r="K55" s="5"/>
      <c r="L55" s="5"/>
      <c r="M55" s="5"/>
      <c r="N55" s="5"/>
      <c r="O55" s="5"/>
      <c r="P55" s="5"/>
      <c r="Q55" s="5"/>
      <c r="R55" s="5"/>
      <c r="S55" s="5"/>
      <c r="T55" s="5"/>
    </row>
    <row r="56" spans="1:23" hidden="1" x14ac:dyDescent="0.2">
      <c r="A56" s="65" t="s">
        <v>939</v>
      </c>
      <c r="B56" s="66"/>
      <c r="C56" s="67"/>
      <c r="D56" s="67"/>
      <c r="E56" s="67"/>
      <c r="F56" s="67"/>
      <c r="G56" s="67"/>
      <c r="H56" s="67"/>
      <c r="I56" s="67"/>
      <c r="J56" s="67"/>
      <c r="K56" s="67"/>
      <c r="L56" s="67"/>
      <c r="M56" s="67"/>
      <c r="N56" s="67"/>
      <c r="O56" s="67"/>
      <c r="P56" s="67"/>
      <c r="Q56" s="67"/>
      <c r="R56" s="67"/>
      <c r="S56" s="67"/>
      <c r="T56" s="5"/>
    </row>
    <row r="57" spans="1:23" hidden="1" x14ac:dyDescent="0.2">
      <c r="A57" s="66"/>
      <c r="B57" s="66" t="s">
        <v>601</v>
      </c>
      <c r="C57" s="67" t="e">
        <f>C34-C40-C29</f>
        <v>#REF!</v>
      </c>
      <c r="D57" s="67"/>
      <c r="E57" s="67" t="e">
        <f>E34-E40-E29</f>
        <v>#REF!</v>
      </c>
      <c r="F57" s="67"/>
      <c r="G57" s="67" t="e">
        <f>G34-G40-G29</f>
        <v>#REF!</v>
      </c>
      <c r="H57" s="67"/>
      <c r="I57" s="67" t="e">
        <f>I34-I40-I29</f>
        <v>#REF!</v>
      </c>
      <c r="J57" s="67"/>
      <c r="K57" s="67" t="e">
        <f>K34-K40-K29</f>
        <v>#REF!</v>
      </c>
      <c r="L57" s="67"/>
      <c r="M57" s="67" t="e">
        <f>M34-M40-M29</f>
        <v>#REF!</v>
      </c>
      <c r="N57" s="67"/>
      <c r="O57" s="67" t="e">
        <f>O34-O40-O29</f>
        <v>#REF!</v>
      </c>
      <c r="P57" s="67"/>
      <c r="Q57" s="67" t="e">
        <f>Q34-Q40-Q29</f>
        <v>#REF!</v>
      </c>
      <c r="R57" s="67"/>
      <c r="S57" s="68" t="e">
        <f>Q57+O57+M57+K57+I57+G57+E57+C57</f>
        <v>#REF!</v>
      </c>
      <c r="T57" s="5"/>
    </row>
    <row r="58" spans="1:23" hidden="1" x14ac:dyDescent="0.2">
      <c r="A58" s="66"/>
      <c r="B58" s="66" t="s">
        <v>111</v>
      </c>
      <c r="C58" s="67" t="e">
        <f>C35-C41</f>
        <v>#REF!</v>
      </c>
      <c r="D58" s="67"/>
      <c r="E58" s="67" t="e">
        <f>E35-E41</f>
        <v>#REF!</v>
      </c>
      <c r="F58" s="67"/>
      <c r="G58" s="67" t="e">
        <f>G35-G41</f>
        <v>#REF!</v>
      </c>
      <c r="H58" s="67"/>
      <c r="I58" s="67" t="e">
        <f>I35-I41</f>
        <v>#REF!</v>
      </c>
      <c r="J58" s="67"/>
      <c r="K58" s="67" t="e">
        <f>K35-K41</f>
        <v>#REF!</v>
      </c>
      <c r="L58" s="67"/>
      <c r="M58" s="67" t="e">
        <f>M35-M41</f>
        <v>#REF!</v>
      </c>
      <c r="N58" s="67"/>
      <c r="O58" s="67" t="e">
        <f>O35-O41</f>
        <v>#REF!</v>
      </c>
      <c r="P58" s="67"/>
      <c r="Q58" s="67" t="e">
        <f>Q35-Q41</f>
        <v>#REF!</v>
      </c>
      <c r="R58" s="67"/>
      <c r="S58" s="68" t="e">
        <f>Q58+O58+M58+K58+I58+G58+E58+C58</f>
        <v>#REF!</v>
      </c>
      <c r="T58" s="5"/>
    </row>
    <row r="59" spans="1:23" hidden="1" x14ac:dyDescent="0.2">
      <c r="A59" s="66"/>
      <c r="B59" s="66" t="s">
        <v>119</v>
      </c>
      <c r="C59" s="67" t="e">
        <f>C36-C42</f>
        <v>#REF!</v>
      </c>
      <c r="D59" s="67"/>
      <c r="E59" s="67" t="e">
        <f>E36-E42</f>
        <v>#REF!</v>
      </c>
      <c r="F59" s="67"/>
      <c r="G59" s="67" t="e">
        <f>G36-G42</f>
        <v>#REF!</v>
      </c>
      <c r="H59" s="67"/>
      <c r="I59" s="67" t="e">
        <f>I36-I42</f>
        <v>#REF!</v>
      </c>
      <c r="J59" s="67"/>
      <c r="K59" s="67" t="e">
        <f>K36-K42</f>
        <v>#REF!</v>
      </c>
      <c r="L59" s="67"/>
      <c r="M59" s="67" t="e">
        <f>M36-M42</f>
        <v>#REF!</v>
      </c>
      <c r="N59" s="67"/>
      <c r="O59" s="67" t="e">
        <f>O36-O42</f>
        <v>#REF!</v>
      </c>
      <c r="P59" s="67"/>
      <c r="Q59" s="67" t="e">
        <f>Q36-Q42</f>
        <v>#REF!</v>
      </c>
      <c r="R59" s="67"/>
      <c r="S59" s="68" t="e">
        <f>Q59+O59+M59+K59+I59+G59+E59+C59</f>
        <v>#REF!</v>
      </c>
      <c r="T59" s="5"/>
    </row>
    <row r="60" spans="1:23" ht="13.5" hidden="1" thickBot="1" x14ac:dyDescent="0.25">
      <c r="A60" s="66"/>
      <c r="B60" s="66"/>
      <c r="C60" s="69" t="e">
        <f>SUM(C57:C59)</f>
        <v>#REF!</v>
      </c>
      <c r="D60" s="67"/>
      <c r="E60" s="69" t="e">
        <f>SUM(E57:E59)</f>
        <v>#REF!</v>
      </c>
      <c r="F60" s="67"/>
      <c r="G60" s="69" t="e">
        <f>SUM(G57:G59)</f>
        <v>#REF!</v>
      </c>
      <c r="H60" s="67"/>
      <c r="I60" s="69" t="e">
        <f>SUM(I57:I59)</f>
        <v>#REF!</v>
      </c>
      <c r="J60" s="67"/>
      <c r="K60" s="69" t="e">
        <f>SUM(K57:K59)</f>
        <v>#REF!</v>
      </c>
      <c r="L60" s="67"/>
      <c r="M60" s="69" t="e">
        <f>SUM(M57:M59)</f>
        <v>#REF!</v>
      </c>
      <c r="N60" s="67"/>
      <c r="O60" s="69" t="e">
        <f>SUM(O57:O59)</f>
        <v>#REF!</v>
      </c>
      <c r="P60" s="67"/>
      <c r="Q60" s="69" t="e">
        <f>SUM(Q57:Q59)</f>
        <v>#REF!</v>
      </c>
      <c r="R60" s="67"/>
      <c r="S60" s="70" t="e">
        <f>SUM(S57:S59)</f>
        <v>#REF!</v>
      </c>
      <c r="T60" s="5"/>
    </row>
    <row r="61" spans="1:23" s="10" customFormat="1" hidden="1" x14ac:dyDescent="0.2">
      <c r="C61" s="71"/>
      <c r="D61" s="21"/>
      <c r="E61" s="71"/>
      <c r="F61" s="21"/>
      <c r="G61" s="71"/>
      <c r="H61" s="21"/>
      <c r="I61" s="71"/>
      <c r="J61" s="21"/>
      <c r="K61" s="71"/>
      <c r="L61" s="21"/>
      <c r="M61" s="71"/>
      <c r="N61" s="21"/>
      <c r="O61" s="71"/>
      <c r="P61" s="21"/>
      <c r="Q61" s="71"/>
      <c r="R61" s="21"/>
      <c r="S61" s="27"/>
      <c r="T61" s="21"/>
    </row>
    <row r="62" spans="1:23" s="10" customFormat="1" hidden="1" x14ac:dyDescent="0.2">
      <c r="C62" s="71"/>
      <c r="D62" s="21"/>
      <c r="E62" s="71"/>
      <c r="F62" s="21"/>
      <c r="G62" s="71"/>
      <c r="H62" s="21"/>
      <c r="I62" s="71"/>
      <c r="J62" s="21"/>
      <c r="K62" s="71"/>
      <c r="L62" s="21"/>
      <c r="M62" s="71"/>
      <c r="N62" s="21"/>
      <c r="O62" s="71"/>
      <c r="P62" s="21"/>
      <c r="Q62" s="71"/>
      <c r="R62" s="21"/>
      <c r="S62" s="27"/>
      <c r="T62" s="21"/>
    </row>
    <row r="63" spans="1:23" x14ac:dyDescent="0.2">
      <c r="A63" s="95" t="s">
        <v>945</v>
      </c>
      <c r="B63" s="95"/>
      <c r="C63" s="93"/>
      <c r="D63" s="93"/>
      <c r="E63" s="93"/>
      <c r="F63" s="93"/>
      <c r="G63" s="93"/>
      <c r="H63" s="93"/>
      <c r="I63" s="93"/>
      <c r="J63" s="93"/>
      <c r="K63" s="93"/>
      <c r="L63" s="93"/>
      <c r="M63" s="93"/>
      <c r="N63" s="93"/>
      <c r="O63" s="93"/>
      <c r="P63" s="93"/>
      <c r="Q63" s="93"/>
      <c r="R63" s="93"/>
      <c r="S63" s="93"/>
      <c r="T63" s="5"/>
      <c r="U63" s="147"/>
    </row>
    <row r="64" spans="1:23" x14ac:dyDescent="0.2">
      <c r="A64" s="96" t="s">
        <v>759</v>
      </c>
      <c r="B64" s="95"/>
      <c r="C64" s="93"/>
      <c r="D64" s="93"/>
      <c r="E64" s="93"/>
      <c r="F64" s="93"/>
      <c r="G64" s="93"/>
      <c r="H64" s="93"/>
      <c r="I64" s="93"/>
      <c r="J64" s="93"/>
      <c r="K64" s="93"/>
      <c r="L64" s="93"/>
      <c r="M64" s="93"/>
      <c r="N64" s="93"/>
      <c r="O64" s="93"/>
      <c r="P64" s="93"/>
      <c r="Q64" s="93"/>
      <c r="R64" s="93"/>
      <c r="S64" s="93" t="e">
        <f>#REF!</f>
        <v>#REF!</v>
      </c>
      <c r="T64" s="5"/>
      <c r="V64" s="5" t="e">
        <f>SUM(S64:U64)</f>
        <v>#REF!</v>
      </c>
      <c r="W64" s="96" t="str">
        <f>+A64</f>
        <v>Intangible</v>
      </c>
    </row>
    <row r="65" spans="1:23" x14ac:dyDescent="0.2">
      <c r="A65" s="96" t="s">
        <v>943</v>
      </c>
      <c r="B65" s="96"/>
      <c r="C65" s="93"/>
      <c r="D65" s="93"/>
      <c r="E65" s="93"/>
      <c r="F65" s="93"/>
      <c r="G65" s="93"/>
      <c r="H65" s="93"/>
      <c r="I65" s="93"/>
      <c r="J65" s="93"/>
      <c r="K65" s="93"/>
      <c r="L65" s="93"/>
      <c r="M65" s="93"/>
      <c r="N65" s="93"/>
      <c r="O65" s="93"/>
      <c r="P65" s="93"/>
      <c r="Q65" s="93"/>
      <c r="R65" s="93"/>
      <c r="S65" s="93" t="e">
        <f>S18+S19</f>
        <v>#REF!</v>
      </c>
      <c r="T65" s="151" t="e">
        <f>+#REF!</f>
        <v>#REF!</v>
      </c>
      <c r="U65" s="151" t="e">
        <f>+#REF!</f>
        <v>#REF!</v>
      </c>
      <c r="V65" s="5" t="e">
        <f t="shared" ref="V65:V70" si="0">SUM(S65:U65)</f>
        <v>#REF!</v>
      </c>
      <c r="W65" s="96" t="str">
        <f t="shared" ref="W65:W70" si="1">+A65</f>
        <v>Steam production Plant</v>
      </c>
    </row>
    <row r="66" spans="1:23" x14ac:dyDescent="0.2">
      <c r="A66" s="96" t="s">
        <v>944</v>
      </c>
      <c r="B66" s="96"/>
      <c r="C66" s="93"/>
      <c r="D66" s="93"/>
      <c r="E66" s="93"/>
      <c r="F66" s="93"/>
      <c r="G66" s="93"/>
      <c r="H66" s="93"/>
      <c r="I66" s="93"/>
      <c r="J66" s="93"/>
      <c r="K66" s="93"/>
      <c r="L66" s="93"/>
      <c r="M66" s="93"/>
      <c r="N66" s="93"/>
      <c r="O66" s="93"/>
      <c r="P66" s="93"/>
      <c r="Q66" s="93"/>
      <c r="R66" s="93"/>
      <c r="S66" s="93" t="e">
        <f>S14+S15</f>
        <v>#REF!</v>
      </c>
      <c r="T66" s="151" t="e">
        <f>+#REF!</f>
        <v>#REF!</v>
      </c>
      <c r="U66" s="151" t="e">
        <f>+#REF!</f>
        <v>#REF!</v>
      </c>
      <c r="V66" s="5" t="e">
        <f t="shared" si="0"/>
        <v>#REF!</v>
      </c>
      <c r="W66" s="96" t="str">
        <f t="shared" si="1"/>
        <v>Hydraulic</v>
      </c>
    </row>
    <row r="67" spans="1:23" x14ac:dyDescent="0.2">
      <c r="A67" s="96" t="s">
        <v>760</v>
      </c>
      <c r="B67" s="96"/>
      <c r="C67" s="93"/>
      <c r="D67" s="93"/>
      <c r="E67" s="93"/>
      <c r="F67" s="93"/>
      <c r="G67" s="93"/>
      <c r="H67" s="93"/>
      <c r="I67" s="93"/>
      <c r="J67" s="93"/>
      <c r="K67" s="93"/>
      <c r="L67" s="93"/>
      <c r="M67" s="93"/>
      <c r="N67" s="93"/>
      <c r="O67" s="93"/>
      <c r="P67" s="93"/>
      <c r="Q67" s="93"/>
      <c r="R67" s="93"/>
      <c r="S67" s="93" t="e">
        <f>S16+S17</f>
        <v>#REF!</v>
      </c>
      <c r="T67" s="151" t="e">
        <f>+#REF!</f>
        <v>#REF!</v>
      </c>
      <c r="U67" s="151" t="e">
        <f>+#REF!</f>
        <v>#REF!</v>
      </c>
      <c r="V67" s="5" t="e">
        <f t="shared" si="0"/>
        <v>#REF!</v>
      </c>
      <c r="W67" s="96" t="str">
        <f t="shared" si="1"/>
        <v>Other Production</v>
      </c>
    </row>
    <row r="68" spans="1:23" x14ac:dyDescent="0.2">
      <c r="A68" s="97" t="s">
        <v>763</v>
      </c>
      <c r="B68" s="96"/>
      <c r="C68" s="93"/>
      <c r="D68" s="93"/>
      <c r="E68" s="93"/>
      <c r="F68" s="93"/>
      <c r="G68" s="93"/>
      <c r="H68" s="93"/>
      <c r="I68" s="93"/>
      <c r="J68" s="93"/>
      <c r="K68" s="93"/>
      <c r="L68" s="93"/>
      <c r="M68" s="93"/>
      <c r="N68" s="93"/>
      <c r="O68" s="93"/>
      <c r="P68" s="93"/>
      <c r="Q68" s="93"/>
      <c r="R68" s="93"/>
      <c r="S68" s="93" t="e">
        <f>S20+S21</f>
        <v>#REF!</v>
      </c>
      <c r="T68" s="151" t="e">
        <f>+#REF!</f>
        <v>#REF!</v>
      </c>
      <c r="U68" s="151" t="e">
        <f>+#REF!</f>
        <v>#REF!</v>
      </c>
      <c r="V68" s="5" t="e">
        <f t="shared" si="0"/>
        <v>#REF!</v>
      </c>
      <c r="W68" s="96" t="str">
        <f t="shared" si="1"/>
        <v>Transmission</v>
      </c>
    </row>
    <row r="69" spans="1:23" x14ac:dyDescent="0.2">
      <c r="A69" s="97" t="s">
        <v>640</v>
      </c>
      <c r="B69" s="96"/>
      <c r="C69" s="93"/>
      <c r="D69" s="93"/>
      <c r="E69" s="93"/>
      <c r="F69" s="93"/>
      <c r="G69" s="93"/>
      <c r="H69" s="93"/>
      <c r="I69" s="93"/>
      <c r="J69" s="93"/>
      <c r="K69" s="93"/>
      <c r="L69" s="93"/>
      <c r="M69" s="93"/>
      <c r="N69" s="93"/>
      <c r="O69" s="93"/>
      <c r="P69" s="93"/>
      <c r="Q69" s="93"/>
      <c r="R69" s="93"/>
      <c r="S69" s="93" t="e">
        <f>S11+S12</f>
        <v>#REF!</v>
      </c>
      <c r="T69" s="151" t="e">
        <f>+#REF!</f>
        <v>#REF!</v>
      </c>
      <c r="U69" s="151" t="e">
        <f>+#REF!</f>
        <v>#REF!</v>
      </c>
      <c r="V69" s="5" t="e">
        <f t="shared" si="0"/>
        <v>#REF!</v>
      </c>
      <c r="W69" s="96" t="str">
        <f t="shared" si="1"/>
        <v>Distribution</v>
      </c>
    </row>
    <row r="70" spans="1:23" x14ac:dyDescent="0.2">
      <c r="A70" s="96" t="s">
        <v>757</v>
      </c>
      <c r="B70" s="95"/>
      <c r="C70" s="93"/>
      <c r="D70" s="93"/>
      <c r="E70" s="93"/>
      <c r="F70" s="93"/>
      <c r="G70" s="93"/>
      <c r="H70" s="93"/>
      <c r="I70" s="93"/>
      <c r="J70" s="93"/>
      <c r="K70" s="93"/>
      <c r="L70" s="93"/>
      <c r="M70" s="93"/>
      <c r="N70" s="93"/>
      <c r="O70" s="93"/>
      <c r="P70" s="93"/>
      <c r="Q70" s="93"/>
      <c r="R70" s="93"/>
      <c r="S70" s="93" t="e">
        <f>S13</f>
        <v>#REF!</v>
      </c>
      <c r="T70" s="151" t="e">
        <f>+#REF!</f>
        <v>#REF!</v>
      </c>
      <c r="U70" s="151" t="e">
        <f>+#REF!</f>
        <v>#REF!</v>
      </c>
      <c r="V70" s="5" t="e">
        <f t="shared" si="0"/>
        <v>#REF!</v>
      </c>
      <c r="W70" s="96" t="str">
        <f t="shared" si="1"/>
        <v>General</v>
      </c>
    </row>
    <row r="71" spans="1:23" ht="13.5" thickBot="1" x14ac:dyDescent="0.25">
      <c r="C71" s="5"/>
      <c r="D71" s="5"/>
      <c r="E71" s="5"/>
      <c r="F71" s="5"/>
      <c r="G71" s="5"/>
      <c r="H71" s="5"/>
      <c r="I71" s="5"/>
      <c r="J71" s="5"/>
      <c r="K71" s="5"/>
      <c r="L71" s="5"/>
      <c r="M71" s="5"/>
      <c r="N71" s="5"/>
      <c r="O71" s="5"/>
      <c r="P71" s="5"/>
      <c r="Q71" s="5"/>
      <c r="R71" s="5"/>
      <c r="S71" s="64" t="e">
        <f>SUM(S64:S70)</f>
        <v>#REF!</v>
      </c>
      <c r="T71" s="64" t="e">
        <f>SUM(T64:T70)</f>
        <v>#REF!</v>
      </c>
      <c r="U71" s="44" t="e">
        <f>SUM(U64:U70)</f>
        <v>#REF!</v>
      </c>
      <c r="V71" s="64" t="e">
        <f>SUM(V64:V70)</f>
        <v>#REF!</v>
      </c>
    </row>
    <row r="72" spans="1:23" ht="21" thickTop="1" x14ac:dyDescent="0.3">
      <c r="A72" s="82" t="s">
        <v>933</v>
      </c>
      <c r="C72" s="5"/>
      <c r="D72" s="5"/>
      <c r="E72" s="5"/>
      <c r="F72" s="5"/>
      <c r="G72" s="5"/>
      <c r="H72" s="5"/>
      <c r="I72" s="5"/>
      <c r="J72" s="5"/>
      <c r="K72" s="5"/>
      <c r="L72" s="5"/>
      <c r="M72" s="5"/>
      <c r="N72" s="5"/>
      <c r="O72" s="5"/>
      <c r="P72" s="5"/>
      <c r="Q72" s="5"/>
      <c r="R72" s="139"/>
      <c r="S72" s="5"/>
      <c r="T72" s="5"/>
      <c r="V72" s="141"/>
    </row>
    <row r="73" spans="1:23" s="10" customFormat="1" x14ac:dyDescent="0.2">
      <c r="A73" s="56" t="s">
        <v>111</v>
      </c>
      <c r="B73" s="10">
        <v>101</v>
      </c>
      <c r="C73" s="27"/>
      <c r="D73" s="27"/>
      <c r="E73" s="27"/>
      <c r="F73" s="27"/>
      <c r="G73" s="27"/>
      <c r="H73" s="27"/>
      <c r="I73" s="27"/>
      <c r="J73" s="27"/>
      <c r="K73" s="27"/>
      <c r="L73" s="27"/>
      <c r="M73" s="27"/>
      <c r="N73" s="27"/>
      <c r="O73" s="132" t="s">
        <v>1030</v>
      </c>
      <c r="Q73" s="132" t="s">
        <v>1018</v>
      </c>
      <c r="R73" s="140"/>
      <c r="S73" s="10" t="e">
        <f>+#REF!</f>
        <v>#REF!</v>
      </c>
      <c r="U73" s="78" t="e">
        <f>+T71+U71</f>
        <v>#REF!</v>
      </c>
      <c r="V73" s="140"/>
    </row>
    <row r="74" spans="1:23" s="10" customFormat="1" x14ac:dyDescent="0.2">
      <c r="A74" s="56"/>
      <c r="B74" s="10" t="s">
        <v>112</v>
      </c>
      <c r="C74" s="27" t="e">
        <f>#REF!</f>
        <v>#REF!</v>
      </c>
      <c r="D74" s="27"/>
      <c r="E74" s="27" t="e">
        <f>#REF!</f>
        <v>#REF!</v>
      </c>
      <c r="F74" s="27"/>
      <c r="G74" s="27" t="e">
        <f>#REF!</f>
        <v>#REF!</v>
      </c>
      <c r="H74" s="27"/>
      <c r="I74" s="27" t="e">
        <f>#REF!</f>
        <v>#REF!</v>
      </c>
      <c r="J74" s="27"/>
      <c r="K74" s="27" t="e">
        <f t="shared" ref="K74:K80" si="2">E74+G74+I74</f>
        <v>#REF!</v>
      </c>
      <c r="L74" s="27"/>
      <c r="M74" s="27" t="e">
        <f t="shared" ref="M74:M80" si="3">C74+K74</f>
        <v>#REF!</v>
      </c>
      <c r="N74" s="27"/>
      <c r="R74" s="140"/>
      <c r="T74" s="10" t="e">
        <f>+#REF!</f>
        <v>#REF!</v>
      </c>
      <c r="U74" s="61" t="e">
        <f>+#REF!</f>
        <v>#REF!</v>
      </c>
      <c r="V74" s="140"/>
    </row>
    <row r="75" spans="1:23" s="10" customFormat="1" ht="13.5" thickBot="1" x14ac:dyDescent="0.25">
      <c r="A75" s="56"/>
      <c r="B75" s="10" t="s">
        <v>113</v>
      </c>
      <c r="C75" s="27" t="e">
        <f>#REF!</f>
        <v>#REF!</v>
      </c>
      <c r="D75" s="27"/>
      <c r="E75" s="27" t="e">
        <f>#REF!</f>
        <v>#REF!</v>
      </c>
      <c r="F75" s="27"/>
      <c r="G75" s="27" t="e">
        <f>#REF!</f>
        <v>#REF!</v>
      </c>
      <c r="H75" s="27"/>
      <c r="I75" s="27" t="e">
        <f>#REF!</f>
        <v>#REF!</v>
      </c>
      <c r="J75" s="27"/>
      <c r="K75" s="27" t="e">
        <f t="shared" si="2"/>
        <v>#REF!</v>
      </c>
      <c r="L75" s="27"/>
      <c r="M75" s="27" t="e">
        <f t="shared" si="3"/>
        <v>#REF!</v>
      </c>
      <c r="N75" s="27"/>
      <c r="O75" s="12"/>
      <c r="R75" s="140"/>
      <c r="T75" s="132" t="s">
        <v>35</v>
      </c>
      <c r="U75" s="138" t="e">
        <f>+U73-U74</f>
        <v>#REF!</v>
      </c>
      <c r="V75" s="140"/>
    </row>
    <row r="76" spans="1:23" s="10" customFormat="1" ht="13.5" thickTop="1" x14ac:dyDescent="0.2">
      <c r="A76" s="56"/>
      <c r="B76" s="10" t="s">
        <v>114</v>
      </c>
      <c r="C76" s="27" t="e">
        <f>#REF!</f>
        <v>#REF!</v>
      </c>
      <c r="D76" s="27"/>
      <c r="E76" s="27" t="e">
        <f>#REF!</f>
        <v>#REF!</v>
      </c>
      <c r="F76" s="27"/>
      <c r="G76" s="27" t="e">
        <f>#REF!</f>
        <v>#REF!</v>
      </c>
      <c r="H76" s="27"/>
      <c r="I76" s="27" t="e">
        <f>#REF!</f>
        <v>#REF!</v>
      </c>
      <c r="J76" s="27"/>
      <c r="K76" s="27" t="e">
        <f t="shared" si="2"/>
        <v>#REF!</v>
      </c>
      <c r="L76" s="27"/>
      <c r="M76" s="27" t="e">
        <f t="shared" si="3"/>
        <v>#REF!</v>
      </c>
      <c r="N76" s="27"/>
      <c r="O76" s="12"/>
      <c r="R76" s="140"/>
      <c r="V76" s="140"/>
    </row>
    <row r="77" spans="1:23" s="10" customFormat="1" x14ac:dyDescent="0.2">
      <c r="A77" s="56"/>
      <c r="B77" s="10" t="s">
        <v>115</v>
      </c>
      <c r="C77" s="27" t="e">
        <f>#REF!</f>
        <v>#REF!</v>
      </c>
      <c r="D77" s="27"/>
      <c r="E77" s="27" t="e">
        <f>#REF!</f>
        <v>#REF!</v>
      </c>
      <c r="F77" s="27"/>
      <c r="G77" s="27" t="e">
        <f>#REF!</f>
        <v>#REF!</v>
      </c>
      <c r="H77" s="27"/>
      <c r="I77" s="27" t="e">
        <f>#REF!</f>
        <v>#REF!</v>
      </c>
      <c r="J77" s="27"/>
      <c r="K77" s="27" t="e">
        <f t="shared" si="2"/>
        <v>#REF!</v>
      </c>
      <c r="L77" s="27"/>
      <c r="M77" s="27" t="e">
        <f t="shared" si="3"/>
        <v>#REF!</v>
      </c>
      <c r="N77" s="27"/>
      <c r="O77" s="12"/>
      <c r="R77" s="140"/>
      <c r="V77" s="140"/>
    </row>
    <row r="78" spans="1:23" s="10" customFormat="1" x14ac:dyDescent="0.2">
      <c r="A78" s="56"/>
      <c r="B78" s="10" t="s">
        <v>116</v>
      </c>
      <c r="C78" s="27" t="e">
        <f>#REF!</f>
        <v>#REF!</v>
      </c>
      <c r="D78" s="27"/>
      <c r="E78" s="27" t="e">
        <f>#REF!</f>
        <v>#REF!</v>
      </c>
      <c r="F78" s="27"/>
      <c r="G78" s="27" t="e">
        <f>#REF!</f>
        <v>#REF!</v>
      </c>
      <c r="H78" s="27"/>
      <c r="I78" s="27" t="e">
        <f>#REF!</f>
        <v>#REF!</v>
      </c>
      <c r="J78" s="27"/>
      <c r="K78" s="27" t="e">
        <f t="shared" si="2"/>
        <v>#REF!</v>
      </c>
      <c r="L78" s="27"/>
      <c r="M78" s="27" t="e">
        <f t="shared" si="3"/>
        <v>#REF!</v>
      </c>
      <c r="N78" s="27"/>
      <c r="O78" s="12"/>
      <c r="R78" s="140"/>
      <c r="S78" s="142"/>
      <c r="T78" s="143"/>
      <c r="U78" s="143"/>
      <c r="V78" s="144"/>
    </row>
    <row r="79" spans="1:23" s="10" customFormat="1" x14ac:dyDescent="0.2">
      <c r="A79" s="56"/>
      <c r="B79" s="10" t="s">
        <v>117</v>
      </c>
      <c r="C79" s="27" t="e">
        <f>#REF!</f>
        <v>#REF!</v>
      </c>
      <c r="D79" s="27"/>
      <c r="E79" s="27" t="e">
        <f>#REF!</f>
        <v>#REF!</v>
      </c>
      <c r="F79" s="27"/>
      <c r="G79" s="27" t="e">
        <f>#REF!</f>
        <v>#REF!</v>
      </c>
      <c r="H79" s="27"/>
      <c r="I79" s="27" t="e">
        <f>#REF!</f>
        <v>#REF!</v>
      </c>
      <c r="J79" s="27"/>
      <c r="K79" s="27" t="e">
        <f t="shared" si="2"/>
        <v>#REF!</v>
      </c>
      <c r="L79" s="27"/>
      <c r="M79" s="27" t="e">
        <f t="shared" si="3"/>
        <v>#REF!</v>
      </c>
      <c r="N79" s="27"/>
      <c r="O79" s="12"/>
    </row>
    <row r="80" spans="1:23" s="10" customFormat="1" x14ac:dyDescent="0.2">
      <c r="A80" s="56"/>
      <c r="B80" s="10" t="s">
        <v>118</v>
      </c>
      <c r="C80" s="28" t="e">
        <f>#REF!</f>
        <v>#REF!</v>
      </c>
      <c r="D80" s="27"/>
      <c r="E80" s="28" t="e">
        <f>#REF!</f>
        <v>#REF!</v>
      </c>
      <c r="F80" s="27"/>
      <c r="G80" s="28" t="e">
        <f>#REF!</f>
        <v>#REF!</v>
      </c>
      <c r="H80" s="27"/>
      <c r="I80" s="28" t="e">
        <f>#REF!</f>
        <v>#REF!</v>
      </c>
      <c r="J80" s="27"/>
      <c r="K80" s="28" t="e">
        <f t="shared" si="2"/>
        <v>#REF!</v>
      </c>
      <c r="L80" s="27"/>
      <c r="M80" s="28" t="e">
        <f t="shared" si="3"/>
        <v>#REF!</v>
      </c>
      <c r="N80" s="27"/>
      <c r="O80" s="12"/>
    </row>
    <row r="81" spans="1:20" s="10" customFormat="1" x14ac:dyDescent="0.2">
      <c r="A81" s="56"/>
      <c r="B81" s="11"/>
      <c r="C81" s="27" t="e">
        <f>SUM(C74:C80)</f>
        <v>#REF!</v>
      </c>
      <c r="D81" s="27"/>
      <c r="E81" s="27" t="e">
        <f>SUM(E74:E80)</f>
        <v>#REF!</v>
      </c>
      <c r="F81" s="27"/>
      <c r="G81" s="27" t="e">
        <f>SUM(G74:G80)</f>
        <v>#REF!</v>
      </c>
      <c r="H81" s="27"/>
      <c r="I81" s="27" t="e">
        <f>SUM(I74:I80)</f>
        <v>#REF!</v>
      </c>
      <c r="J81" s="27"/>
      <c r="K81" s="27" t="e">
        <f>SUM(K74:K80)</f>
        <v>#REF!</v>
      </c>
      <c r="L81" s="27"/>
      <c r="M81" s="27" t="e">
        <f>SUM(M74:M80)</f>
        <v>#REF!</v>
      </c>
      <c r="N81" s="27"/>
      <c r="O81" s="12" t="s">
        <v>1031</v>
      </c>
    </row>
    <row r="82" spans="1:20" x14ac:dyDescent="0.2">
      <c r="B82" s="5"/>
      <c r="C82" s="5"/>
      <c r="D82" s="5"/>
      <c r="E82" s="5"/>
      <c r="F82" s="5"/>
      <c r="G82" s="5"/>
      <c r="H82" s="5"/>
      <c r="I82" s="5"/>
      <c r="J82" s="5"/>
      <c r="K82" s="5"/>
      <c r="L82" s="5"/>
      <c r="M82" s="5"/>
      <c r="N82" s="5"/>
      <c r="O82" s="145"/>
      <c r="P82" s="5"/>
      <c r="Q82" s="5"/>
      <c r="R82" s="5"/>
      <c r="S82" s="5"/>
    </row>
    <row r="83" spans="1:20" x14ac:dyDescent="0.2">
      <c r="A83" s="56" t="s">
        <v>111</v>
      </c>
      <c r="B83" s="10">
        <v>102</v>
      </c>
      <c r="C83" s="5"/>
      <c r="D83" s="5"/>
      <c r="E83" s="5"/>
      <c r="F83" s="5"/>
      <c r="G83" s="5"/>
      <c r="H83" s="5"/>
      <c r="I83" s="5"/>
      <c r="J83" s="5"/>
      <c r="K83" s="5"/>
      <c r="L83" s="5"/>
      <c r="M83" s="5"/>
      <c r="N83" s="5"/>
      <c r="O83" s="145"/>
      <c r="P83" s="5"/>
      <c r="Q83" s="5"/>
      <c r="R83" s="5"/>
      <c r="S83" s="5"/>
    </row>
    <row r="84" spans="1:20" x14ac:dyDescent="0.2">
      <c r="B84" s="12" t="s">
        <v>459</v>
      </c>
      <c r="C84" s="5"/>
      <c r="D84" s="5"/>
      <c r="E84" s="5"/>
      <c r="F84" s="5"/>
      <c r="G84" s="5"/>
      <c r="H84" s="5"/>
      <c r="I84" s="5"/>
      <c r="J84" s="5"/>
      <c r="K84" s="5"/>
      <c r="L84" s="5"/>
      <c r="M84" s="5"/>
      <c r="N84" s="5"/>
      <c r="O84" s="145"/>
      <c r="P84" s="5"/>
      <c r="Q84" s="5"/>
      <c r="R84" s="5"/>
      <c r="S84" s="5"/>
    </row>
    <row r="85" spans="1:20" x14ac:dyDescent="0.2">
      <c r="B85" s="10" t="s">
        <v>117</v>
      </c>
      <c r="C85" s="28" t="e">
        <f>+#REF!</f>
        <v>#REF!</v>
      </c>
      <c r="D85" s="27"/>
      <c r="E85" s="28" t="e">
        <f>+#REF!</f>
        <v>#REF!</v>
      </c>
      <c r="F85" s="27"/>
      <c r="G85" s="28" t="e">
        <f>+#REF!</f>
        <v>#REF!</v>
      </c>
      <c r="H85" s="27"/>
      <c r="I85" s="28" t="e">
        <f>+#REF!</f>
        <v>#REF!</v>
      </c>
      <c r="J85" s="27"/>
      <c r="K85" s="28" t="e">
        <f>E85+G85+I85</f>
        <v>#REF!</v>
      </c>
      <c r="L85" s="27"/>
      <c r="M85" s="28" t="e">
        <f>C85+K85</f>
        <v>#REF!</v>
      </c>
      <c r="N85" s="5"/>
      <c r="O85" s="12"/>
      <c r="P85" s="5"/>
      <c r="Q85" s="5"/>
      <c r="R85" s="5"/>
      <c r="S85" s="5"/>
    </row>
    <row r="86" spans="1:20" x14ac:dyDescent="0.2">
      <c r="B86" s="10"/>
      <c r="C86" s="27" t="e">
        <f>SUM(C85:C85)</f>
        <v>#REF!</v>
      </c>
      <c r="D86" s="27"/>
      <c r="E86" s="27" t="e">
        <f>SUM(E85)</f>
        <v>#REF!</v>
      </c>
      <c r="F86" s="27"/>
      <c r="G86" s="27" t="e">
        <f>SUM(G85)</f>
        <v>#REF!</v>
      </c>
      <c r="H86" s="27"/>
      <c r="I86" s="27" t="e">
        <f>SUM(I85)</f>
        <v>#REF!</v>
      </c>
      <c r="J86" s="27"/>
      <c r="K86" s="27" t="e">
        <f>SUM(K85)</f>
        <v>#REF!</v>
      </c>
      <c r="L86" s="27"/>
      <c r="M86" s="27" t="e">
        <f>SUM(M85:M85)</f>
        <v>#REF!</v>
      </c>
      <c r="N86" s="5"/>
      <c r="O86" s="12" t="s">
        <v>1032</v>
      </c>
      <c r="P86" s="5"/>
      <c r="Q86" s="5"/>
      <c r="R86" s="5"/>
      <c r="S86" s="5"/>
    </row>
    <row r="87" spans="1:20" x14ac:dyDescent="0.2">
      <c r="B87" s="10"/>
      <c r="C87" s="5"/>
      <c r="D87" s="5"/>
      <c r="E87" s="5"/>
      <c r="F87" s="5"/>
      <c r="G87" s="5"/>
      <c r="H87" s="5"/>
      <c r="I87" s="5"/>
      <c r="J87" s="5"/>
      <c r="K87" s="5"/>
      <c r="L87" s="5"/>
      <c r="M87" s="5"/>
      <c r="N87" s="5"/>
      <c r="O87" s="145"/>
      <c r="P87" s="5"/>
      <c r="Q87" s="5"/>
      <c r="R87" s="5"/>
      <c r="S87" s="5"/>
    </row>
    <row r="88" spans="1:20" x14ac:dyDescent="0.2">
      <c r="C88" s="27"/>
      <c r="D88" s="27"/>
      <c r="E88" s="27"/>
      <c r="F88" s="27"/>
      <c r="G88" s="27"/>
      <c r="H88" s="27"/>
      <c r="I88" s="27"/>
      <c r="J88" s="27"/>
      <c r="K88" s="27"/>
      <c r="L88" s="27"/>
      <c r="M88" s="27" t="e">
        <f>+M81+M86</f>
        <v>#REF!</v>
      </c>
      <c r="N88" s="5"/>
      <c r="O88" s="145" t="s">
        <v>1033</v>
      </c>
      <c r="P88" s="5"/>
      <c r="Q88" s="5"/>
      <c r="R88" s="5"/>
      <c r="S88" s="5"/>
    </row>
    <row r="89" spans="1:20" x14ac:dyDescent="0.2">
      <c r="A89" s="56" t="s">
        <v>111</v>
      </c>
      <c r="B89" s="10">
        <v>106</v>
      </c>
      <c r="C89" s="27"/>
      <c r="D89" s="27"/>
      <c r="E89" s="27"/>
      <c r="F89" s="27"/>
      <c r="G89" s="27"/>
      <c r="H89" s="27"/>
      <c r="I89" s="27"/>
      <c r="J89" s="27"/>
      <c r="K89" s="27"/>
      <c r="L89" s="27"/>
      <c r="M89" s="27"/>
      <c r="N89" s="5"/>
      <c r="O89" s="145"/>
      <c r="P89" s="5"/>
      <c r="Q89" s="5"/>
      <c r="R89" s="5"/>
      <c r="S89" s="5"/>
    </row>
    <row r="90" spans="1:20" x14ac:dyDescent="0.2">
      <c r="A90" s="56"/>
      <c r="B90" s="10" t="s">
        <v>112</v>
      </c>
      <c r="C90" s="27" t="e">
        <f>#REF!</f>
        <v>#REF!</v>
      </c>
      <c r="D90" s="27"/>
      <c r="E90" s="27" t="e">
        <f>#REF!</f>
        <v>#REF!</v>
      </c>
      <c r="F90" s="27"/>
      <c r="G90" s="27" t="e">
        <f>#REF!</f>
        <v>#REF!</v>
      </c>
      <c r="H90" s="27"/>
      <c r="I90" s="27" t="e">
        <f>#REF!</f>
        <v>#REF!</v>
      </c>
      <c r="J90" s="27"/>
      <c r="K90" s="27" t="e">
        <f t="shared" ref="K90:K96" si="4">E90+G90+I90</f>
        <v>#REF!</v>
      </c>
      <c r="L90" s="27"/>
      <c r="M90" s="27" t="e">
        <f t="shared" ref="M90:M96" si="5">C90+K90</f>
        <v>#REF!</v>
      </c>
      <c r="N90" s="5"/>
      <c r="O90" s="3"/>
      <c r="P90" s="5"/>
      <c r="Q90" s="5"/>
      <c r="R90" s="5"/>
      <c r="S90" s="5"/>
      <c r="T90" s="5"/>
    </row>
    <row r="91" spans="1:20" x14ac:dyDescent="0.2">
      <c r="A91" s="56"/>
      <c r="B91" s="10" t="s">
        <v>113</v>
      </c>
      <c r="C91" s="27" t="e">
        <f>#REF!</f>
        <v>#REF!</v>
      </c>
      <c r="D91" s="27"/>
      <c r="E91" s="27" t="e">
        <f>#REF!</f>
        <v>#REF!</v>
      </c>
      <c r="F91" s="27"/>
      <c r="G91" s="27" t="e">
        <f>#REF!</f>
        <v>#REF!</v>
      </c>
      <c r="H91" s="27"/>
      <c r="I91" s="27" t="e">
        <f>#REF!</f>
        <v>#REF!</v>
      </c>
      <c r="J91" s="27"/>
      <c r="K91" s="27" t="e">
        <f t="shared" si="4"/>
        <v>#REF!</v>
      </c>
      <c r="L91" s="27"/>
      <c r="M91" s="27" t="e">
        <f t="shared" si="5"/>
        <v>#REF!</v>
      </c>
      <c r="N91" s="5"/>
      <c r="O91" s="145"/>
      <c r="P91" s="5"/>
      <c r="Q91" s="5"/>
      <c r="R91" s="5"/>
      <c r="S91" s="5"/>
      <c r="T91" s="5"/>
    </row>
    <row r="92" spans="1:20" x14ac:dyDescent="0.2">
      <c r="A92" s="56"/>
      <c r="B92" s="10" t="s">
        <v>114</v>
      </c>
      <c r="C92" s="27" t="e">
        <f>#REF!</f>
        <v>#REF!</v>
      </c>
      <c r="D92" s="27"/>
      <c r="E92" s="27" t="e">
        <f>#REF!</f>
        <v>#REF!</v>
      </c>
      <c r="F92" s="27"/>
      <c r="G92" s="27" t="e">
        <f>#REF!</f>
        <v>#REF!</v>
      </c>
      <c r="H92" s="27"/>
      <c r="I92" s="27" t="e">
        <f>#REF!</f>
        <v>#REF!</v>
      </c>
      <c r="J92" s="27"/>
      <c r="K92" s="27" t="e">
        <f t="shared" si="4"/>
        <v>#REF!</v>
      </c>
      <c r="L92" s="27"/>
      <c r="M92" s="27" t="e">
        <f t="shared" si="5"/>
        <v>#REF!</v>
      </c>
      <c r="N92" s="5"/>
      <c r="O92" s="145"/>
      <c r="P92" s="5"/>
      <c r="Q92" s="5"/>
      <c r="R92" s="5"/>
      <c r="S92" s="5"/>
      <c r="T92" s="5"/>
    </row>
    <row r="93" spans="1:20" x14ac:dyDescent="0.2">
      <c r="A93" s="56"/>
      <c r="B93" s="10" t="s">
        <v>115</v>
      </c>
      <c r="C93" s="27" t="e">
        <f>#REF!</f>
        <v>#REF!</v>
      </c>
      <c r="D93" s="27"/>
      <c r="E93" s="27" t="e">
        <f>#REF!</f>
        <v>#REF!</v>
      </c>
      <c r="F93" s="27"/>
      <c r="G93" s="27" t="e">
        <f>#REF!</f>
        <v>#REF!</v>
      </c>
      <c r="H93" s="27"/>
      <c r="I93" s="27" t="e">
        <f>#REF!</f>
        <v>#REF!</v>
      </c>
      <c r="J93" s="27"/>
      <c r="K93" s="27" t="e">
        <f t="shared" si="4"/>
        <v>#REF!</v>
      </c>
      <c r="L93" s="27"/>
      <c r="M93" s="27" t="e">
        <f t="shared" si="5"/>
        <v>#REF!</v>
      </c>
      <c r="N93" s="5"/>
      <c r="O93" s="145"/>
      <c r="P93" s="5"/>
      <c r="Q93" s="5"/>
      <c r="R93" s="5"/>
      <c r="S93" s="5"/>
      <c r="T93" s="5"/>
    </row>
    <row r="94" spans="1:20" x14ac:dyDescent="0.2">
      <c r="A94" s="56"/>
      <c r="B94" s="10" t="s">
        <v>116</v>
      </c>
      <c r="C94" s="27" t="e">
        <f>#REF!</f>
        <v>#REF!</v>
      </c>
      <c r="D94" s="27"/>
      <c r="E94" s="27" t="e">
        <f>#REF!</f>
        <v>#REF!</v>
      </c>
      <c r="F94" s="27"/>
      <c r="G94" s="27" t="e">
        <f>#REF!</f>
        <v>#REF!</v>
      </c>
      <c r="H94" s="27"/>
      <c r="I94" s="27" t="e">
        <f>#REF!</f>
        <v>#REF!</v>
      </c>
      <c r="J94" s="27"/>
      <c r="K94" s="27" t="e">
        <f t="shared" si="4"/>
        <v>#REF!</v>
      </c>
      <c r="L94" s="27"/>
      <c r="M94" s="27" t="e">
        <f t="shared" si="5"/>
        <v>#REF!</v>
      </c>
      <c r="N94" s="5"/>
      <c r="O94" s="145"/>
      <c r="P94" s="5"/>
      <c r="Q94" s="5"/>
      <c r="R94" s="5"/>
      <c r="S94" s="5"/>
      <c r="T94" s="5"/>
    </row>
    <row r="95" spans="1:20" x14ac:dyDescent="0.2">
      <c r="A95" s="56"/>
      <c r="B95" s="10" t="s">
        <v>117</v>
      </c>
      <c r="C95" s="27" t="e">
        <f>#REF!</f>
        <v>#REF!</v>
      </c>
      <c r="D95" s="27"/>
      <c r="E95" s="27" t="e">
        <f>#REF!</f>
        <v>#REF!</v>
      </c>
      <c r="F95" s="27"/>
      <c r="G95" s="27" t="e">
        <f>#REF!</f>
        <v>#REF!</v>
      </c>
      <c r="H95" s="27"/>
      <c r="I95" s="27" t="e">
        <f>#REF!</f>
        <v>#REF!</v>
      </c>
      <c r="J95" s="27"/>
      <c r="K95" s="27" t="e">
        <f t="shared" si="4"/>
        <v>#REF!</v>
      </c>
      <c r="L95" s="27"/>
      <c r="M95" s="27" t="e">
        <f t="shared" si="5"/>
        <v>#REF!</v>
      </c>
      <c r="N95" s="5"/>
      <c r="O95" s="145"/>
      <c r="P95" s="5"/>
      <c r="Q95" s="5"/>
      <c r="R95" s="5"/>
      <c r="S95" s="5"/>
      <c r="T95" s="5"/>
    </row>
    <row r="96" spans="1:20" x14ac:dyDescent="0.2">
      <c r="A96" s="56"/>
      <c r="B96" s="10" t="s">
        <v>118</v>
      </c>
      <c r="C96" s="28" t="e">
        <f>#REF!</f>
        <v>#REF!</v>
      </c>
      <c r="D96" s="27"/>
      <c r="E96" s="28" t="e">
        <f>#REF!</f>
        <v>#REF!</v>
      </c>
      <c r="F96" s="27"/>
      <c r="G96" s="28" t="e">
        <f>#REF!</f>
        <v>#REF!</v>
      </c>
      <c r="H96" s="27"/>
      <c r="I96" s="28" t="e">
        <f>#REF!</f>
        <v>#REF!</v>
      </c>
      <c r="J96" s="27"/>
      <c r="K96" s="28" t="e">
        <f t="shared" si="4"/>
        <v>#REF!</v>
      </c>
      <c r="L96" s="27"/>
      <c r="M96" s="28" t="e">
        <f t="shared" si="5"/>
        <v>#REF!</v>
      </c>
      <c r="N96" s="5"/>
      <c r="O96" s="145"/>
      <c r="P96" s="5"/>
      <c r="Q96" s="5"/>
      <c r="R96" s="5"/>
      <c r="S96" s="5"/>
      <c r="T96" s="5"/>
    </row>
    <row r="97" spans="1:20" x14ac:dyDescent="0.2">
      <c r="A97" s="56"/>
      <c r="B97" s="11"/>
      <c r="C97" s="27" t="e">
        <f>SUM(C90:C96)</f>
        <v>#REF!</v>
      </c>
      <c r="D97" s="27"/>
      <c r="E97" s="27" t="e">
        <f>SUM(E90:E96)</f>
        <v>#REF!</v>
      </c>
      <c r="F97" s="27"/>
      <c r="G97" s="27" t="e">
        <f>SUM(G90:G96)</f>
        <v>#REF!</v>
      </c>
      <c r="H97" s="27"/>
      <c r="I97" s="27" t="e">
        <f>SUM(I90:I96)</f>
        <v>#REF!</v>
      </c>
      <c r="J97" s="27"/>
      <c r="K97" s="27" t="e">
        <f>SUM(K90:K96)</f>
        <v>#REF!</v>
      </c>
      <c r="L97" s="27"/>
      <c r="M97" s="27" t="e">
        <f>SUM(M90:M96)</f>
        <v>#REF!</v>
      </c>
      <c r="N97" s="5"/>
      <c r="O97" s="145" t="s">
        <v>931</v>
      </c>
      <c r="P97" s="5"/>
      <c r="Q97" s="10"/>
      <c r="R97" s="5"/>
      <c r="S97" s="5"/>
      <c r="T97" s="5"/>
    </row>
    <row r="98" spans="1:20" x14ac:dyDescent="0.2">
      <c r="C98" s="5"/>
      <c r="D98" s="5"/>
      <c r="E98" s="5"/>
      <c r="F98" s="5"/>
      <c r="G98" s="5"/>
      <c r="H98" s="5"/>
      <c r="I98" s="5"/>
      <c r="J98" s="5"/>
      <c r="K98" s="5"/>
      <c r="L98" s="5"/>
      <c r="M98" s="5"/>
      <c r="N98" s="5"/>
      <c r="P98" s="5"/>
      <c r="Q98" s="5"/>
      <c r="R98" s="5"/>
      <c r="S98" s="5"/>
      <c r="T98" s="5"/>
    </row>
    <row r="99" spans="1:20" x14ac:dyDescent="0.2">
      <c r="A99" s="98" t="s">
        <v>111</v>
      </c>
      <c r="B99" s="95" t="s">
        <v>143</v>
      </c>
      <c r="C99" s="99"/>
      <c r="D99" s="99"/>
      <c r="E99" s="99"/>
      <c r="F99" s="99"/>
      <c r="G99" s="99"/>
      <c r="H99" s="99"/>
      <c r="I99" s="99"/>
      <c r="J99" s="99"/>
      <c r="K99" s="99"/>
      <c r="L99" s="99"/>
      <c r="M99" s="99"/>
      <c r="N99" s="5"/>
      <c r="O99" s="145"/>
      <c r="P99" s="5"/>
      <c r="Q99" s="5"/>
      <c r="R99" s="5"/>
      <c r="S99" s="5"/>
      <c r="T99" s="5"/>
    </row>
    <row r="100" spans="1:20" x14ac:dyDescent="0.2">
      <c r="A100" s="98"/>
      <c r="B100" s="95" t="s">
        <v>112</v>
      </c>
      <c r="C100" s="99" t="e">
        <f t="shared" ref="C100:C106" si="6">C74+C90</f>
        <v>#REF!</v>
      </c>
      <c r="D100" s="99"/>
      <c r="E100" s="99" t="e">
        <f>E74+E90</f>
        <v>#REF!</v>
      </c>
      <c r="F100" s="99"/>
      <c r="G100" s="99" t="e">
        <f t="shared" ref="G100:G106" si="7">G74+G90</f>
        <v>#REF!</v>
      </c>
      <c r="H100" s="99"/>
      <c r="I100" s="99" t="e">
        <f t="shared" ref="I100:I106" si="8">I74+I90</f>
        <v>#REF!</v>
      </c>
      <c r="J100" s="99"/>
      <c r="K100" s="99" t="e">
        <f t="shared" ref="K100:K106" si="9">E100+G100+I100</f>
        <v>#REF!</v>
      </c>
      <c r="L100" s="99"/>
      <c r="M100" s="99" t="e">
        <f t="shared" ref="M100:M106" si="10">C100+K100</f>
        <v>#REF!</v>
      </c>
      <c r="N100" s="5"/>
      <c r="O100" s="145"/>
      <c r="P100" s="5"/>
      <c r="Q100" s="5"/>
      <c r="R100" s="5"/>
      <c r="S100" s="5"/>
      <c r="T100" s="5"/>
    </row>
    <row r="101" spans="1:20" x14ac:dyDescent="0.2">
      <c r="A101" s="98"/>
      <c r="B101" s="95" t="s">
        <v>113</v>
      </c>
      <c r="C101" s="99" t="e">
        <f t="shared" si="6"/>
        <v>#REF!</v>
      </c>
      <c r="D101" s="99"/>
      <c r="E101" s="99" t="e">
        <f>E75+E91</f>
        <v>#REF!</v>
      </c>
      <c r="F101" s="99"/>
      <c r="G101" s="99" t="e">
        <f t="shared" si="7"/>
        <v>#REF!</v>
      </c>
      <c r="H101" s="99"/>
      <c r="I101" s="99" t="e">
        <f t="shared" si="8"/>
        <v>#REF!</v>
      </c>
      <c r="J101" s="99"/>
      <c r="K101" s="99" t="e">
        <f t="shared" si="9"/>
        <v>#REF!</v>
      </c>
      <c r="L101" s="99"/>
      <c r="M101" s="99" t="e">
        <f t="shared" si="10"/>
        <v>#REF!</v>
      </c>
      <c r="N101" s="5"/>
      <c r="O101" s="145"/>
      <c r="P101" s="5"/>
      <c r="Q101" s="5"/>
      <c r="R101" s="5"/>
      <c r="S101" s="5"/>
      <c r="T101" s="5"/>
    </row>
    <row r="102" spans="1:20" x14ac:dyDescent="0.2">
      <c r="A102" s="98"/>
      <c r="B102" s="95" t="s">
        <v>114</v>
      </c>
      <c r="C102" s="99" t="e">
        <f t="shared" si="6"/>
        <v>#REF!</v>
      </c>
      <c r="D102" s="99"/>
      <c r="E102" s="99" t="e">
        <f>E76+E92</f>
        <v>#REF!</v>
      </c>
      <c r="F102" s="99"/>
      <c r="G102" s="99" t="e">
        <f t="shared" si="7"/>
        <v>#REF!</v>
      </c>
      <c r="H102" s="99"/>
      <c r="I102" s="99" t="e">
        <f t="shared" si="8"/>
        <v>#REF!</v>
      </c>
      <c r="J102" s="99"/>
      <c r="K102" s="99" t="e">
        <f t="shared" si="9"/>
        <v>#REF!</v>
      </c>
      <c r="L102" s="99"/>
      <c r="M102" s="99" t="e">
        <f t="shared" si="10"/>
        <v>#REF!</v>
      </c>
      <c r="N102" s="5"/>
      <c r="O102" s="145"/>
      <c r="P102" s="5"/>
      <c r="Q102" s="5"/>
      <c r="R102" s="5"/>
      <c r="S102" s="5"/>
      <c r="T102" s="5"/>
    </row>
    <row r="103" spans="1:20" x14ac:dyDescent="0.2">
      <c r="A103" s="98"/>
      <c r="B103" s="95" t="s">
        <v>115</v>
      </c>
      <c r="C103" s="99" t="e">
        <f t="shared" si="6"/>
        <v>#REF!</v>
      </c>
      <c r="D103" s="99"/>
      <c r="E103" s="99" t="e">
        <f>E77+E93</f>
        <v>#REF!</v>
      </c>
      <c r="F103" s="99"/>
      <c r="G103" s="99" t="e">
        <f t="shared" si="7"/>
        <v>#REF!</v>
      </c>
      <c r="H103" s="99"/>
      <c r="I103" s="99" t="e">
        <f t="shared" si="8"/>
        <v>#REF!</v>
      </c>
      <c r="J103" s="99"/>
      <c r="K103" s="99" t="e">
        <f t="shared" si="9"/>
        <v>#REF!</v>
      </c>
      <c r="L103" s="99"/>
      <c r="M103" s="99" t="e">
        <f t="shared" si="10"/>
        <v>#REF!</v>
      </c>
      <c r="N103" s="5"/>
      <c r="O103" s="145"/>
      <c r="P103" s="5"/>
      <c r="Q103" s="5"/>
      <c r="R103" s="5"/>
      <c r="S103" s="5"/>
      <c r="T103" s="5"/>
    </row>
    <row r="104" spans="1:20" x14ac:dyDescent="0.2">
      <c r="A104" s="98"/>
      <c r="B104" s="95" t="s">
        <v>116</v>
      </c>
      <c r="C104" s="99" t="e">
        <f t="shared" si="6"/>
        <v>#REF!</v>
      </c>
      <c r="D104" s="99"/>
      <c r="E104" s="99" t="e">
        <f>E78+E94</f>
        <v>#REF!</v>
      </c>
      <c r="F104" s="99"/>
      <c r="G104" s="99" t="e">
        <f t="shared" si="7"/>
        <v>#REF!</v>
      </c>
      <c r="H104" s="99"/>
      <c r="I104" s="99" t="e">
        <f t="shared" si="8"/>
        <v>#REF!</v>
      </c>
      <c r="J104" s="99"/>
      <c r="K104" s="99" t="e">
        <f t="shared" si="9"/>
        <v>#REF!</v>
      </c>
      <c r="L104" s="99"/>
      <c r="M104" s="99" t="e">
        <f t="shared" si="10"/>
        <v>#REF!</v>
      </c>
      <c r="N104" s="5"/>
      <c r="O104" s="145"/>
      <c r="P104" s="5"/>
      <c r="Q104" s="5"/>
      <c r="R104" s="5"/>
      <c r="S104" s="5"/>
      <c r="T104" s="5"/>
    </row>
    <row r="105" spans="1:20" x14ac:dyDescent="0.2">
      <c r="A105" s="98"/>
      <c r="B105" s="95" t="s">
        <v>117</v>
      </c>
      <c r="C105" s="99" t="e">
        <f t="shared" si="6"/>
        <v>#REF!</v>
      </c>
      <c r="D105" s="99"/>
      <c r="E105" s="99" t="e">
        <f>E79+E85+E95</f>
        <v>#REF!</v>
      </c>
      <c r="F105" s="99"/>
      <c r="G105" s="99" t="e">
        <f t="shared" si="7"/>
        <v>#REF!</v>
      </c>
      <c r="H105" s="99"/>
      <c r="I105" s="99" t="e">
        <f t="shared" si="8"/>
        <v>#REF!</v>
      </c>
      <c r="J105" s="99"/>
      <c r="K105" s="99" t="e">
        <f t="shared" si="9"/>
        <v>#REF!</v>
      </c>
      <c r="L105" s="99"/>
      <c r="M105" s="99" t="e">
        <f t="shared" si="10"/>
        <v>#REF!</v>
      </c>
      <c r="N105" s="5"/>
      <c r="O105" s="145"/>
      <c r="P105" s="5"/>
      <c r="Q105" s="5"/>
      <c r="R105" s="5"/>
      <c r="S105" s="5"/>
      <c r="T105" s="5"/>
    </row>
    <row r="106" spans="1:20" x14ac:dyDescent="0.2">
      <c r="A106" s="98"/>
      <c r="B106" s="95" t="s">
        <v>118</v>
      </c>
      <c r="C106" s="100" t="e">
        <f t="shared" si="6"/>
        <v>#REF!</v>
      </c>
      <c r="D106" s="99"/>
      <c r="E106" s="100" t="e">
        <f>E80+E96</f>
        <v>#REF!</v>
      </c>
      <c r="F106" s="99"/>
      <c r="G106" s="100" t="e">
        <f t="shared" si="7"/>
        <v>#REF!</v>
      </c>
      <c r="H106" s="99"/>
      <c r="I106" s="100" t="e">
        <f t="shared" si="8"/>
        <v>#REF!</v>
      </c>
      <c r="J106" s="99"/>
      <c r="K106" s="100" t="e">
        <f t="shared" si="9"/>
        <v>#REF!</v>
      </c>
      <c r="L106" s="99"/>
      <c r="M106" s="100" t="e">
        <f t="shared" si="10"/>
        <v>#REF!</v>
      </c>
      <c r="N106" s="5"/>
      <c r="O106" s="145"/>
      <c r="P106" s="5"/>
      <c r="Q106" s="5"/>
      <c r="R106" s="5"/>
      <c r="S106" s="5"/>
      <c r="T106" s="5"/>
    </row>
    <row r="107" spans="1:20" x14ac:dyDescent="0.2">
      <c r="A107" s="98"/>
      <c r="B107" s="101"/>
      <c r="C107" s="99" t="e">
        <f>SUM(C100:C106)</f>
        <v>#REF!</v>
      </c>
      <c r="D107" s="99"/>
      <c r="E107" s="99" t="e">
        <f>SUM(E100:E106)</f>
        <v>#REF!</v>
      </c>
      <c r="F107" s="99"/>
      <c r="G107" s="99" t="e">
        <f>SUM(G100:G106)</f>
        <v>#REF!</v>
      </c>
      <c r="H107" s="99"/>
      <c r="I107" s="99" t="e">
        <f>SUM(I100:I106)</f>
        <v>#REF!</v>
      </c>
      <c r="J107" s="99"/>
      <c r="K107" s="99" t="e">
        <f>SUM(K100:K106)</f>
        <v>#REF!</v>
      </c>
      <c r="L107" s="99"/>
      <c r="M107" s="99" t="e">
        <f>SUM(M100:M106)</f>
        <v>#REF!</v>
      </c>
      <c r="N107" s="5"/>
      <c r="O107" s="145" t="s">
        <v>932</v>
      </c>
      <c r="P107" s="5"/>
      <c r="Q107" s="132" t="s">
        <v>1016</v>
      </c>
      <c r="R107" s="5"/>
      <c r="S107" s="5"/>
      <c r="T107" s="5"/>
    </row>
    <row r="108" spans="1:20" x14ac:dyDescent="0.2">
      <c r="A108" s="98"/>
      <c r="B108" s="101"/>
      <c r="C108" s="99" t="e">
        <f>+C81+C86+C97-C107</f>
        <v>#REF!</v>
      </c>
      <c r="D108" s="99"/>
      <c r="E108" s="99" t="e">
        <f t="shared" ref="E108:N108" si="11">+E81+E86+E97-E107</f>
        <v>#REF!</v>
      </c>
      <c r="F108" s="99"/>
      <c r="G108" s="99" t="e">
        <f t="shared" si="11"/>
        <v>#REF!</v>
      </c>
      <c r="H108" s="99"/>
      <c r="I108" s="99" t="e">
        <f t="shared" si="11"/>
        <v>#REF!</v>
      </c>
      <c r="J108" s="99"/>
      <c r="K108" s="99" t="e">
        <f t="shared" si="11"/>
        <v>#REF!</v>
      </c>
      <c r="L108" s="99"/>
      <c r="M108" s="99" t="e">
        <f t="shared" si="11"/>
        <v>#REF!</v>
      </c>
      <c r="N108" s="99">
        <f t="shared" si="11"/>
        <v>0</v>
      </c>
      <c r="P108" s="5"/>
      <c r="Q108" s="10"/>
      <c r="R108" s="5"/>
      <c r="S108" s="5"/>
      <c r="T108" s="5"/>
    </row>
    <row r="109" spans="1:20" s="10" customFormat="1" x14ac:dyDescent="0.2">
      <c r="A109" s="56"/>
      <c r="B109" s="11"/>
      <c r="C109" s="27"/>
      <c r="D109" s="27"/>
      <c r="E109" s="27"/>
      <c r="F109" s="27"/>
      <c r="G109" s="27"/>
      <c r="H109" s="27"/>
      <c r="I109" s="27"/>
      <c r="J109" s="27"/>
      <c r="K109" s="27"/>
      <c r="L109" s="27"/>
      <c r="M109" s="27"/>
      <c r="N109" s="21"/>
      <c r="O109" s="145"/>
      <c r="P109" s="21"/>
      <c r="R109" s="21"/>
      <c r="S109" s="21"/>
      <c r="T109" s="21"/>
    </row>
    <row r="110" spans="1:20" x14ac:dyDescent="0.2">
      <c r="C110" s="5"/>
      <c r="D110" s="5"/>
      <c r="E110" s="5"/>
      <c r="F110" s="5"/>
      <c r="G110" s="5"/>
      <c r="H110" s="5"/>
      <c r="I110" s="5"/>
      <c r="J110" s="5"/>
      <c r="K110" s="5"/>
      <c r="L110" s="5"/>
      <c r="M110" s="5"/>
      <c r="N110" s="5"/>
      <c r="O110" s="146"/>
      <c r="P110" s="5"/>
      <c r="Q110" s="5"/>
      <c r="R110" s="5"/>
      <c r="S110" s="5"/>
      <c r="T110" s="5"/>
    </row>
    <row r="111" spans="1:20" x14ac:dyDescent="0.2">
      <c r="A111" s="89" t="s">
        <v>376</v>
      </c>
      <c r="C111" s="5"/>
      <c r="D111" s="5"/>
      <c r="E111" s="5"/>
      <c r="F111" s="5"/>
      <c r="G111" s="5"/>
      <c r="H111" s="5"/>
      <c r="I111" s="5"/>
      <c r="J111" s="5"/>
      <c r="K111" s="5"/>
      <c r="L111" s="5"/>
      <c r="M111" s="5"/>
      <c r="N111" s="5"/>
      <c r="O111" s="145"/>
      <c r="P111" s="5"/>
      <c r="Q111" s="5"/>
      <c r="R111" s="5"/>
      <c r="S111" s="5"/>
      <c r="T111" s="5"/>
    </row>
    <row r="112" spans="1:20" x14ac:dyDescent="0.2">
      <c r="C112" s="5"/>
      <c r="D112" s="5"/>
      <c r="E112" s="85" t="s">
        <v>627</v>
      </c>
      <c r="F112" s="5"/>
      <c r="G112" s="5"/>
      <c r="H112" s="5"/>
      <c r="I112" s="134"/>
      <c r="J112" s="5"/>
      <c r="K112" s="131"/>
      <c r="L112" s="5"/>
      <c r="M112" s="131"/>
      <c r="N112" s="5"/>
      <c r="O112" s="145"/>
      <c r="P112" s="5"/>
      <c r="Q112" s="5"/>
      <c r="R112" s="5"/>
      <c r="S112" s="5"/>
      <c r="T112" s="5"/>
    </row>
    <row r="113" spans="2:20" x14ac:dyDescent="0.2">
      <c r="B113" s="12" t="s">
        <v>604</v>
      </c>
      <c r="C113" s="10"/>
      <c r="D113" s="5"/>
      <c r="E113" s="86" t="s">
        <v>628</v>
      </c>
      <c r="F113" s="5"/>
      <c r="G113" s="5"/>
      <c r="H113" s="5"/>
      <c r="I113" s="135" t="s">
        <v>971</v>
      </c>
      <c r="J113" s="5"/>
      <c r="K113" s="5"/>
      <c r="L113" s="5"/>
      <c r="M113" s="5"/>
      <c r="N113" s="5"/>
      <c r="O113" s="145"/>
      <c r="P113" s="5"/>
      <c r="Q113" s="5"/>
      <c r="R113" s="5"/>
      <c r="S113" s="5"/>
      <c r="T113" s="5"/>
    </row>
    <row r="114" spans="2:20" x14ac:dyDescent="0.2">
      <c r="B114" s="10" t="s">
        <v>601</v>
      </c>
      <c r="C114" s="78" t="e">
        <f>#REF!</f>
        <v>#REF!</v>
      </c>
      <c r="D114" s="5"/>
      <c r="E114" s="5" t="e">
        <f>-#REF!</f>
        <v>#REF!</v>
      </c>
      <c r="F114" s="5"/>
      <c r="G114" s="5" t="e">
        <f>C114+E114</f>
        <v>#REF!</v>
      </c>
      <c r="H114" s="5"/>
      <c r="I114" s="5"/>
      <c r="J114" s="5"/>
      <c r="K114" s="5" t="e">
        <f>G114+I114</f>
        <v>#REF!</v>
      </c>
      <c r="L114" s="5"/>
      <c r="M114" s="5"/>
      <c r="N114" s="5"/>
      <c r="O114" s="145"/>
      <c r="P114" s="5"/>
      <c r="Q114" s="5"/>
      <c r="R114" s="5"/>
      <c r="S114" s="5"/>
      <c r="T114" s="5"/>
    </row>
    <row r="115" spans="2:20" x14ac:dyDescent="0.2">
      <c r="B115" s="10" t="s">
        <v>111</v>
      </c>
      <c r="C115" s="78" t="e">
        <f>#REF!</f>
        <v>#REF!</v>
      </c>
      <c r="D115" s="5"/>
      <c r="E115" s="5"/>
      <c r="F115" s="5"/>
      <c r="G115" s="5" t="e">
        <f>C115+E115</f>
        <v>#REF!</v>
      </c>
      <c r="H115" s="5"/>
      <c r="I115" s="8" t="e">
        <f>-#REF!</f>
        <v>#REF!</v>
      </c>
      <c r="J115" s="5"/>
      <c r="K115" s="5" t="e">
        <f>G115+-I115</f>
        <v>#REF!</v>
      </c>
      <c r="L115" s="5"/>
      <c r="M115" s="5"/>
      <c r="N115" s="5"/>
      <c r="O115" s="145"/>
      <c r="P115" s="5"/>
      <c r="Q115" s="5"/>
      <c r="R115" s="5"/>
      <c r="S115" s="5"/>
      <c r="T115" s="5"/>
    </row>
    <row r="116" spans="2:20" x14ac:dyDescent="0.2">
      <c r="B116" s="10" t="s">
        <v>119</v>
      </c>
      <c r="C116" s="78" t="e">
        <f>#REF!</f>
        <v>#REF!</v>
      </c>
      <c r="D116" s="5"/>
      <c r="E116" s="5"/>
      <c r="F116" s="5"/>
      <c r="G116" s="5" t="e">
        <f>C116+E116</f>
        <v>#REF!</v>
      </c>
      <c r="H116" s="5"/>
      <c r="I116" s="87"/>
      <c r="J116" s="5"/>
      <c r="K116" s="5" t="e">
        <f>G116+I116</f>
        <v>#REF!</v>
      </c>
      <c r="L116" s="5"/>
      <c r="M116" s="5"/>
      <c r="N116" s="5"/>
      <c r="O116" s="145"/>
      <c r="P116" s="5"/>
      <c r="Q116" s="5"/>
      <c r="R116" s="5"/>
      <c r="S116" s="5"/>
      <c r="T116" s="5"/>
    </row>
    <row r="117" spans="2:20" ht="13.5" thickBot="1" x14ac:dyDescent="0.25">
      <c r="B117" s="10"/>
      <c r="C117" s="84" t="e">
        <f>SUM(C114:C116)</f>
        <v>#REF!</v>
      </c>
      <c r="D117" s="5"/>
      <c r="E117" s="84" t="e">
        <f>SUM(E114:E116)</f>
        <v>#REF!</v>
      </c>
      <c r="F117" s="5"/>
      <c r="G117" s="84" t="e">
        <f>SUM(G114:G116)</f>
        <v>#REF!</v>
      </c>
      <c r="H117" s="5"/>
      <c r="I117" s="87"/>
      <c r="J117" s="5"/>
      <c r="K117" s="84" t="e">
        <f>SUM(K114:K116)</f>
        <v>#REF!</v>
      </c>
      <c r="L117" s="5"/>
      <c r="M117" s="5"/>
      <c r="N117" s="5"/>
      <c r="O117" s="145"/>
      <c r="P117" s="5"/>
      <c r="Q117" s="5"/>
      <c r="R117" s="5"/>
      <c r="S117" s="5"/>
      <c r="T117" s="5"/>
    </row>
    <row r="118" spans="2:20" ht="13.5" thickTop="1" x14ac:dyDescent="0.2">
      <c r="B118" s="10"/>
      <c r="C118" s="10"/>
      <c r="D118" s="5"/>
      <c r="E118" s="5"/>
      <c r="F118" s="5"/>
      <c r="G118" s="5"/>
      <c r="H118" s="5"/>
      <c r="I118" s="87"/>
      <c r="J118" s="5"/>
      <c r="K118" s="5"/>
      <c r="L118" s="5"/>
      <c r="M118" s="5"/>
      <c r="N118" s="5"/>
      <c r="O118" s="145"/>
      <c r="P118" s="5"/>
      <c r="Q118" s="5"/>
      <c r="R118" s="5"/>
      <c r="S118" s="5"/>
      <c r="T118" s="5"/>
    </row>
    <row r="119" spans="2:20" x14ac:dyDescent="0.2">
      <c r="B119" s="12" t="s">
        <v>605</v>
      </c>
      <c r="C119" s="10"/>
      <c r="D119" s="5"/>
      <c r="E119" s="5"/>
      <c r="F119" s="5"/>
      <c r="G119" s="5"/>
      <c r="H119" s="5"/>
      <c r="I119" s="87"/>
      <c r="J119" s="5"/>
      <c r="K119" s="5"/>
      <c r="L119" s="5"/>
      <c r="M119" s="5"/>
      <c r="N119" s="5"/>
      <c r="O119" s="145"/>
      <c r="P119" s="5"/>
      <c r="Q119" s="5"/>
      <c r="R119" s="5"/>
      <c r="S119" s="5"/>
      <c r="T119" s="5"/>
    </row>
    <row r="120" spans="2:20" x14ac:dyDescent="0.2">
      <c r="B120" s="10" t="s">
        <v>601</v>
      </c>
      <c r="C120" s="78" t="e">
        <f>#REF!</f>
        <v>#REF!</v>
      </c>
      <c r="D120" s="5"/>
      <c r="E120" s="5"/>
      <c r="F120" s="5"/>
      <c r="G120" s="5" t="e">
        <f>C120+E120</f>
        <v>#REF!</v>
      </c>
      <c r="H120" s="5"/>
      <c r="I120" s="87"/>
      <c r="J120" s="5"/>
      <c r="K120" s="5" t="e">
        <f>G120+I120</f>
        <v>#REF!</v>
      </c>
      <c r="L120" s="5"/>
      <c r="M120" s="5"/>
      <c r="N120" s="5"/>
      <c r="O120" s="145"/>
      <c r="P120" s="5"/>
      <c r="Q120" s="5"/>
      <c r="R120" s="5"/>
      <c r="S120" s="5"/>
      <c r="T120" s="5"/>
    </row>
    <row r="121" spans="2:20" x14ac:dyDescent="0.2">
      <c r="B121" s="10" t="s">
        <v>111</v>
      </c>
      <c r="C121" s="78" t="e">
        <f>#REF!</f>
        <v>#REF!</v>
      </c>
      <c r="D121" s="5"/>
      <c r="E121" s="5"/>
      <c r="F121" s="5"/>
      <c r="G121" s="5" t="e">
        <f>C121+E121</f>
        <v>#REF!</v>
      </c>
      <c r="H121" s="5"/>
      <c r="I121" s="87"/>
      <c r="J121" s="5"/>
      <c r="K121" s="5" t="e">
        <f>G121+-I121</f>
        <v>#REF!</v>
      </c>
      <c r="L121" s="5"/>
      <c r="M121" s="5"/>
      <c r="N121" s="5"/>
      <c r="O121" s="145"/>
      <c r="P121" s="5"/>
      <c r="Q121" s="5"/>
      <c r="R121" s="5"/>
      <c r="S121" s="5"/>
      <c r="T121" s="5"/>
    </row>
    <row r="122" spans="2:20" x14ac:dyDescent="0.2">
      <c r="B122" s="10" t="s">
        <v>119</v>
      </c>
      <c r="C122" s="78" t="e">
        <f>#REF!</f>
        <v>#REF!</v>
      </c>
      <c r="D122" s="5"/>
      <c r="E122" s="5"/>
      <c r="F122" s="5"/>
      <c r="G122" s="5" t="e">
        <f>C122+E122</f>
        <v>#REF!</v>
      </c>
      <c r="H122" s="5"/>
      <c r="I122" s="87"/>
      <c r="J122" s="5"/>
      <c r="K122" s="5" t="e">
        <f>G122+I122</f>
        <v>#REF!</v>
      </c>
      <c r="L122" s="5"/>
      <c r="M122" s="5"/>
      <c r="N122" s="5"/>
      <c r="O122" s="145"/>
      <c r="P122" s="5"/>
      <c r="Q122" s="5"/>
      <c r="R122" s="5"/>
      <c r="S122" s="5"/>
      <c r="T122" s="5"/>
    </row>
    <row r="123" spans="2:20" ht="13.5" thickBot="1" x14ac:dyDescent="0.25">
      <c r="B123" s="10"/>
      <c r="C123" s="84" t="e">
        <f>SUM(C120:C122)</f>
        <v>#REF!</v>
      </c>
      <c r="D123" s="5"/>
      <c r="E123" s="84">
        <f>SUM(E120:E122)</f>
        <v>0</v>
      </c>
      <c r="F123" s="5"/>
      <c r="G123" s="84" t="e">
        <f>SUM(G120:G122)</f>
        <v>#REF!</v>
      </c>
      <c r="H123" s="5"/>
      <c r="I123" s="103"/>
      <c r="J123" s="5"/>
      <c r="K123" s="84" t="e">
        <f>SUM(K120:K122)</f>
        <v>#REF!</v>
      </c>
      <c r="L123" s="5"/>
      <c r="M123" s="5"/>
      <c r="N123" s="5"/>
      <c r="O123" s="145"/>
      <c r="P123" s="5"/>
      <c r="Q123" s="5"/>
      <c r="R123" s="5"/>
      <c r="S123" s="5"/>
      <c r="T123" s="5"/>
    </row>
    <row r="124" spans="2:20" ht="13.5" thickTop="1" x14ac:dyDescent="0.2">
      <c r="B124" s="3" t="s">
        <v>626</v>
      </c>
      <c r="C124" s="5"/>
      <c r="D124" s="5"/>
      <c r="E124" s="5"/>
      <c r="F124" s="5"/>
      <c r="G124" s="5"/>
      <c r="H124" s="5"/>
      <c r="I124" s="87"/>
      <c r="J124" s="5"/>
      <c r="K124" s="5"/>
      <c r="L124" s="5"/>
      <c r="M124" s="5"/>
      <c r="N124" s="5"/>
      <c r="O124" s="145"/>
      <c r="P124" s="5"/>
      <c r="Q124" s="5"/>
      <c r="R124" s="5"/>
      <c r="S124" s="5"/>
      <c r="T124" s="5"/>
    </row>
    <row r="125" spans="2:20" x14ac:dyDescent="0.2">
      <c r="B125" s="10" t="s">
        <v>601</v>
      </c>
      <c r="C125" s="5" t="e">
        <f>C114+C120</f>
        <v>#REF!</v>
      </c>
      <c r="D125" s="5"/>
      <c r="E125" s="5" t="e">
        <f>E114+E120</f>
        <v>#REF!</v>
      </c>
      <c r="F125" s="5"/>
      <c r="G125" s="5" t="e">
        <f>C125+E125</f>
        <v>#REF!</v>
      </c>
      <c r="H125" s="5"/>
      <c r="I125" s="87"/>
      <c r="J125" s="5"/>
      <c r="K125" s="5" t="e">
        <f>K114+K120</f>
        <v>#REF!</v>
      </c>
      <c r="L125" s="5"/>
      <c r="M125" s="5"/>
      <c r="N125" s="5"/>
      <c r="O125" s="145"/>
      <c r="P125" s="5"/>
      <c r="Q125" s="5"/>
      <c r="R125" s="5"/>
      <c r="S125" s="5"/>
      <c r="T125" s="5"/>
    </row>
    <row r="126" spans="2:20" x14ac:dyDescent="0.2">
      <c r="B126" s="10" t="s">
        <v>111</v>
      </c>
      <c r="C126" s="5" t="e">
        <f>C115+C121</f>
        <v>#REF!</v>
      </c>
      <c r="D126" s="5"/>
      <c r="E126" s="5">
        <f t="shared" ref="C126:E127" si="12">E115+E121</f>
        <v>0</v>
      </c>
      <c r="F126" s="5"/>
      <c r="G126" s="5" t="e">
        <f>C126+E126</f>
        <v>#REF!</v>
      </c>
      <c r="H126" s="5"/>
      <c r="I126" s="87"/>
      <c r="J126" s="5"/>
      <c r="K126" s="5" t="e">
        <f>K115+K121</f>
        <v>#REF!</v>
      </c>
      <c r="L126" s="5"/>
      <c r="M126" s="5"/>
      <c r="N126" s="5"/>
      <c r="O126" s="145"/>
      <c r="P126" s="5"/>
      <c r="Q126" s="5"/>
      <c r="R126" s="5"/>
      <c r="S126" s="5"/>
      <c r="T126" s="5"/>
    </row>
    <row r="127" spans="2:20" x14ac:dyDescent="0.2">
      <c r="B127" s="10" t="s">
        <v>119</v>
      </c>
      <c r="C127" s="5" t="e">
        <f t="shared" si="12"/>
        <v>#REF!</v>
      </c>
      <c r="D127" s="5"/>
      <c r="E127" s="5">
        <f t="shared" si="12"/>
        <v>0</v>
      </c>
      <c r="F127" s="5"/>
      <c r="G127" s="5" t="e">
        <f>C127+E127</f>
        <v>#REF!</v>
      </c>
      <c r="H127" s="5"/>
      <c r="I127" s="87"/>
      <c r="J127" s="5"/>
      <c r="K127" s="5" t="e">
        <f>K116+K122</f>
        <v>#REF!</v>
      </c>
      <c r="L127" s="5"/>
      <c r="M127" s="5"/>
      <c r="N127" s="5"/>
      <c r="O127" s="145"/>
      <c r="P127" s="5"/>
      <c r="Q127" s="5"/>
      <c r="R127" s="5"/>
      <c r="S127" s="5"/>
      <c r="T127" s="5"/>
    </row>
    <row r="128" spans="2:20" ht="13.5" thickBot="1" x14ac:dyDescent="0.25">
      <c r="C128" s="84" t="e">
        <f>SUM(C125:C127)</f>
        <v>#REF!</v>
      </c>
      <c r="D128" s="5"/>
      <c r="E128" s="84" t="e">
        <f>SUM(E125:E127)</f>
        <v>#REF!</v>
      </c>
      <c r="F128" s="5"/>
      <c r="G128" s="84" t="e">
        <f>SUM(G125:G127)</f>
        <v>#REF!</v>
      </c>
      <c r="H128" s="5"/>
      <c r="I128" s="103"/>
      <c r="J128" s="5"/>
      <c r="K128" s="84" t="e">
        <f>SUM(K125:K127)</f>
        <v>#REF!</v>
      </c>
      <c r="L128" s="5"/>
      <c r="M128" s="5"/>
      <c r="N128" s="5"/>
      <c r="O128" s="145"/>
      <c r="P128" s="5"/>
      <c r="Q128" s="5"/>
      <c r="R128" s="5"/>
      <c r="S128" s="5"/>
      <c r="T128" s="5"/>
    </row>
    <row r="129" spans="1:20" ht="13.5" thickTop="1" x14ac:dyDescent="0.2">
      <c r="C129" s="5"/>
      <c r="D129" s="5"/>
      <c r="E129" s="5"/>
      <c r="F129" s="5"/>
      <c r="G129" s="5"/>
      <c r="H129" s="5"/>
      <c r="I129" s="87"/>
      <c r="J129" s="5"/>
      <c r="K129" s="5"/>
      <c r="L129" s="5"/>
      <c r="M129" s="5"/>
      <c r="N129" s="5"/>
      <c r="O129" s="145"/>
      <c r="P129" s="5"/>
      <c r="Q129" s="5"/>
      <c r="R129" s="5"/>
      <c r="S129" s="5"/>
      <c r="T129" s="5"/>
    </row>
    <row r="130" spans="1:20" x14ac:dyDescent="0.2">
      <c r="B130" s="12" t="s">
        <v>607</v>
      </c>
      <c r="C130" s="5"/>
      <c r="D130" s="5"/>
      <c r="E130" s="5"/>
      <c r="F130" s="5"/>
      <c r="G130" s="5"/>
      <c r="H130" s="5"/>
      <c r="I130" s="87"/>
      <c r="J130" s="5"/>
      <c r="K130" s="5"/>
      <c r="L130" s="5"/>
      <c r="M130" s="5"/>
      <c r="N130" s="5"/>
      <c r="O130" s="145"/>
      <c r="P130" s="5"/>
      <c r="Q130" s="5"/>
      <c r="R130" s="5"/>
      <c r="S130" s="5"/>
      <c r="T130" s="5"/>
    </row>
    <row r="131" spans="1:20" x14ac:dyDescent="0.2">
      <c r="A131" s="10"/>
      <c r="B131" s="10" t="s">
        <v>601</v>
      </c>
      <c r="C131" s="5" t="e">
        <f>#REF!</f>
        <v>#REF!</v>
      </c>
      <c r="D131" s="5"/>
      <c r="E131" s="5"/>
      <c r="F131" s="5"/>
      <c r="G131" s="5" t="e">
        <f>C131+E131</f>
        <v>#REF!</v>
      </c>
      <c r="H131" s="5"/>
      <c r="I131" s="5"/>
      <c r="J131" s="5"/>
      <c r="K131" s="5" t="e">
        <f>G131+I131</f>
        <v>#REF!</v>
      </c>
      <c r="L131" s="5"/>
      <c r="M131" s="5"/>
      <c r="N131" s="5"/>
      <c r="O131" s="145"/>
      <c r="P131" s="5"/>
      <c r="Q131" s="5"/>
      <c r="R131" s="5"/>
      <c r="S131" s="5"/>
      <c r="T131" s="5"/>
    </row>
    <row r="132" spans="1:20" x14ac:dyDescent="0.2">
      <c r="A132" s="10"/>
      <c r="B132" s="10" t="s">
        <v>111</v>
      </c>
      <c r="C132" s="5" t="e">
        <f>#REF!</f>
        <v>#REF!</v>
      </c>
      <c r="D132" s="5"/>
      <c r="E132" s="5"/>
      <c r="F132" s="5"/>
      <c r="G132" s="5" t="e">
        <f>C132+E132</f>
        <v>#REF!</v>
      </c>
      <c r="H132" s="5"/>
      <c r="I132" s="5"/>
      <c r="J132" s="5"/>
      <c r="K132" s="5" t="e">
        <f>G132+I132</f>
        <v>#REF!</v>
      </c>
      <c r="L132" s="5"/>
      <c r="M132" s="5"/>
      <c r="N132" s="5"/>
      <c r="O132" s="145"/>
      <c r="P132" s="5"/>
      <c r="Q132" s="5"/>
      <c r="R132" s="5"/>
      <c r="S132" s="5"/>
      <c r="T132" s="5"/>
    </row>
    <row r="133" spans="1:20" x14ac:dyDescent="0.2">
      <c r="A133" s="10"/>
      <c r="B133" s="10" t="s">
        <v>119</v>
      </c>
      <c r="C133" s="5" t="e">
        <f>#REF!</f>
        <v>#REF!</v>
      </c>
      <c r="D133" s="5"/>
      <c r="E133" s="5"/>
      <c r="F133" s="5"/>
      <c r="G133" s="5" t="e">
        <f>C133+E133</f>
        <v>#REF!</v>
      </c>
      <c r="H133" s="5"/>
      <c r="I133" s="5"/>
      <c r="J133" s="5"/>
      <c r="K133" s="5" t="e">
        <f>G133+I133</f>
        <v>#REF!</v>
      </c>
      <c r="L133" s="5"/>
      <c r="M133" s="5"/>
      <c r="N133" s="5"/>
      <c r="O133" s="145"/>
      <c r="P133" s="5"/>
      <c r="Q133" s="5"/>
      <c r="R133" s="5"/>
      <c r="S133" s="5"/>
      <c r="T133" s="5"/>
    </row>
    <row r="134" spans="1:20" ht="13.5" thickBot="1" x14ac:dyDescent="0.25">
      <c r="C134" s="84" t="e">
        <f>SUM(C131:C133)</f>
        <v>#REF!</v>
      </c>
      <c r="D134" s="5"/>
      <c r="E134" s="84">
        <f>SUM(E131:E133)</f>
        <v>0</v>
      </c>
      <c r="F134" s="5"/>
      <c r="G134" s="84" t="e">
        <f>SUM(G131:G133)</f>
        <v>#REF!</v>
      </c>
      <c r="H134" s="5"/>
      <c r="I134" s="5"/>
      <c r="J134" s="5"/>
      <c r="K134" s="84" t="e">
        <f>SUM(K131:K133)</f>
        <v>#REF!</v>
      </c>
      <c r="L134" s="5"/>
      <c r="M134" s="5"/>
      <c r="N134" s="5"/>
      <c r="O134" s="145"/>
      <c r="P134" s="5"/>
      <c r="Q134" s="5"/>
      <c r="R134" s="5"/>
      <c r="S134" s="5"/>
      <c r="T134" s="5"/>
    </row>
    <row r="135" spans="1:20" ht="13.5" thickTop="1" x14ac:dyDescent="0.2">
      <c r="B135" s="83" t="s">
        <v>629</v>
      </c>
      <c r="C135" s="5"/>
      <c r="D135" s="5"/>
      <c r="E135" s="5"/>
      <c r="F135" s="5"/>
      <c r="G135" s="5"/>
      <c r="H135" s="5"/>
      <c r="I135" s="5"/>
      <c r="J135" s="5"/>
      <c r="K135" s="5"/>
      <c r="L135" s="5"/>
      <c r="M135" s="5"/>
      <c r="N135" s="5"/>
      <c r="O135" s="145"/>
      <c r="P135" s="5"/>
      <c r="Q135" s="5"/>
      <c r="R135" s="5"/>
      <c r="S135" s="5"/>
      <c r="T135" s="5"/>
    </row>
    <row r="136" spans="1:20" x14ac:dyDescent="0.2">
      <c r="B136" s="10" t="s">
        <v>601</v>
      </c>
      <c r="C136" s="5" t="e">
        <f>C125+C131</f>
        <v>#REF!</v>
      </c>
      <c r="D136" s="5"/>
      <c r="E136" s="5" t="e">
        <f>E125+E131</f>
        <v>#REF!</v>
      </c>
      <c r="F136" s="5"/>
      <c r="G136" s="5" t="e">
        <f>C136+E136</f>
        <v>#REF!</v>
      </c>
      <c r="H136" s="5"/>
      <c r="I136" s="5"/>
      <c r="J136" s="5"/>
      <c r="K136" s="5" t="e">
        <f>K125+K131</f>
        <v>#REF!</v>
      </c>
      <c r="L136" s="5"/>
      <c r="M136" s="5"/>
      <c r="N136" s="5"/>
      <c r="O136" s="145"/>
      <c r="P136" s="5"/>
      <c r="Q136" s="5"/>
      <c r="R136" s="5"/>
      <c r="S136" s="5"/>
      <c r="T136" s="5"/>
    </row>
    <row r="137" spans="1:20" x14ac:dyDescent="0.2">
      <c r="B137" s="10" t="s">
        <v>111</v>
      </c>
      <c r="C137" s="5" t="e">
        <f>C126+C132</f>
        <v>#REF!</v>
      </c>
      <c r="D137" s="5"/>
      <c r="E137" s="5">
        <f>E126+E132</f>
        <v>0</v>
      </c>
      <c r="F137" s="5"/>
      <c r="G137" s="5" t="e">
        <f>C137+E137</f>
        <v>#REF!</v>
      </c>
      <c r="H137" s="5"/>
      <c r="I137" s="5"/>
      <c r="J137" s="5"/>
      <c r="K137" s="5" t="e">
        <f>K126+K132</f>
        <v>#REF!</v>
      </c>
      <c r="L137" s="5"/>
      <c r="M137" s="5"/>
      <c r="N137" s="5"/>
      <c r="O137" s="145"/>
      <c r="P137" s="5"/>
      <c r="Q137" s="5"/>
      <c r="R137" s="5"/>
      <c r="S137" s="5"/>
      <c r="T137" s="5"/>
    </row>
    <row r="138" spans="1:20" x14ac:dyDescent="0.2">
      <c r="B138" s="10" t="s">
        <v>119</v>
      </c>
      <c r="C138" s="5" t="e">
        <f>C127+C133</f>
        <v>#REF!</v>
      </c>
      <c r="D138" s="5"/>
      <c r="E138" s="5">
        <f>E127+E133</f>
        <v>0</v>
      </c>
      <c r="F138" s="5"/>
      <c r="G138" s="5" t="e">
        <f>C138+E138</f>
        <v>#REF!</v>
      </c>
      <c r="H138" s="5"/>
      <c r="I138" s="5"/>
      <c r="J138" s="5"/>
      <c r="K138" s="5" t="e">
        <f>K127+K133</f>
        <v>#REF!</v>
      </c>
      <c r="L138" s="5"/>
      <c r="M138" s="131"/>
      <c r="N138" s="5"/>
      <c r="O138" s="145"/>
      <c r="P138" s="5"/>
      <c r="Q138" s="5"/>
      <c r="R138" s="5"/>
      <c r="S138" s="5"/>
      <c r="T138" s="5"/>
    </row>
    <row r="139" spans="1:20" ht="13.5" thickBot="1" x14ac:dyDescent="0.25">
      <c r="C139" s="84" t="e">
        <f>SUM(C136:C138)</f>
        <v>#REF!</v>
      </c>
      <c r="D139" s="5"/>
      <c r="E139" s="84" t="e">
        <f>SUM(E136:E138)</f>
        <v>#REF!</v>
      </c>
      <c r="F139" s="5"/>
      <c r="G139" s="84" t="e">
        <f>SUM(G136:G138)</f>
        <v>#REF!</v>
      </c>
      <c r="H139" s="5"/>
      <c r="I139" s="5"/>
      <c r="J139" s="5"/>
      <c r="K139" s="84" t="e">
        <f>SUM(K136:K138)</f>
        <v>#REF!</v>
      </c>
      <c r="L139" s="5"/>
      <c r="M139" s="5" t="e">
        <f>G139-K139</f>
        <v>#REF!</v>
      </c>
      <c r="N139" s="5"/>
      <c r="O139" s="145"/>
      <c r="P139" s="5"/>
      <c r="Q139" s="5"/>
      <c r="R139" s="5"/>
      <c r="S139" s="5"/>
      <c r="T139" s="5"/>
    </row>
    <row r="140" spans="1:20" ht="13.5" thickTop="1" x14ac:dyDescent="0.2">
      <c r="C140" s="5"/>
      <c r="D140" s="5"/>
      <c r="E140" s="5"/>
      <c r="F140" s="5"/>
      <c r="G140" s="5"/>
      <c r="H140" s="5"/>
      <c r="I140" s="5"/>
      <c r="J140" s="5"/>
      <c r="K140" s="5"/>
      <c r="L140" s="5"/>
      <c r="M140" s="5"/>
      <c r="N140" s="5"/>
      <c r="O140" s="145"/>
      <c r="P140" s="5"/>
      <c r="Q140" s="5"/>
      <c r="R140" s="5"/>
      <c r="S140" s="5"/>
      <c r="T140" s="5"/>
    </row>
    <row r="141" spans="1:20" x14ac:dyDescent="0.2">
      <c r="C141" s="5"/>
      <c r="D141" s="5"/>
      <c r="E141" s="5"/>
      <c r="F141" s="5"/>
      <c r="G141" s="5"/>
      <c r="H141" s="5"/>
      <c r="I141" s="5"/>
      <c r="J141" s="5"/>
      <c r="K141" s="5"/>
      <c r="L141" s="5"/>
      <c r="M141" s="5"/>
      <c r="N141" s="5"/>
      <c r="O141" s="5"/>
      <c r="P141" s="5"/>
      <c r="Q141" s="5"/>
      <c r="R141" s="5"/>
      <c r="S141" s="5"/>
      <c r="T141" s="5"/>
    </row>
    <row r="142" spans="1:20" x14ac:dyDescent="0.2">
      <c r="B142" s="90" t="s">
        <v>966</v>
      </c>
      <c r="C142" s="91"/>
      <c r="D142" s="91"/>
      <c r="E142" s="92" t="e">
        <f>+#REF!</f>
        <v>#REF!</v>
      </c>
      <c r="F142" s="92"/>
      <c r="G142" s="92" t="e">
        <f>+#REF!</f>
        <v>#REF!</v>
      </c>
      <c r="H142" s="5"/>
      <c r="I142" s="5" t="s">
        <v>1017</v>
      </c>
      <c r="J142" s="5"/>
      <c r="K142" s="5"/>
      <c r="L142" s="5"/>
      <c r="M142" s="5"/>
      <c r="N142" s="5"/>
      <c r="O142" s="5"/>
      <c r="P142" s="5"/>
      <c r="Q142" s="5"/>
      <c r="R142" s="5"/>
      <c r="S142" s="5"/>
      <c r="T142" s="5"/>
    </row>
    <row r="143" spans="1:20" x14ac:dyDescent="0.2">
      <c r="C143" s="5"/>
      <c r="D143" s="5"/>
      <c r="E143" s="88" t="s">
        <v>2</v>
      </c>
      <c r="F143" s="5"/>
      <c r="G143" s="88" t="s">
        <v>3</v>
      </c>
      <c r="H143" s="5"/>
      <c r="I143" s="5"/>
      <c r="J143" s="5"/>
      <c r="K143" s="5"/>
      <c r="L143" s="5"/>
      <c r="M143" s="5"/>
      <c r="N143" s="5"/>
      <c r="O143" s="129" t="s">
        <v>1015</v>
      </c>
      <c r="P143" s="5"/>
      <c r="Q143" s="5"/>
      <c r="R143" s="5"/>
      <c r="S143" s="5"/>
      <c r="T143" s="5"/>
    </row>
    <row r="144" spans="1:20" x14ac:dyDescent="0.2">
      <c r="C144" s="5"/>
      <c r="D144" s="5"/>
      <c r="E144" s="86" t="s">
        <v>1</v>
      </c>
      <c r="F144" s="5"/>
      <c r="G144" s="86" t="s">
        <v>1</v>
      </c>
      <c r="H144" s="5"/>
      <c r="I144" s="5"/>
      <c r="J144" s="5"/>
      <c r="K144" s="5"/>
      <c r="L144" s="5"/>
      <c r="M144" s="5"/>
      <c r="N144" s="5"/>
      <c r="O144" s="129" t="s">
        <v>1001</v>
      </c>
      <c r="P144" s="5"/>
      <c r="Q144" s="5"/>
      <c r="R144" s="5"/>
      <c r="S144" s="5"/>
      <c r="T144" s="5"/>
    </row>
    <row r="145" spans="1:20" x14ac:dyDescent="0.2">
      <c r="A145" s="83" t="s">
        <v>0</v>
      </c>
      <c r="C145" s="5"/>
      <c r="D145" s="5"/>
      <c r="E145" s="5"/>
      <c r="F145" s="5"/>
      <c r="G145" s="5"/>
      <c r="H145" s="5"/>
      <c r="I145" s="5"/>
      <c r="J145" s="5"/>
      <c r="K145" s="5"/>
      <c r="L145" s="5"/>
      <c r="M145" s="5"/>
      <c r="N145" s="5"/>
      <c r="O145" s="5"/>
      <c r="P145" s="5"/>
      <c r="Q145" s="5"/>
      <c r="R145" s="5"/>
      <c r="S145" s="5"/>
      <c r="T145" s="5"/>
    </row>
    <row r="146" spans="1:20" x14ac:dyDescent="0.2">
      <c r="B146" t="s">
        <v>413</v>
      </c>
      <c r="C146" s="5" t="e">
        <f>#REF!</f>
        <v>#REF!</v>
      </c>
      <c r="D146" s="5"/>
      <c r="E146" s="87" t="e">
        <f>E142*-C146</f>
        <v>#REF!</v>
      </c>
      <c r="F146" s="5"/>
      <c r="G146" s="87" t="e">
        <f>G142*-C146</f>
        <v>#REF!</v>
      </c>
      <c r="H146" s="5"/>
      <c r="I146" s="93" t="e">
        <f t="shared" ref="I146:I151" si="13">SUM(C146:H146)</f>
        <v>#REF!</v>
      </c>
      <c r="J146" s="5"/>
      <c r="K146" s="5"/>
      <c r="L146" s="5"/>
      <c r="M146" s="5"/>
      <c r="N146" s="5"/>
      <c r="O146" s="5"/>
      <c r="P146" s="5"/>
      <c r="Q146" s="5"/>
      <c r="R146" s="5"/>
      <c r="S146" s="5"/>
      <c r="T146" s="5"/>
    </row>
    <row r="147" spans="1:20" x14ac:dyDescent="0.2">
      <c r="B147" s="89" t="s">
        <v>967</v>
      </c>
      <c r="C147" s="5"/>
      <c r="D147" s="5"/>
      <c r="E147" s="87" t="e">
        <f>E142*C146</f>
        <v>#REF!</v>
      </c>
      <c r="F147" s="5"/>
      <c r="G147" s="87"/>
      <c r="H147" s="5"/>
      <c r="I147" s="128" t="e">
        <f t="shared" si="13"/>
        <v>#REF!</v>
      </c>
      <c r="J147" s="5"/>
      <c r="K147" s="5"/>
      <c r="L147" s="5"/>
      <c r="M147" s="5"/>
      <c r="N147" s="5"/>
      <c r="O147" s="129" t="s">
        <v>1013</v>
      </c>
      <c r="P147" s="5"/>
      <c r="Q147" s="5"/>
      <c r="R147" s="5"/>
      <c r="S147" s="5"/>
      <c r="T147" s="5"/>
    </row>
    <row r="148" spans="1:20" x14ac:dyDescent="0.2">
      <c r="B148" s="89" t="s">
        <v>968</v>
      </c>
      <c r="C148" s="5"/>
      <c r="D148" s="5"/>
      <c r="E148" s="87"/>
      <c r="F148" s="5"/>
      <c r="G148" s="87" t="e">
        <f>G142*C146</f>
        <v>#REF!</v>
      </c>
      <c r="H148" s="5"/>
      <c r="I148" s="128" t="e">
        <f t="shared" si="13"/>
        <v>#REF!</v>
      </c>
      <c r="J148" s="5"/>
      <c r="K148" s="5"/>
      <c r="L148" s="5"/>
      <c r="M148" s="5"/>
      <c r="N148" s="5"/>
      <c r="O148" s="130"/>
      <c r="P148" s="5"/>
      <c r="Q148" s="5"/>
      <c r="R148" s="5"/>
      <c r="S148" s="5"/>
      <c r="T148" s="5"/>
    </row>
    <row r="149" spans="1:20" x14ac:dyDescent="0.2">
      <c r="B149" t="s">
        <v>792</v>
      </c>
      <c r="C149" s="5" t="e">
        <f>#REF!</f>
        <v>#REF!</v>
      </c>
      <c r="D149" s="5"/>
      <c r="E149" s="87" t="e">
        <f>E142*-C149</f>
        <v>#REF!</v>
      </c>
      <c r="F149" s="5"/>
      <c r="G149" s="87" t="e">
        <f>G142*-C149</f>
        <v>#REF!</v>
      </c>
      <c r="H149" s="5"/>
      <c r="I149" s="128" t="e">
        <f t="shared" si="13"/>
        <v>#REF!</v>
      </c>
      <c r="J149" s="5"/>
      <c r="K149" s="5" t="e">
        <f>+I149+I146</f>
        <v>#REF!</v>
      </c>
      <c r="L149" s="5"/>
      <c r="M149" s="5"/>
      <c r="N149" s="5"/>
      <c r="O149" s="130"/>
      <c r="P149" s="5"/>
      <c r="Q149" s="5"/>
      <c r="R149" s="5"/>
      <c r="S149" s="5"/>
      <c r="T149" s="5"/>
    </row>
    <row r="150" spans="1:20" x14ac:dyDescent="0.2">
      <c r="B150" s="89" t="s">
        <v>969</v>
      </c>
      <c r="C150" s="5"/>
      <c r="D150" s="5"/>
      <c r="E150" s="87" t="e">
        <f>E142*C149</f>
        <v>#REF!</v>
      </c>
      <c r="F150" s="5"/>
      <c r="G150" s="87"/>
      <c r="H150" s="5"/>
      <c r="I150" s="128" t="e">
        <f t="shared" si="13"/>
        <v>#REF!</v>
      </c>
      <c r="J150" s="5"/>
      <c r="K150" s="33" t="e">
        <f>+I150+I147</f>
        <v>#REF!</v>
      </c>
      <c r="L150" s="5"/>
      <c r="M150" s="5"/>
      <c r="N150" s="5"/>
      <c r="O150" s="130" t="s">
        <v>1014</v>
      </c>
      <c r="P150" s="5"/>
      <c r="Q150" s="5"/>
      <c r="R150" s="5"/>
      <c r="S150" s="5"/>
      <c r="T150" s="5"/>
    </row>
    <row r="151" spans="1:20" x14ac:dyDescent="0.2">
      <c r="B151" s="89" t="s">
        <v>970</v>
      </c>
      <c r="C151" s="5"/>
      <c r="D151" s="5"/>
      <c r="E151" s="87"/>
      <c r="F151" s="5"/>
      <c r="G151" s="87" t="e">
        <f>G142*C149</f>
        <v>#REF!</v>
      </c>
      <c r="H151" s="5"/>
      <c r="I151" s="93" t="e">
        <f t="shared" si="13"/>
        <v>#REF!</v>
      </c>
      <c r="J151" s="5"/>
      <c r="K151" s="33" t="e">
        <f>+I151+I148</f>
        <v>#REF!</v>
      </c>
      <c r="L151" s="5"/>
      <c r="M151" s="5"/>
      <c r="N151" s="5"/>
      <c r="O151" s="130"/>
      <c r="P151" s="5"/>
      <c r="Q151" s="5"/>
      <c r="R151" s="5"/>
      <c r="S151" s="5"/>
      <c r="T151" s="5"/>
    </row>
    <row r="152" spans="1:20" ht="13.5" thickBot="1" x14ac:dyDescent="0.25">
      <c r="B152" t="s">
        <v>47</v>
      </c>
      <c r="C152" s="64" t="e">
        <f>SUM(C146:C149)</f>
        <v>#REF!</v>
      </c>
      <c r="D152" s="5"/>
      <c r="E152" s="87"/>
      <c r="F152" s="5"/>
      <c r="G152" s="5"/>
      <c r="H152" s="5"/>
      <c r="I152" s="94" t="e">
        <f>SUM(I146:I151)</f>
        <v>#REF!</v>
      </c>
      <c r="J152" s="5"/>
      <c r="K152" s="94" t="e">
        <f>SUM(K146:K151)</f>
        <v>#REF!</v>
      </c>
      <c r="L152" s="5"/>
      <c r="M152" s="5"/>
      <c r="N152" s="5"/>
      <c r="O152" s="130"/>
      <c r="P152" s="5"/>
      <c r="Q152" s="5"/>
      <c r="R152" s="5"/>
      <c r="S152" s="5"/>
      <c r="T152" s="5"/>
    </row>
    <row r="153" spans="1:20" ht="13.5" thickTop="1" x14ac:dyDescent="0.2">
      <c r="C153" s="5"/>
      <c r="D153" s="5"/>
      <c r="E153" s="87"/>
      <c r="F153" s="5"/>
      <c r="G153" s="5"/>
      <c r="H153" s="5"/>
      <c r="I153" s="93"/>
      <c r="J153" s="5"/>
      <c r="K153" s="5"/>
      <c r="L153" s="5"/>
      <c r="M153" s="5"/>
      <c r="N153" s="5"/>
      <c r="O153" s="130"/>
      <c r="P153" s="5"/>
      <c r="Q153" s="5"/>
      <c r="R153" s="5"/>
      <c r="S153" s="5"/>
      <c r="T153" s="5"/>
    </row>
    <row r="154" spans="1:20" x14ac:dyDescent="0.2">
      <c r="B154" t="s">
        <v>112</v>
      </c>
      <c r="C154" s="5" t="e">
        <f>#REF!</f>
        <v>#REF!</v>
      </c>
      <c r="D154" s="5"/>
      <c r="E154" s="87"/>
      <c r="F154" s="5"/>
      <c r="G154" s="5"/>
      <c r="H154" s="5"/>
      <c r="I154" s="93" t="e">
        <f t="shared" ref="I154:I164" si="14">SUM(C154:H154)</f>
        <v>#REF!</v>
      </c>
      <c r="J154" s="5"/>
      <c r="K154" s="5"/>
      <c r="L154" s="5"/>
      <c r="M154" s="5"/>
      <c r="N154" s="5"/>
      <c r="O154" s="130" t="s">
        <v>1002</v>
      </c>
      <c r="P154" s="5"/>
      <c r="Q154" s="5"/>
      <c r="R154" s="5"/>
      <c r="S154" s="5"/>
      <c r="T154" s="5"/>
    </row>
    <row r="155" spans="1:20" x14ac:dyDescent="0.2">
      <c r="B155" t="s">
        <v>793</v>
      </c>
      <c r="C155" s="33" t="e">
        <f>#REF!</f>
        <v>#REF!</v>
      </c>
      <c r="D155" s="33"/>
      <c r="E155" s="37"/>
      <c r="F155" s="33"/>
      <c r="G155" s="33"/>
      <c r="H155" s="33"/>
      <c r="I155" s="128" t="e">
        <f t="shared" si="14"/>
        <v>#REF!</v>
      </c>
      <c r="J155" s="5"/>
      <c r="K155" s="6" t="e">
        <f>SUM(I154:I155)</f>
        <v>#REF!</v>
      </c>
      <c r="L155" s="5"/>
      <c r="M155" s="5" t="s">
        <v>997</v>
      </c>
      <c r="N155" s="5"/>
      <c r="O155" s="130" t="s">
        <v>1003</v>
      </c>
      <c r="P155" s="5"/>
      <c r="Q155" s="5"/>
      <c r="R155" s="5"/>
      <c r="S155" s="5"/>
      <c r="T155" s="5"/>
    </row>
    <row r="156" spans="1:20" x14ac:dyDescent="0.2">
      <c r="B156" t="s">
        <v>113</v>
      </c>
      <c r="C156" s="33" t="e">
        <f>#REF!</f>
        <v>#REF!</v>
      </c>
      <c r="D156" s="33"/>
      <c r="E156" s="37"/>
      <c r="F156" s="33"/>
      <c r="G156" s="33"/>
      <c r="H156" s="33"/>
      <c r="I156" s="128" t="e">
        <f t="shared" si="14"/>
        <v>#REF!</v>
      </c>
      <c r="J156" s="5"/>
      <c r="K156" s="37" t="e">
        <f>SUM(I156:I156)</f>
        <v>#REF!</v>
      </c>
      <c r="L156" s="5"/>
      <c r="M156" s="5" t="s">
        <v>993</v>
      </c>
      <c r="N156" s="5"/>
      <c r="O156" s="130" t="s">
        <v>1004</v>
      </c>
      <c r="P156" s="5"/>
      <c r="Q156" s="5"/>
      <c r="R156" s="5"/>
      <c r="S156" s="5"/>
      <c r="T156" s="5"/>
    </row>
    <row r="157" spans="1:20" x14ac:dyDescent="0.2">
      <c r="B157" t="s">
        <v>114</v>
      </c>
      <c r="C157" s="33" t="e">
        <f>#REF!</f>
        <v>#REF!</v>
      </c>
      <c r="D157" s="33"/>
      <c r="E157" s="37"/>
      <c r="F157" s="33"/>
      <c r="G157" s="33"/>
      <c r="H157" s="33"/>
      <c r="I157" s="128" t="e">
        <f t="shared" si="14"/>
        <v>#REF!</v>
      </c>
      <c r="J157" s="5"/>
      <c r="K157" s="37"/>
      <c r="L157" s="5"/>
      <c r="M157" s="5"/>
      <c r="N157" s="5"/>
      <c r="O157" s="130" t="s">
        <v>1005</v>
      </c>
      <c r="P157" s="5"/>
      <c r="Q157" s="5"/>
      <c r="R157" s="5"/>
      <c r="S157" s="5"/>
      <c r="T157" s="5"/>
    </row>
    <row r="158" spans="1:20" x14ac:dyDescent="0.2">
      <c r="B158" t="s">
        <v>794</v>
      </c>
      <c r="C158" s="33" t="e">
        <f>#REF!</f>
        <v>#REF!</v>
      </c>
      <c r="D158" s="33"/>
      <c r="E158" s="37"/>
      <c r="F158" s="33"/>
      <c r="G158" s="33"/>
      <c r="H158" s="33"/>
      <c r="I158" s="128" t="e">
        <f t="shared" si="14"/>
        <v>#REF!</v>
      </c>
      <c r="J158" s="5"/>
      <c r="K158" s="37" t="e">
        <f>SUM(I157:I158)</f>
        <v>#REF!</v>
      </c>
      <c r="L158" s="5"/>
      <c r="M158" s="5" t="s">
        <v>758</v>
      </c>
      <c r="N158" s="5"/>
      <c r="O158" s="130" t="s">
        <v>1006</v>
      </c>
      <c r="P158" s="5"/>
      <c r="Q158" s="5"/>
      <c r="R158" s="5"/>
      <c r="S158" s="5"/>
      <c r="T158" s="5"/>
    </row>
    <row r="159" spans="1:20" x14ac:dyDescent="0.2">
      <c r="B159" t="s">
        <v>116</v>
      </c>
      <c r="C159" s="33" t="e">
        <f>#REF!</f>
        <v>#REF!</v>
      </c>
      <c r="D159" s="33"/>
      <c r="E159" s="37"/>
      <c r="F159" s="33"/>
      <c r="G159" s="33"/>
      <c r="H159" s="33"/>
      <c r="I159" s="128" t="e">
        <f t="shared" si="14"/>
        <v>#REF!</v>
      </c>
      <c r="J159" s="5"/>
      <c r="K159" s="37"/>
      <c r="L159" s="5"/>
      <c r="M159" s="5"/>
      <c r="N159" s="5"/>
      <c r="O159" s="130" t="s">
        <v>1007</v>
      </c>
      <c r="P159" s="5"/>
      <c r="Q159" s="5"/>
      <c r="R159" s="5"/>
      <c r="S159" s="5"/>
      <c r="T159" s="5"/>
    </row>
    <row r="160" spans="1:20" x14ac:dyDescent="0.2">
      <c r="B160" t="s">
        <v>894</v>
      </c>
      <c r="C160" s="33" t="e">
        <f>#REF!</f>
        <v>#REF!</v>
      </c>
      <c r="D160" s="33"/>
      <c r="E160" s="37"/>
      <c r="F160" s="33"/>
      <c r="G160" s="33"/>
      <c r="H160" s="33"/>
      <c r="I160" s="128" t="e">
        <f t="shared" si="14"/>
        <v>#REF!</v>
      </c>
      <c r="J160" s="5"/>
      <c r="K160" s="37" t="e">
        <f>SUM(I159:I160)</f>
        <v>#REF!</v>
      </c>
      <c r="L160" s="5"/>
      <c r="M160" s="5" t="s">
        <v>994</v>
      </c>
      <c r="N160" s="5"/>
      <c r="O160" s="130" t="s">
        <v>1008</v>
      </c>
      <c r="P160" s="5"/>
      <c r="Q160" s="5"/>
      <c r="R160" s="5"/>
      <c r="S160" s="5"/>
      <c r="T160" s="5"/>
    </row>
    <row r="161" spans="1:20" x14ac:dyDescent="0.2">
      <c r="B161" t="s">
        <v>117</v>
      </c>
      <c r="C161" s="33" t="e">
        <f>#REF!</f>
        <v>#REF!</v>
      </c>
      <c r="D161" s="33"/>
      <c r="E161" s="37"/>
      <c r="F161" s="33"/>
      <c r="G161" s="33"/>
      <c r="H161" s="33"/>
      <c r="I161" s="128" t="e">
        <f t="shared" si="14"/>
        <v>#REF!</v>
      </c>
      <c r="J161" s="5"/>
      <c r="K161" s="37"/>
      <c r="L161" s="5"/>
      <c r="M161" s="5"/>
      <c r="N161" s="5"/>
      <c r="O161" s="130" t="s">
        <v>1009</v>
      </c>
      <c r="P161" s="5"/>
      <c r="Q161" s="5"/>
      <c r="R161" s="5"/>
      <c r="S161" s="5"/>
      <c r="T161" s="5"/>
    </row>
    <row r="162" spans="1:20" x14ac:dyDescent="0.2">
      <c r="B162" t="s">
        <v>890</v>
      </c>
      <c r="C162" s="33" t="e">
        <f>#REF!</f>
        <v>#REF!</v>
      </c>
      <c r="D162" s="33"/>
      <c r="E162" s="37"/>
      <c r="F162" s="33"/>
      <c r="G162" s="33"/>
      <c r="H162" s="33"/>
      <c r="I162" s="128" t="e">
        <f t="shared" si="14"/>
        <v>#REF!</v>
      </c>
      <c r="J162" s="5"/>
      <c r="K162" s="37" t="e">
        <f>SUM(I161:I162)</f>
        <v>#REF!</v>
      </c>
      <c r="L162" s="5"/>
      <c r="M162" s="5" t="s">
        <v>995</v>
      </c>
      <c r="N162" s="5"/>
      <c r="O162" s="130" t="s">
        <v>1010</v>
      </c>
      <c r="P162" s="5"/>
      <c r="Q162" s="5"/>
      <c r="R162" s="5"/>
      <c r="S162" s="5"/>
      <c r="T162" s="5"/>
    </row>
    <row r="163" spans="1:20" x14ac:dyDescent="0.2">
      <c r="B163" t="s">
        <v>118</v>
      </c>
      <c r="C163" s="33" t="e">
        <f>#REF!</f>
        <v>#REF!</v>
      </c>
      <c r="D163" s="33"/>
      <c r="E163" s="37"/>
      <c r="F163" s="33"/>
      <c r="G163" s="33"/>
      <c r="H163" s="33"/>
      <c r="I163" s="128" t="e">
        <f t="shared" si="14"/>
        <v>#REF!</v>
      </c>
      <c r="J163" s="5"/>
      <c r="K163" s="37"/>
      <c r="L163" s="5"/>
      <c r="M163" s="5"/>
      <c r="N163" s="5"/>
      <c r="O163" s="130" t="s">
        <v>1011</v>
      </c>
      <c r="P163" s="5"/>
      <c r="Q163" s="5"/>
      <c r="R163" s="5"/>
      <c r="S163" s="5"/>
      <c r="T163" s="5"/>
    </row>
    <row r="164" spans="1:20" x14ac:dyDescent="0.2">
      <c r="B164" t="s">
        <v>891</v>
      </c>
      <c r="C164" s="33" t="e">
        <f>#REF!</f>
        <v>#REF!</v>
      </c>
      <c r="D164" s="33"/>
      <c r="E164" s="37"/>
      <c r="F164" s="33"/>
      <c r="G164" s="33"/>
      <c r="H164" s="33"/>
      <c r="I164" s="128" t="e">
        <f t="shared" si="14"/>
        <v>#REF!</v>
      </c>
      <c r="J164" s="5"/>
      <c r="K164" s="37" t="e">
        <f>SUM(I163:I164)</f>
        <v>#REF!</v>
      </c>
      <c r="L164" s="5"/>
      <c r="M164" s="5" t="s">
        <v>998</v>
      </c>
      <c r="N164" s="5"/>
      <c r="O164" s="130" t="s">
        <v>1012</v>
      </c>
      <c r="P164" s="5"/>
      <c r="Q164" s="5"/>
      <c r="R164" s="5"/>
      <c r="S164" s="5"/>
      <c r="T164" s="5"/>
    </row>
    <row r="165" spans="1:20" ht="13.5" thickBot="1" x14ac:dyDescent="0.25">
      <c r="B165" t="s">
        <v>48</v>
      </c>
      <c r="C165" s="64" t="e">
        <f>SUM(C154:C164)</f>
        <v>#REF!</v>
      </c>
      <c r="D165" s="5"/>
      <c r="E165" s="87"/>
      <c r="F165" s="5"/>
      <c r="G165" s="5"/>
      <c r="H165" s="5"/>
      <c r="I165" s="94" t="e">
        <f>SUM(I154:I164)</f>
        <v>#REF!</v>
      </c>
      <c r="J165" s="5"/>
      <c r="K165" s="94" t="e">
        <f>SUM(K154:K164)</f>
        <v>#REF!</v>
      </c>
      <c r="L165" s="5"/>
      <c r="M165" s="5"/>
      <c r="N165" s="5"/>
      <c r="O165" s="130"/>
      <c r="P165" s="5"/>
      <c r="Q165" s="5"/>
      <c r="R165" s="5"/>
      <c r="S165" s="5"/>
      <c r="T165" s="5"/>
    </row>
    <row r="166" spans="1:20" ht="13.5" thickTop="1" x14ac:dyDescent="0.2">
      <c r="C166" s="5"/>
      <c r="D166" s="5"/>
      <c r="E166" s="87"/>
      <c r="F166" s="5"/>
      <c r="G166" s="5"/>
      <c r="H166" s="5"/>
      <c r="I166" s="93"/>
      <c r="J166" s="5"/>
      <c r="K166" s="5"/>
      <c r="L166" s="5"/>
      <c r="M166" s="5"/>
      <c r="N166" s="5"/>
      <c r="O166" s="130"/>
      <c r="P166" s="5"/>
      <c r="Q166" s="5"/>
      <c r="R166" s="5"/>
      <c r="S166" s="5"/>
      <c r="T166" s="5"/>
    </row>
    <row r="167" spans="1:20" x14ac:dyDescent="0.2">
      <c r="B167" t="s">
        <v>120</v>
      </c>
      <c r="C167" s="5" t="e">
        <f>#REF!</f>
        <v>#REF!</v>
      </c>
      <c r="D167" s="5"/>
      <c r="E167" s="87"/>
      <c r="F167" s="5"/>
      <c r="G167" s="5"/>
      <c r="H167" s="5"/>
      <c r="I167" s="93" t="e">
        <f t="shared" ref="I167:I173" si="15">SUM(C167:H167)</f>
        <v>#REF!</v>
      </c>
      <c r="J167" s="5"/>
      <c r="K167" s="5"/>
      <c r="L167" s="5"/>
      <c r="M167" s="5"/>
      <c r="N167" s="5"/>
      <c r="O167" s="130"/>
      <c r="P167" s="5"/>
      <c r="Q167" s="5"/>
      <c r="R167" s="5"/>
      <c r="S167" s="5"/>
      <c r="T167" s="5"/>
    </row>
    <row r="168" spans="1:20" x14ac:dyDescent="0.2">
      <c r="B168" t="s">
        <v>892</v>
      </c>
      <c r="C168" s="33" t="e">
        <f>#REF!</f>
        <v>#REF!</v>
      </c>
      <c r="D168" s="33"/>
      <c r="E168" s="37"/>
      <c r="F168" s="33"/>
      <c r="G168" s="33"/>
      <c r="H168" s="33"/>
      <c r="I168" s="128" t="e">
        <f t="shared" si="15"/>
        <v>#REF!</v>
      </c>
      <c r="J168" s="5"/>
      <c r="K168" s="6" t="e">
        <f>SUM(I167:I168)</f>
        <v>#REF!</v>
      </c>
      <c r="L168" s="5"/>
      <c r="M168" s="5" t="s">
        <v>996</v>
      </c>
      <c r="N168" s="5"/>
      <c r="O168" s="130"/>
      <c r="P168" s="5"/>
      <c r="Q168" s="5"/>
      <c r="R168" s="5"/>
      <c r="S168" s="5"/>
      <c r="T168" s="5"/>
    </row>
    <row r="169" spans="1:20" x14ac:dyDescent="0.2">
      <c r="B169" t="s">
        <v>121</v>
      </c>
      <c r="C169" s="33" t="e">
        <f>#REF!</f>
        <v>#REF!</v>
      </c>
      <c r="D169" s="33"/>
      <c r="E169" s="37"/>
      <c r="F169" s="33"/>
      <c r="G169" s="33"/>
      <c r="H169" s="33"/>
      <c r="I169" s="128" t="e">
        <f t="shared" si="15"/>
        <v>#REF!</v>
      </c>
      <c r="J169" s="5"/>
      <c r="K169" s="37" t="e">
        <f>SUM(I169:I169)</f>
        <v>#REF!</v>
      </c>
      <c r="L169" s="5"/>
      <c r="M169" s="5" t="s">
        <v>993</v>
      </c>
      <c r="N169" s="5"/>
      <c r="O169" s="130"/>
      <c r="P169" s="5"/>
      <c r="Q169" s="5"/>
      <c r="R169" s="5"/>
      <c r="S169" s="5"/>
      <c r="T169" s="5"/>
    </row>
    <row r="170" spans="1:20" x14ac:dyDescent="0.2">
      <c r="B170" t="s">
        <v>123</v>
      </c>
      <c r="C170" s="33" t="e">
        <f>#REF!</f>
        <v>#REF!</v>
      </c>
      <c r="D170" s="33"/>
      <c r="E170" s="37"/>
      <c r="F170" s="33"/>
      <c r="G170" s="33"/>
      <c r="H170" s="33"/>
      <c r="I170" s="128" t="e">
        <f t="shared" si="15"/>
        <v>#REF!</v>
      </c>
      <c r="J170" s="5"/>
      <c r="K170" s="5"/>
      <c r="L170" s="5"/>
      <c r="M170" s="5"/>
      <c r="N170" s="5"/>
      <c r="O170" s="130"/>
      <c r="P170" s="5"/>
      <c r="Q170" s="5"/>
      <c r="R170" s="5"/>
      <c r="S170" s="5"/>
      <c r="T170" s="5"/>
    </row>
    <row r="171" spans="1:20" x14ac:dyDescent="0.2">
      <c r="B171" t="s">
        <v>893</v>
      </c>
      <c r="C171" s="33" t="e">
        <f>#REF!</f>
        <v>#REF!</v>
      </c>
      <c r="D171" s="33"/>
      <c r="E171" s="37"/>
      <c r="F171" s="33"/>
      <c r="G171" s="33"/>
      <c r="H171" s="33"/>
      <c r="I171" s="128" t="e">
        <f t="shared" si="15"/>
        <v>#REF!</v>
      </c>
      <c r="J171" s="5"/>
      <c r="K171" s="37" t="e">
        <f>SUM(I170:I171)</f>
        <v>#REF!</v>
      </c>
      <c r="L171" s="5"/>
      <c r="M171" s="5" t="s">
        <v>123</v>
      </c>
      <c r="N171" s="5"/>
      <c r="O171" s="130"/>
      <c r="P171" s="5"/>
      <c r="Q171" s="5"/>
      <c r="R171" s="5"/>
      <c r="S171" s="5"/>
      <c r="T171" s="5"/>
    </row>
    <row r="172" spans="1:20" x14ac:dyDescent="0.2">
      <c r="B172" t="s">
        <v>128</v>
      </c>
      <c r="C172" s="33" t="e">
        <f>#REF!</f>
        <v>#REF!</v>
      </c>
      <c r="D172" s="33"/>
      <c r="E172" s="37"/>
      <c r="F172" s="33"/>
      <c r="G172" s="33"/>
      <c r="H172" s="33"/>
      <c r="I172" s="128" t="e">
        <f t="shared" si="15"/>
        <v>#REF!</v>
      </c>
      <c r="J172" s="5"/>
      <c r="K172" s="37" t="e">
        <f>SUM(I172:I172)</f>
        <v>#REF!</v>
      </c>
      <c r="L172" s="5"/>
      <c r="M172" s="5" t="s">
        <v>1000</v>
      </c>
      <c r="N172" s="5"/>
      <c r="O172" s="130"/>
      <c r="P172" s="5"/>
      <c r="Q172" s="5"/>
      <c r="R172" s="5"/>
      <c r="S172" s="5"/>
      <c r="T172" s="5"/>
    </row>
    <row r="173" spans="1:20" x14ac:dyDescent="0.2">
      <c r="B173" t="s">
        <v>124</v>
      </c>
      <c r="C173" s="33" t="e">
        <f>#REF!</f>
        <v>#REF!</v>
      </c>
      <c r="D173" s="33"/>
      <c r="E173" s="37"/>
      <c r="F173" s="33"/>
      <c r="G173" s="33"/>
      <c r="H173" s="33"/>
      <c r="I173" s="128" t="e">
        <f t="shared" si="15"/>
        <v>#REF!</v>
      </c>
      <c r="J173" s="5"/>
      <c r="K173" s="37" t="e">
        <f>SUM(I173:I173)</f>
        <v>#REF!</v>
      </c>
      <c r="L173" s="5"/>
      <c r="M173" s="5" t="s">
        <v>999</v>
      </c>
      <c r="N173" s="5"/>
      <c r="O173" s="130"/>
      <c r="P173" s="5"/>
      <c r="Q173" s="5"/>
      <c r="R173" s="5"/>
      <c r="S173" s="5"/>
      <c r="T173" s="5"/>
    </row>
    <row r="174" spans="1:20" ht="13.5" thickBot="1" x14ac:dyDescent="0.25">
      <c r="B174" t="s">
        <v>49</v>
      </c>
      <c r="C174" s="64" t="e">
        <f>SUM(C167:D173)</f>
        <v>#REF!</v>
      </c>
      <c r="D174" s="5"/>
      <c r="E174" s="87"/>
      <c r="F174" s="5"/>
      <c r="G174" s="5"/>
      <c r="H174" s="5"/>
      <c r="I174" s="94" t="e">
        <f>SUM(I167:J173)</f>
        <v>#REF!</v>
      </c>
      <c r="J174" s="5"/>
      <c r="K174" s="94" t="e">
        <f>SUM(K167:L173)</f>
        <v>#REF!</v>
      </c>
      <c r="L174" s="5"/>
      <c r="M174" s="5"/>
      <c r="N174" s="5"/>
      <c r="O174" s="130"/>
      <c r="P174" s="5"/>
      <c r="Q174" s="5"/>
      <c r="R174" s="5"/>
      <c r="S174" s="5"/>
      <c r="T174" s="5"/>
    </row>
    <row r="175" spans="1:20" ht="13.5" thickTop="1" x14ac:dyDescent="0.2">
      <c r="C175" s="5"/>
      <c r="D175" s="5"/>
      <c r="E175" s="87"/>
      <c r="F175" s="5"/>
      <c r="G175" s="5"/>
      <c r="H175" s="5"/>
      <c r="I175" s="93"/>
      <c r="J175" s="5"/>
      <c r="K175" s="5"/>
      <c r="L175" s="5"/>
      <c r="M175" s="5"/>
      <c r="N175" s="5"/>
      <c r="O175" s="130"/>
      <c r="P175" s="5"/>
      <c r="Q175" s="5"/>
      <c r="R175" s="5"/>
      <c r="S175" s="5"/>
      <c r="T175" s="5"/>
    </row>
    <row r="176" spans="1:20" x14ac:dyDescent="0.2">
      <c r="A176" s="3" t="s">
        <v>607</v>
      </c>
      <c r="C176" s="5"/>
      <c r="D176" s="5"/>
      <c r="E176" s="87"/>
      <c r="F176" s="5"/>
      <c r="G176" s="5"/>
      <c r="H176" s="5"/>
      <c r="I176" s="93"/>
      <c r="J176" s="5"/>
      <c r="K176" s="5"/>
      <c r="L176" s="5"/>
      <c r="M176" s="5"/>
      <c r="N176" s="5"/>
      <c r="O176" s="130"/>
      <c r="P176" s="5"/>
      <c r="Q176" s="5"/>
      <c r="R176" s="5"/>
      <c r="S176" s="5"/>
      <c r="T176" s="5"/>
    </row>
    <row r="177" spans="2:20" x14ac:dyDescent="0.2">
      <c r="B177" t="s">
        <v>601</v>
      </c>
      <c r="C177" s="5" t="e">
        <f>#REF!</f>
        <v>#REF!</v>
      </c>
      <c r="D177" s="5"/>
      <c r="E177" s="87" t="e">
        <f>E142*-C177</f>
        <v>#REF!</v>
      </c>
      <c r="F177" s="5"/>
      <c r="G177" s="87" t="e">
        <f>G142*-C177</f>
        <v>#REF!</v>
      </c>
      <c r="H177" s="5"/>
      <c r="I177" s="93" t="e">
        <f>SUM(C177:H177)</f>
        <v>#REF!</v>
      </c>
      <c r="J177" s="5"/>
      <c r="K177" s="5"/>
      <c r="L177" s="5"/>
      <c r="M177" s="5"/>
      <c r="N177" s="5"/>
      <c r="O177" s="130"/>
      <c r="P177" s="5"/>
      <c r="Q177" s="5"/>
      <c r="R177" s="5"/>
      <c r="S177" s="5"/>
      <c r="T177" s="5"/>
    </row>
    <row r="178" spans="2:20" x14ac:dyDescent="0.2">
      <c r="B178" t="s">
        <v>111</v>
      </c>
      <c r="C178" s="33" t="e">
        <f>#REF!</f>
        <v>#REF!</v>
      </c>
      <c r="D178" s="33"/>
      <c r="E178" s="33" t="e">
        <f>E142*C177</f>
        <v>#REF!</v>
      </c>
      <c r="F178" s="33"/>
      <c r="G178" s="33"/>
      <c r="H178" s="33"/>
      <c r="I178" s="128" t="e">
        <f>SUM(C178:H178)</f>
        <v>#REF!</v>
      </c>
      <c r="J178" s="5"/>
      <c r="K178" s="5"/>
      <c r="L178" s="5"/>
      <c r="M178" s="5"/>
      <c r="N178" s="5"/>
      <c r="O178" s="133" t="s">
        <v>1020</v>
      </c>
      <c r="P178" s="5"/>
      <c r="Q178" s="5"/>
      <c r="R178" s="5"/>
      <c r="S178" s="5"/>
      <c r="T178" s="5"/>
    </row>
    <row r="179" spans="2:20" x14ac:dyDescent="0.2">
      <c r="B179" t="s">
        <v>119</v>
      </c>
      <c r="C179" s="33" t="e">
        <f>#REF!</f>
        <v>#REF!</v>
      </c>
      <c r="D179" s="33"/>
      <c r="E179" s="33"/>
      <c r="F179" s="33"/>
      <c r="G179" s="33" t="e">
        <f>G142*C177</f>
        <v>#REF!</v>
      </c>
      <c r="H179" s="33"/>
      <c r="I179" s="128" t="e">
        <f>SUM(C179:H179)</f>
        <v>#REF!</v>
      </c>
      <c r="J179" s="5"/>
      <c r="K179" s="5"/>
      <c r="L179" s="5"/>
      <c r="M179" s="5"/>
      <c r="N179" s="5"/>
      <c r="O179" s="130"/>
      <c r="P179" s="5"/>
      <c r="Q179" s="5"/>
      <c r="R179" s="5"/>
      <c r="S179" s="5"/>
      <c r="T179" s="5"/>
    </row>
    <row r="180" spans="2:20" ht="13.5" thickBot="1" x14ac:dyDescent="0.25">
      <c r="C180" s="64" t="e">
        <f>SUM(C177:C179)</f>
        <v>#REF!</v>
      </c>
      <c r="D180" s="5"/>
      <c r="E180" s="5"/>
      <c r="F180" s="5"/>
      <c r="G180" s="5"/>
      <c r="H180" s="5"/>
      <c r="I180" s="94" t="e">
        <f>SUM(I177:I179)</f>
        <v>#REF!</v>
      </c>
      <c r="J180" s="5"/>
      <c r="K180" s="5"/>
      <c r="L180" s="5"/>
      <c r="M180" s="5"/>
      <c r="N180" s="5"/>
      <c r="O180" s="130"/>
      <c r="P180" s="5"/>
      <c r="Q180" s="5"/>
      <c r="R180" s="5"/>
      <c r="S180" s="5"/>
      <c r="T180" s="5"/>
    </row>
    <row r="181" spans="2:20" ht="13.5" thickTop="1" x14ac:dyDescent="0.2">
      <c r="C181" s="5"/>
      <c r="D181" s="5"/>
      <c r="E181" s="5"/>
      <c r="F181" s="5"/>
      <c r="G181" s="5"/>
      <c r="H181" s="5"/>
      <c r="I181" s="93"/>
      <c r="J181" s="5"/>
      <c r="K181" s="5"/>
      <c r="L181" s="5"/>
      <c r="M181" s="5"/>
      <c r="N181" s="5"/>
      <c r="O181" s="5"/>
      <c r="P181" s="5"/>
      <c r="Q181" s="5"/>
      <c r="R181" s="5"/>
      <c r="S181" s="5"/>
      <c r="T181" s="5"/>
    </row>
    <row r="182" spans="2:20" x14ac:dyDescent="0.2">
      <c r="C182" s="5" t="e">
        <f>C152+C165+C174+C180</f>
        <v>#REF!</v>
      </c>
      <c r="D182" s="5"/>
      <c r="E182" s="5"/>
      <c r="F182" s="5"/>
      <c r="G182" s="5"/>
      <c r="H182" s="5"/>
      <c r="I182" s="5" t="e">
        <f>I152+I165+I174+I180</f>
        <v>#REF!</v>
      </c>
      <c r="J182" s="5"/>
      <c r="K182" s="5" t="e">
        <f>C182-I182</f>
        <v>#REF!</v>
      </c>
      <c r="L182" s="5"/>
      <c r="M182" s="5"/>
      <c r="N182" s="5"/>
      <c r="O182" s="5"/>
      <c r="P182" s="5"/>
      <c r="Q182" s="5"/>
      <c r="R182" s="5"/>
      <c r="S182" s="5"/>
      <c r="T182" s="5"/>
    </row>
    <row r="183" spans="2:20" x14ac:dyDescent="0.2">
      <c r="C183" s="5"/>
      <c r="D183" s="5"/>
      <c r="E183" s="5"/>
      <c r="F183" s="5"/>
      <c r="G183" s="5"/>
      <c r="H183" s="5"/>
      <c r="I183" s="5"/>
      <c r="J183" s="5"/>
      <c r="K183" s="5"/>
      <c r="L183" s="5"/>
      <c r="M183" s="5"/>
      <c r="N183" s="5"/>
      <c r="O183" s="5"/>
      <c r="P183" s="5"/>
      <c r="Q183" s="5"/>
      <c r="R183" s="5"/>
      <c r="S183" s="5"/>
      <c r="T183" s="5"/>
    </row>
    <row r="184" spans="2:20" x14ac:dyDescent="0.2">
      <c r="C184" s="5"/>
      <c r="D184" s="5"/>
      <c r="E184" s="5"/>
      <c r="F184" s="5"/>
      <c r="G184" s="5"/>
      <c r="H184" s="5"/>
      <c r="I184" s="5"/>
      <c r="J184" s="5"/>
      <c r="K184" s="5"/>
      <c r="L184" s="5"/>
      <c r="M184" s="5"/>
      <c r="N184" s="5"/>
      <c r="O184" s="5"/>
      <c r="P184" s="5"/>
      <c r="Q184" s="5"/>
      <c r="R184" s="5"/>
      <c r="S184" s="5"/>
      <c r="T184" s="5"/>
    </row>
    <row r="185" spans="2:20" x14ac:dyDescent="0.2">
      <c r="C185" s="5"/>
      <c r="D185" s="5"/>
      <c r="E185" s="5"/>
      <c r="F185" s="5"/>
      <c r="G185" s="5"/>
      <c r="H185" s="5"/>
      <c r="I185" s="5"/>
      <c r="J185" s="5"/>
      <c r="K185" s="5"/>
      <c r="L185" s="5"/>
      <c r="M185" s="5"/>
      <c r="N185" s="5"/>
      <c r="O185" s="5"/>
      <c r="P185" s="5"/>
      <c r="Q185" s="5"/>
      <c r="R185" s="5"/>
      <c r="S185" s="5"/>
      <c r="T185" s="5"/>
    </row>
    <row r="186" spans="2:20" x14ac:dyDescent="0.2">
      <c r="C186" s="5"/>
      <c r="D186" s="5"/>
      <c r="E186" s="5"/>
      <c r="F186" s="5"/>
      <c r="G186" s="5"/>
      <c r="H186" s="5"/>
      <c r="I186" s="5"/>
      <c r="J186" s="5"/>
      <c r="K186" s="5"/>
      <c r="L186" s="5"/>
      <c r="M186" s="5"/>
      <c r="N186" s="5"/>
      <c r="O186" s="5"/>
      <c r="P186" s="5"/>
      <c r="Q186" s="5"/>
      <c r="R186" s="5"/>
      <c r="S186" s="5"/>
      <c r="T186" s="5"/>
    </row>
    <row r="187" spans="2:20" x14ac:dyDescent="0.2">
      <c r="C187" s="5"/>
      <c r="D187" s="5"/>
      <c r="E187" s="5"/>
      <c r="F187" s="5"/>
      <c r="G187" s="5"/>
      <c r="H187" s="5"/>
      <c r="I187" s="5"/>
      <c r="J187" s="5"/>
      <c r="K187" s="5"/>
      <c r="L187" s="5"/>
      <c r="M187" s="5"/>
      <c r="N187" s="5"/>
      <c r="O187" s="5"/>
      <c r="P187" s="5"/>
      <c r="Q187" s="5"/>
      <c r="R187" s="5"/>
      <c r="S187" s="5"/>
      <c r="T187" s="5"/>
    </row>
    <row r="188" spans="2:20" x14ac:dyDescent="0.2">
      <c r="C188" s="5"/>
      <c r="D188" s="5"/>
      <c r="E188" s="5"/>
      <c r="F188" s="5"/>
      <c r="G188" s="5"/>
      <c r="H188" s="5"/>
      <c r="I188" s="5"/>
      <c r="J188" s="5"/>
      <c r="K188" s="5"/>
      <c r="L188" s="5"/>
      <c r="M188" s="5"/>
      <c r="N188" s="5"/>
      <c r="O188" s="5"/>
      <c r="P188" s="5"/>
      <c r="Q188" s="5"/>
      <c r="R188" s="5"/>
      <c r="S188" s="5"/>
      <c r="T188" s="5"/>
    </row>
    <row r="189" spans="2:20" x14ac:dyDescent="0.2">
      <c r="C189" s="5"/>
      <c r="D189" s="5"/>
      <c r="E189" s="5"/>
      <c r="F189" s="5"/>
      <c r="G189" s="5"/>
      <c r="H189" s="5"/>
      <c r="I189" s="5"/>
      <c r="J189" s="5"/>
      <c r="K189" s="5"/>
      <c r="L189" s="5"/>
      <c r="M189" s="5"/>
      <c r="N189" s="5"/>
      <c r="O189" s="5"/>
      <c r="P189" s="5"/>
      <c r="Q189" s="5"/>
      <c r="R189" s="5"/>
      <c r="S189" s="5"/>
      <c r="T189" s="5"/>
    </row>
    <row r="190" spans="2:20" x14ac:dyDescent="0.2">
      <c r="C190" s="5"/>
      <c r="D190" s="5"/>
      <c r="E190" s="5"/>
      <c r="F190" s="5"/>
      <c r="G190" s="5"/>
      <c r="H190" s="5"/>
      <c r="I190" s="5"/>
      <c r="J190" s="5"/>
      <c r="K190" s="5"/>
      <c r="L190" s="5"/>
      <c r="M190" s="5"/>
      <c r="N190" s="5"/>
      <c r="O190" s="5"/>
      <c r="P190" s="5"/>
      <c r="Q190" s="5"/>
      <c r="R190" s="5"/>
      <c r="S190" s="5"/>
      <c r="T190" s="5"/>
    </row>
    <row r="191" spans="2:20" x14ac:dyDescent="0.2">
      <c r="C191" s="5"/>
      <c r="D191" s="5"/>
      <c r="E191" s="5"/>
      <c r="F191" s="5"/>
      <c r="G191" s="5"/>
      <c r="H191" s="5"/>
      <c r="I191" s="5"/>
      <c r="J191" s="5"/>
      <c r="K191" s="5"/>
      <c r="L191" s="5"/>
      <c r="M191" s="5"/>
      <c r="N191" s="5"/>
      <c r="O191" s="5"/>
      <c r="P191" s="5"/>
      <c r="Q191" s="5"/>
      <c r="R191" s="5"/>
      <c r="S191" s="5"/>
      <c r="T191" s="5"/>
    </row>
    <row r="192" spans="2:20" x14ac:dyDescent="0.2">
      <c r="C192" s="5"/>
      <c r="D192" s="5"/>
      <c r="E192" s="5"/>
      <c r="F192" s="5"/>
      <c r="G192" s="5"/>
      <c r="H192" s="5"/>
      <c r="I192" s="5"/>
      <c r="J192" s="5"/>
      <c r="K192" s="5"/>
      <c r="L192" s="5"/>
      <c r="M192" s="5"/>
      <c r="N192" s="5"/>
      <c r="O192" s="5"/>
      <c r="P192" s="5"/>
      <c r="Q192" s="5"/>
      <c r="R192" s="5"/>
      <c r="S192" s="5"/>
      <c r="T192" s="5"/>
    </row>
    <row r="193" spans="3:20" x14ac:dyDescent="0.2">
      <c r="C193" s="5"/>
      <c r="D193" s="5"/>
      <c r="E193" s="5"/>
      <c r="F193" s="5"/>
      <c r="G193" s="5"/>
      <c r="H193" s="5"/>
      <c r="I193" s="5"/>
      <c r="J193" s="5"/>
      <c r="K193" s="5"/>
      <c r="L193" s="5"/>
      <c r="M193" s="5"/>
      <c r="N193" s="5"/>
      <c r="O193" s="5"/>
      <c r="P193" s="5"/>
      <c r="Q193" s="5"/>
      <c r="R193" s="5"/>
      <c r="S193" s="5"/>
      <c r="T193" s="5"/>
    </row>
    <row r="194" spans="3:20" x14ac:dyDescent="0.2">
      <c r="C194" s="5"/>
      <c r="D194" s="5"/>
      <c r="E194" s="5"/>
      <c r="F194" s="5"/>
      <c r="G194" s="5"/>
      <c r="H194" s="5"/>
      <c r="I194" s="5"/>
      <c r="J194" s="5"/>
      <c r="K194" s="5"/>
      <c r="L194" s="5"/>
      <c r="M194" s="5"/>
      <c r="N194" s="5"/>
      <c r="O194" s="5"/>
      <c r="P194" s="5"/>
      <c r="Q194" s="5"/>
      <c r="R194" s="5"/>
      <c r="S194" s="5"/>
      <c r="T194" s="5"/>
    </row>
    <row r="195" spans="3:20" x14ac:dyDescent="0.2">
      <c r="C195" s="5"/>
      <c r="D195" s="5"/>
      <c r="E195" s="5"/>
      <c r="F195" s="5"/>
      <c r="G195" s="5"/>
      <c r="H195" s="5"/>
      <c r="I195" s="5"/>
      <c r="J195" s="5"/>
      <c r="K195" s="5"/>
      <c r="L195" s="5"/>
      <c r="M195" s="5"/>
      <c r="N195" s="5"/>
      <c r="O195" s="5"/>
      <c r="P195" s="5"/>
      <c r="Q195" s="5"/>
      <c r="R195" s="5"/>
      <c r="S195" s="5"/>
      <c r="T195" s="5"/>
    </row>
    <row r="196" spans="3:20" x14ac:dyDescent="0.2">
      <c r="C196" s="5"/>
      <c r="D196" s="5"/>
      <c r="E196" s="5"/>
      <c r="F196" s="5"/>
      <c r="G196" s="5"/>
      <c r="H196" s="5"/>
      <c r="I196" s="5"/>
      <c r="J196" s="5"/>
      <c r="K196" s="5"/>
      <c r="L196" s="5"/>
      <c r="M196" s="5"/>
      <c r="N196" s="5"/>
      <c r="O196" s="5"/>
      <c r="P196" s="5"/>
      <c r="Q196" s="5"/>
      <c r="R196" s="5"/>
      <c r="S196" s="5"/>
      <c r="T196" s="5"/>
    </row>
    <row r="197" spans="3:20" x14ac:dyDescent="0.2">
      <c r="C197" s="5"/>
      <c r="D197" s="5"/>
      <c r="E197" s="5"/>
      <c r="F197" s="5"/>
      <c r="G197" s="5"/>
      <c r="H197" s="5"/>
      <c r="I197" s="5"/>
      <c r="J197" s="5"/>
      <c r="K197" s="5"/>
      <c r="L197" s="5"/>
      <c r="M197" s="5"/>
      <c r="N197" s="5"/>
      <c r="O197" s="5"/>
      <c r="P197" s="5"/>
      <c r="Q197" s="5"/>
      <c r="R197" s="5"/>
      <c r="S197" s="5"/>
      <c r="T197" s="5"/>
    </row>
    <row r="198" spans="3:20" x14ac:dyDescent="0.2">
      <c r="C198" s="5"/>
      <c r="D198" s="5"/>
      <c r="E198" s="5"/>
      <c r="F198" s="5"/>
      <c r="G198" s="5"/>
      <c r="H198" s="5"/>
      <c r="I198" s="5"/>
      <c r="J198" s="5"/>
      <c r="K198" s="5"/>
      <c r="L198" s="5"/>
      <c r="M198" s="5"/>
      <c r="N198" s="5"/>
      <c r="O198" s="5"/>
      <c r="P198" s="5"/>
      <c r="Q198" s="5"/>
      <c r="R198" s="5"/>
      <c r="S198" s="5"/>
      <c r="T198" s="5"/>
    </row>
    <row r="199" spans="3:20" x14ac:dyDescent="0.2">
      <c r="C199" s="5"/>
      <c r="D199" s="5"/>
      <c r="E199" s="5"/>
      <c r="F199" s="5"/>
      <c r="G199" s="5"/>
      <c r="H199" s="5"/>
      <c r="I199" s="5"/>
      <c r="J199" s="5"/>
      <c r="K199" s="5"/>
      <c r="L199" s="5"/>
      <c r="M199" s="5"/>
      <c r="N199" s="5"/>
      <c r="O199" s="5"/>
      <c r="P199" s="5"/>
      <c r="Q199" s="5"/>
      <c r="R199" s="5"/>
      <c r="S199" s="5"/>
      <c r="T199" s="5"/>
    </row>
    <row r="200" spans="3:20" x14ac:dyDescent="0.2">
      <c r="C200" s="5"/>
      <c r="D200" s="5"/>
      <c r="E200" s="5"/>
      <c r="F200" s="5"/>
      <c r="G200" s="5"/>
      <c r="H200" s="5"/>
      <c r="I200" s="5"/>
      <c r="J200" s="5"/>
      <c r="K200" s="5"/>
      <c r="L200" s="5"/>
      <c r="M200" s="5"/>
      <c r="N200" s="5"/>
      <c r="O200" s="5"/>
      <c r="P200" s="5"/>
      <c r="Q200" s="5"/>
      <c r="R200" s="5"/>
      <c r="S200" s="5"/>
      <c r="T200" s="5"/>
    </row>
    <row r="201" spans="3:20" x14ac:dyDescent="0.2">
      <c r="C201" s="5"/>
      <c r="D201" s="5"/>
      <c r="E201" s="5"/>
      <c r="F201" s="5"/>
      <c r="G201" s="5"/>
      <c r="H201" s="5"/>
      <c r="I201" s="5"/>
      <c r="J201" s="5"/>
      <c r="K201" s="5"/>
      <c r="L201" s="5"/>
      <c r="M201" s="5"/>
      <c r="N201" s="5"/>
      <c r="O201" s="5"/>
      <c r="P201" s="5"/>
      <c r="Q201" s="5"/>
      <c r="R201" s="5"/>
      <c r="S201" s="5"/>
      <c r="T201" s="5"/>
    </row>
    <row r="202" spans="3:20" x14ac:dyDescent="0.2">
      <c r="C202" s="5"/>
      <c r="D202" s="5"/>
      <c r="E202" s="5"/>
      <c r="F202" s="5"/>
      <c r="G202" s="5"/>
      <c r="H202" s="5"/>
      <c r="I202" s="5"/>
      <c r="J202" s="5"/>
      <c r="K202" s="5"/>
      <c r="L202" s="5"/>
      <c r="M202" s="5"/>
      <c r="N202" s="5"/>
      <c r="O202" s="5"/>
      <c r="P202" s="5"/>
      <c r="Q202" s="5"/>
      <c r="R202" s="5"/>
      <c r="S202" s="5"/>
      <c r="T202" s="5"/>
    </row>
    <row r="203" spans="3:20" x14ac:dyDescent="0.2">
      <c r="C203" s="5"/>
      <c r="D203" s="5"/>
      <c r="E203" s="5"/>
      <c r="F203" s="5"/>
      <c r="G203" s="5"/>
      <c r="H203" s="5"/>
      <c r="I203" s="5"/>
      <c r="J203" s="5"/>
      <c r="K203" s="5"/>
      <c r="L203" s="5"/>
      <c r="M203" s="5"/>
      <c r="N203" s="5"/>
      <c r="O203" s="5"/>
      <c r="P203" s="5"/>
      <c r="Q203" s="5"/>
      <c r="R203" s="5"/>
      <c r="S203" s="5"/>
      <c r="T203" s="5"/>
    </row>
    <row r="204" spans="3:20" x14ac:dyDescent="0.2">
      <c r="C204" s="5"/>
      <c r="D204" s="5"/>
      <c r="E204" s="5"/>
      <c r="F204" s="5"/>
      <c r="G204" s="5"/>
      <c r="H204" s="5"/>
      <c r="I204" s="5"/>
      <c r="J204" s="5"/>
      <c r="K204" s="5"/>
      <c r="L204" s="5"/>
      <c r="M204" s="5"/>
      <c r="N204" s="5"/>
      <c r="O204" s="5"/>
      <c r="P204" s="5"/>
      <c r="Q204" s="5"/>
      <c r="R204" s="5"/>
      <c r="S204" s="5"/>
      <c r="T204" s="5"/>
    </row>
    <row r="205" spans="3:20" x14ac:dyDescent="0.2">
      <c r="C205" s="5"/>
      <c r="D205" s="5"/>
      <c r="E205" s="5"/>
      <c r="F205" s="5"/>
      <c r="G205" s="5"/>
      <c r="H205" s="5"/>
      <c r="I205" s="5"/>
      <c r="J205" s="5"/>
      <c r="K205" s="5"/>
      <c r="L205" s="5"/>
      <c r="M205" s="5"/>
      <c r="N205" s="5"/>
      <c r="O205" s="5"/>
      <c r="P205" s="5"/>
      <c r="Q205" s="5"/>
      <c r="R205" s="5"/>
      <c r="S205" s="5"/>
      <c r="T205" s="5"/>
    </row>
    <row r="206" spans="3:20" x14ac:dyDescent="0.2">
      <c r="C206" s="5"/>
      <c r="D206" s="5"/>
      <c r="E206" s="5"/>
      <c r="F206" s="5"/>
      <c r="G206" s="5"/>
      <c r="H206" s="5"/>
      <c r="I206" s="5"/>
      <c r="J206" s="5"/>
      <c r="K206" s="5"/>
      <c r="L206" s="5"/>
      <c r="M206" s="5"/>
      <c r="N206" s="5"/>
      <c r="O206" s="5"/>
      <c r="P206" s="5"/>
      <c r="Q206" s="5"/>
      <c r="R206" s="5"/>
      <c r="S206" s="5"/>
      <c r="T206" s="5"/>
    </row>
    <row r="207" spans="3:20" x14ac:dyDescent="0.2">
      <c r="C207" s="5"/>
      <c r="D207" s="5"/>
      <c r="E207" s="5"/>
      <c r="F207" s="5"/>
      <c r="G207" s="5"/>
      <c r="H207" s="5"/>
      <c r="I207" s="5"/>
      <c r="J207" s="5"/>
      <c r="K207" s="5"/>
      <c r="L207" s="5"/>
      <c r="M207" s="5"/>
      <c r="N207" s="5"/>
      <c r="O207" s="5"/>
      <c r="P207" s="5"/>
      <c r="Q207" s="5"/>
      <c r="R207" s="5"/>
      <c r="S207" s="5"/>
      <c r="T207" s="5"/>
    </row>
    <row r="208" spans="3:20" x14ac:dyDescent="0.2">
      <c r="C208" s="5"/>
      <c r="D208" s="5"/>
      <c r="E208" s="5"/>
      <c r="F208" s="5"/>
      <c r="G208" s="5"/>
      <c r="H208" s="5"/>
      <c r="I208" s="5"/>
      <c r="J208" s="5"/>
      <c r="K208" s="5"/>
      <c r="L208" s="5"/>
      <c r="M208" s="5"/>
      <c r="N208" s="5"/>
      <c r="O208" s="5"/>
      <c r="P208" s="5"/>
      <c r="Q208" s="5"/>
      <c r="R208" s="5"/>
      <c r="S208" s="5"/>
      <c r="T208" s="5"/>
    </row>
    <row r="209" spans="3:20" x14ac:dyDescent="0.2">
      <c r="C209" s="5"/>
      <c r="D209" s="5"/>
      <c r="E209" s="5"/>
      <c r="F209" s="5"/>
      <c r="G209" s="5"/>
      <c r="H209" s="5"/>
      <c r="I209" s="5"/>
      <c r="J209" s="5"/>
      <c r="K209" s="5"/>
      <c r="L209" s="5"/>
      <c r="M209" s="5"/>
      <c r="N209" s="5"/>
      <c r="O209" s="5"/>
      <c r="P209" s="5"/>
      <c r="Q209" s="5"/>
      <c r="R209" s="5"/>
      <c r="S209" s="5"/>
      <c r="T209" s="5"/>
    </row>
    <row r="210" spans="3:20" x14ac:dyDescent="0.2">
      <c r="C210" s="5"/>
      <c r="D210" s="5"/>
      <c r="E210" s="5"/>
      <c r="F210" s="5"/>
      <c r="G210" s="5"/>
      <c r="H210" s="5"/>
      <c r="I210" s="5"/>
      <c r="J210" s="5"/>
      <c r="K210" s="5"/>
      <c r="L210" s="5"/>
      <c r="M210" s="5"/>
      <c r="N210" s="5"/>
      <c r="O210" s="5"/>
      <c r="P210" s="5"/>
      <c r="Q210" s="5"/>
      <c r="R210" s="5"/>
      <c r="S210" s="5"/>
      <c r="T210" s="5"/>
    </row>
    <row r="211" spans="3:20" x14ac:dyDescent="0.2">
      <c r="C211" s="5"/>
      <c r="D211" s="5"/>
      <c r="E211" s="5"/>
      <c r="F211" s="5"/>
      <c r="G211" s="5"/>
      <c r="H211" s="5"/>
      <c r="I211" s="5"/>
      <c r="J211" s="5"/>
      <c r="K211" s="5"/>
      <c r="L211" s="5"/>
      <c r="M211" s="5"/>
      <c r="N211" s="5"/>
      <c r="O211" s="5"/>
      <c r="P211" s="5"/>
      <c r="Q211" s="5"/>
      <c r="R211" s="5"/>
      <c r="S211" s="5"/>
      <c r="T211" s="5"/>
    </row>
    <row r="212" spans="3:20" x14ac:dyDescent="0.2">
      <c r="C212" s="5"/>
      <c r="D212" s="5"/>
      <c r="E212" s="5"/>
      <c r="F212" s="5"/>
      <c r="G212" s="5"/>
      <c r="H212" s="5"/>
      <c r="I212" s="5"/>
      <c r="J212" s="5"/>
      <c r="K212" s="5"/>
      <c r="L212" s="5"/>
      <c r="M212" s="5"/>
      <c r="N212" s="5"/>
      <c r="O212" s="5"/>
      <c r="P212" s="5"/>
      <c r="Q212" s="5"/>
      <c r="R212" s="5"/>
      <c r="S212" s="5"/>
      <c r="T212" s="5"/>
    </row>
    <row r="213" spans="3:20" x14ac:dyDescent="0.2">
      <c r="C213" s="5"/>
      <c r="D213" s="5"/>
      <c r="E213" s="5"/>
      <c r="F213" s="5"/>
      <c r="G213" s="5"/>
      <c r="H213" s="5"/>
      <c r="I213" s="5"/>
      <c r="J213" s="5"/>
      <c r="K213" s="5"/>
      <c r="L213" s="5"/>
      <c r="M213" s="5"/>
      <c r="N213" s="5"/>
      <c r="O213" s="5"/>
      <c r="P213" s="5"/>
      <c r="Q213" s="5"/>
      <c r="R213" s="5"/>
      <c r="S213" s="5"/>
      <c r="T213" s="5"/>
    </row>
    <row r="214" spans="3:20" x14ac:dyDescent="0.2">
      <c r="C214" s="5"/>
      <c r="D214" s="5"/>
      <c r="E214" s="5"/>
      <c r="F214" s="5"/>
      <c r="G214" s="5"/>
      <c r="H214" s="5"/>
      <c r="I214" s="5"/>
      <c r="J214" s="5"/>
      <c r="K214" s="5"/>
      <c r="L214" s="5"/>
      <c r="M214" s="5"/>
      <c r="N214" s="5"/>
      <c r="O214" s="5"/>
      <c r="P214" s="5"/>
      <c r="Q214" s="5"/>
      <c r="R214" s="5"/>
      <c r="S214" s="5"/>
      <c r="T214" s="5"/>
    </row>
    <row r="215" spans="3:20" x14ac:dyDescent="0.2">
      <c r="C215" s="5"/>
      <c r="D215" s="5"/>
      <c r="E215" s="5"/>
      <c r="F215" s="5"/>
      <c r="G215" s="5"/>
      <c r="H215" s="5"/>
      <c r="I215" s="5"/>
      <c r="J215" s="5"/>
      <c r="K215" s="5"/>
      <c r="L215" s="5"/>
      <c r="M215" s="5"/>
      <c r="N215" s="5"/>
      <c r="O215" s="5"/>
      <c r="P215" s="5"/>
      <c r="Q215" s="5"/>
      <c r="R215" s="5"/>
      <c r="S215" s="5"/>
      <c r="T215" s="5"/>
    </row>
    <row r="216" spans="3:20" x14ac:dyDescent="0.2">
      <c r="C216" s="5"/>
      <c r="D216" s="5"/>
      <c r="E216" s="5"/>
      <c r="F216" s="5"/>
      <c r="G216" s="5"/>
      <c r="H216" s="5"/>
      <c r="I216" s="5"/>
      <c r="J216" s="5"/>
      <c r="K216" s="5"/>
      <c r="L216" s="5"/>
      <c r="M216" s="5"/>
      <c r="N216" s="5"/>
      <c r="O216" s="5"/>
      <c r="P216" s="5"/>
      <c r="Q216" s="5"/>
      <c r="R216" s="5"/>
      <c r="S216" s="5"/>
      <c r="T216" s="5"/>
    </row>
    <row r="217" spans="3:20" x14ac:dyDescent="0.2">
      <c r="C217" s="5"/>
      <c r="D217" s="5"/>
      <c r="E217" s="5"/>
      <c r="F217" s="5"/>
      <c r="G217" s="5"/>
      <c r="H217" s="5"/>
      <c r="I217" s="5"/>
      <c r="J217" s="5"/>
      <c r="K217" s="5"/>
      <c r="L217" s="5"/>
      <c r="M217" s="5"/>
      <c r="N217" s="5"/>
      <c r="O217" s="5"/>
      <c r="P217" s="5"/>
      <c r="Q217" s="5"/>
      <c r="R217" s="5"/>
      <c r="S217" s="5"/>
      <c r="T217" s="5"/>
    </row>
    <row r="218" spans="3:20" x14ac:dyDescent="0.2">
      <c r="C218" s="5"/>
      <c r="D218" s="5"/>
      <c r="E218" s="5"/>
      <c r="F218" s="5"/>
      <c r="G218" s="5"/>
      <c r="H218" s="5"/>
      <c r="I218" s="5"/>
      <c r="J218" s="5"/>
      <c r="K218" s="5"/>
      <c r="L218" s="5"/>
      <c r="M218" s="5"/>
      <c r="N218" s="5"/>
      <c r="O218" s="5"/>
      <c r="P218" s="5"/>
      <c r="Q218" s="5"/>
      <c r="R218" s="5"/>
      <c r="S218" s="5"/>
      <c r="T218" s="5"/>
    </row>
    <row r="219" spans="3:20" x14ac:dyDescent="0.2">
      <c r="C219" s="5"/>
      <c r="D219" s="5"/>
      <c r="E219" s="5"/>
      <c r="F219" s="5"/>
      <c r="G219" s="5"/>
      <c r="H219" s="5"/>
      <c r="I219" s="5"/>
      <c r="J219" s="5"/>
      <c r="K219" s="5"/>
      <c r="L219" s="5"/>
      <c r="M219" s="5"/>
      <c r="N219" s="5"/>
      <c r="O219" s="5"/>
      <c r="P219" s="5"/>
      <c r="Q219" s="5"/>
      <c r="R219" s="5"/>
      <c r="S219" s="5"/>
      <c r="T219" s="5"/>
    </row>
    <row r="220" spans="3:20" x14ac:dyDescent="0.2">
      <c r="C220" s="5"/>
      <c r="D220" s="5"/>
      <c r="E220" s="5"/>
      <c r="F220" s="5"/>
      <c r="G220" s="5"/>
      <c r="H220" s="5"/>
      <c r="I220" s="5"/>
      <c r="J220" s="5"/>
      <c r="K220" s="5"/>
      <c r="L220" s="5"/>
      <c r="M220" s="5"/>
      <c r="N220" s="5"/>
      <c r="O220" s="5"/>
      <c r="P220" s="5"/>
      <c r="Q220" s="5"/>
      <c r="R220" s="5"/>
      <c r="S220" s="5"/>
      <c r="T220" s="5"/>
    </row>
    <row r="221" spans="3:20" x14ac:dyDescent="0.2">
      <c r="C221" s="5"/>
      <c r="D221" s="5"/>
      <c r="E221" s="5"/>
      <c r="F221" s="5"/>
      <c r="G221" s="5"/>
      <c r="H221" s="5"/>
      <c r="I221" s="5"/>
      <c r="J221" s="5"/>
      <c r="K221" s="5"/>
      <c r="L221" s="5"/>
      <c r="M221" s="5"/>
      <c r="N221" s="5"/>
      <c r="O221" s="5"/>
      <c r="P221" s="5"/>
      <c r="Q221" s="5"/>
      <c r="R221" s="5"/>
      <c r="S221" s="5"/>
      <c r="T221" s="5"/>
    </row>
    <row r="222" spans="3:20" x14ac:dyDescent="0.2">
      <c r="C222" s="5"/>
      <c r="D222" s="5"/>
      <c r="E222" s="5"/>
      <c r="F222" s="5"/>
      <c r="G222" s="5"/>
      <c r="H222" s="5"/>
      <c r="I222" s="5"/>
      <c r="J222" s="5"/>
      <c r="K222" s="5"/>
      <c r="L222" s="5"/>
      <c r="M222" s="5"/>
      <c r="N222" s="5"/>
      <c r="O222" s="5"/>
      <c r="P222" s="5"/>
      <c r="Q222" s="5"/>
      <c r="R222" s="5"/>
      <c r="S222" s="5"/>
      <c r="T222" s="5"/>
    </row>
    <row r="223" spans="3:20" x14ac:dyDescent="0.2">
      <c r="C223" s="5"/>
      <c r="D223" s="5"/>
      <c r="E223" s="5"/>
      <c r="F223" s="5"/>
      <c r="G223" s="5"/>
      <c r="H223" s="5"/>
      <c r="I223" s="5"/>
      <c r="J223" s="5"/>
      <c r="K223" s="5"/>
      <c r="L223" s="5"/>
      <c r="M223" s="5"/>
      <c r="N223" s="5"/>
      <c r="O223" s="5"/>
      <c r="P223" s="5"/>
      <c r="Q223" s="5"/>
      <c r="R223" s="5"/>
      <c r="S223" s="5"/>
      <c r="T223" s="5"/>
    </row>
    <row r="224" spans="3:20" x14ac:dyDescent="0.2">
      <c r="C224" s="5"/>
      <c r="D224" s="5"/>
      <c r="E224" s="5"/>
      <c r="F224" s="5"/>
      <c r="G224" s="5"/>
      <c r="H224" s="5"/>
      <c r="I224" s="5"/>
      <c r="J224" s="5"/>
      <c r="K224" s="5"/>
      <c r="L224" s="5"/>
      <c r="M224" s="5"/>
      <c r="N224" s="5"/>
      <c r="O224" s="5"/>
      <c r="P224" s="5"/>
      <c r="Q224" s="5"/>
      <c r="R224" s="5"/>
      <c r="S224" s="5"/>
      <c r="T224" s="5"/>
    </row>
    <row r="225" spans="3:20" x14ac:dyDescent="0.2">
      <c r="C225" s="5"/>
      <c r="D225" s="5"/>
      <c r="E225" s="5"/>
      <c r="F225" s="5"/>
      <c r="G225" s="5"/>
      <c r="H225" s="5"/>
      <c r="I225" s="5"/>
      <c r="J225" s="5"/>
      <c r="K225" s="5"/>
      <c r="L225" s="5"/>
      <c r="M225" s="5"/>
      <c r="N225" s="5"/>
      <c r="O225" s="5"/>
      <c r="P225" s="5"/>
      <c r="Q225" s="5"/>
      <c r="R225" s="5"/>
      <c r="S225" s="5"/>
      <c r="T225" s="5"/>
    </row>
    <row r="226" spans="3:20" x14ac:dyDescent="0.2">
      <c r="C226" s="5"/>
      <c r="D226" s="5"/>
      <c r="E226" s="5"/>
      <c r="F226" s="5"/>
      <c r="G226" s="5"/>
      <c r="H226" s="5"/>
      <c r="I226" s="5"/>
      <c r="J226" s="5"/>
      <c r="K226" s="5"/>
      <c r="L226" s="5"/>
      <c r="M226" s="5"/>
      <c r="N226" s="5"/>
      <c r="O226" s="5"/>
      <c r="P226" s="5"/>
      <c r="Q226" s="5"/>
      <c r="R226" s="5"/>
      <c r="S226" s="5"/>
      <c r="T226" s="5"/>
    </row>
    <row r="227" spans="3:20" x14ac:dyDescent="0.2">
      <c r="C227" s="5"/>
      <c r="D227" s="5"/>
      <c r="E227" s="5"/>
      <c r="F227" s="5"/>
      <c r="G227" s="5"/>
      <c r="H227" s="5"/>
      <c r="I227" s="5"/>
      <c r="J227" s="5"/>
      <c r="K227" s="5"/>
      <c r="L227" s="5"/>
      <c r="M227" s="5"/>
      <c r="N227" s="5"/>
      <c r="O227" s="5"/>
      <c r="P227" s="5"/>
      <c r="Q227" s="5"/>
      <c r="R227" s="5"/>
      <c r="S227" s="5"/>
      <c r="T227" s="5"/>
    </row>
    <row r="228" spans="3:20" x14ac:dyDescent="0.2">
      <c r="C228" s="5"/>
      <c r="D228" s="5"/>
      <c r="E228" s="5"/>
      <c r="F228" s="5"/>
      <c r="G228" s="5"/>
      <c r="H228" s="5"/>
      <c r="I228" s="5"/>
      <c r="J228" s="5"/>
      <c r="K228" s="5"/>
      <c r="L228" s="5"/>
      <c r="M228" s="5"/>
      <c r="N228" s="5"/>
      <c r="O228" s="5"/>
      <c r="P228" s="5"/>
      <c r="Q228" s="5"/>
      <c r="R228" s="5"/>
      <c r="S228" s="5"/>
      <c r="T228" s="5"/>
    </row>
    <row r="229" spans="3:20" x14ac:dyDescent="0.2">
      <c r="C229" s="5"/>
      <c r="D229" s="5"/>
      <c r="E229" s="5"/>
      <c r="F229" s="5"/>
      <c r="G229" s="5"/>
      <c r="H229" s="5"/>
      <c r="I229" s="5"/>
      <c r="J229" s="5"/>
      <c r="K229" s="5"/>
      <c r="L229" s="5"/>
      <c r="M229" s="5"/>
      <c r="N229" s="5"/>
      <c r="O229" s="5"/>
      <c r="P229" s="5"/>
      <c r="Q229" s="5"/>
      <c r="R229" s="5"/>
      <c r="S229" s="5"/>
      <c r="T229" s="5"/>
    </row>
    <row r="230" spans="3:20" x14ac:dyDescent="0.2">
      <c r="C230" s="5"/>
      <c r="D230" s="5"/>
      <c r="E230" s="5"/>
      <c r="F230" s="5"/>
      <c r="G230" s="5"/>
      <c r="H230" s="5"/>
      <c r="I230" s="5"/>
      <c r="J230" s="5"/>
      <c r="K230" s="5"/>
      <c r="L230" s="5"/>
      <c r="M230" s="5"/>
      <c r="N230" s="5"/>
      <c r="O230" s="5"/>
      <c r="P230" s="5"/>
      <c r="Q230" s="5"/>
      <c r="R230" s="5"/>
      <c r="S230" s="5"/>
      <c r="T230" s="5"/>
    </row>
    <row r="231" spans="3:20" x14ac:dyDescent="0.2">
      <c r="C231" s="5"/>
      <c r="D231" s="5"/>
      <c r="E231" s="5"/>
      <c r="F231" s="5"/>
      <c r="G231" s="5"/>
      <c r="H231" s="5"/>
      <c r="I231" s="5"/>
      <c r="J231" s="5"/>
      <c r="K231" s="5"/>
      <c r="L231" s="5"/>
      <c r="M231" s="5"/>
      <c r="N231" s="5"/>
      <c r="O231" s="5"/>
      <c r="P231" s="5"/>
      <c r="Q231" s="5"/>
      <c r="R231" s="5"/>
      <c r="S231" s="5"/>
      <c r="T231" s="5"/>
    </row>
    <row r="232" spans="3:20" x14ac:dyDescent="0.2">
      <c r="C232" s="5"/>
      <c r="D232" s="5"/>
      <c r="E232" s="5"/>
      <c r="F232" s="5"/>
      <c r="G232" s="5"/>
      <c r="H232" s="5"/>
      <c r="I232" s="5"/>
      <c r="J232" s="5"/>
      <c r="K232" s="5"/>
      <c r="L232" s="5"/>
      <c r="M232" s="5"/>
      <c r="N232" s="5"/>
      <c r="O232" s="5"/>
      <c r="P232" s="5"/>
      <c r="Q232" s="5"/>
      <c r="R232" s="5"/>
      <c r="S232" s="5"/>
      <c r="T232" s="5"/>
    </row>
    <row r="233" spans="3:20" x14ac:dyDescent="0.2">
      <c r="C233" s="5"/>
      <c r="D233" s="5"/>
      <c r="E233" s="5"/>
      <c r="F233" s="5"/>
      <c r="G233" s="5"/>
      <c r="H233" s="5"/>
      <c r="I233" s="5"/>
      <c r="J233" s="5"/>
      <c r="K233" s="5"/>
      <c r="L233" s="5"/>
      <c r="M233" s="5"/>
      <c r="N233" s="5"/>
      <c r="O233" s="5"/>
      <c r="P233" s="5"/>
      <c r="Q233" s="5"/>
      <c r="R233" s="5"/>
      <c r="S233" s="5"/>
      <c r="T233" s="5"/>
    </row>
    <row r="234" spans="3:20" x14ac:dyDescent="0.2">
      <c r="C234" s="5"/>
      <c r="D234" s="5"/>
      <c r="E234" s="5"/>
      <c r="F234" s="5"/>
      <c r="G234" s="5"/>
      <c r="H234" s="5"/>
      <c r="I234" s="5"/>
      <c r="J234" s="5"/>
      <c r="K234" s="5"/>
      <c r="L234" s="5"/>
      <c r="M234" s="5"/>
      <c r="N234" s="5"/>
      <c r="O234" s="5"/>
      <c r="P234" s="5"/>
      <c r="Q234" s="5"/>
      <c r="R234" s="5"/>
      <c r="S234" s="5"/>
      <c r="T234" s="5"/>
    </row>
    <row r="235" spans="3:20" x14ac:dyDescent="0.2">
      <c r="C235" s="5"/>
      <c r="D235" s="5"/>
      <c r="E235" s="5"/>
      <c r="F235" s="5"/>
      <c r="G235" s="5"/>
      <c r="H235" s="5"/>
      <c r="I235" s="5"/>
      <c r="J235" s="5"/>
      <c r="K235" s="5"/>
      <c r="L235" s="5"/>
      <c r="M235" s="5"/>
      <c r="N235" s="5"/>
      <c r="O235" s="5"/>
      <c r="P235" s="5"/>
      <c r="Q235" s="5"/>
      <c r="R235" s="5"/>
      <c r="S235" s="5"/>
      <c r="T235" s="5"/>
    </row>
    <row r="236" spans="3:20" x14ac:dyDescent="0.2">
      <c r="C236" s="5"/>
      <c r="D236" s="5"/>
      <c r="E236" s="5"/>
      <c r="F236" s="5"/>
      <c r="G236" s="5"/>
      <c r="H236" s="5"/>
      <c r="I236" s="5"/>
      <c r="J236" s="5"/>
      <c r="K236" s="5"/>
      <c r="L236" s="5"/>
      <c r="M236" s="5"/>
      <c r="N236" s="5"/>
      <c r="O236" s="5"/>
      <c r="P236" s="5"/>
      <c r="Q236" s="5"/>
      <c r="R236" s="5"/>
      <c r="S236" s="5"/>
      <c r="T236" s="5"/>
    </row>
    <row r="237" spans="3:20" x14ac:dyDescent="0.2">
      <c r="C237" s="5"/>
      <c r="D237" s="5"/>
      <c r="E237" s="5"/>
      <c r="F237" s="5"/>
      <c r="G237" s="5"/>
      <c r="H237" s="5"/>
      <c r="I237" s="5"/>
      <c r="J237" s="5"/>
      <c r="K237" s="5"/>
      <c r="L237" s="5"/>
      <c r="M237" s="5"/>
      <c r="N237" s="5"/>
      <c r="O237" s="5"/>
      <c r="P237" s="5"/>
      <c r="Q237" s="5"/>
      <c r="R237" s="5"/>
      <c r="S237" s="5"/>
      <c r="T237" s="5"/>
    </row>
    <row r="238" spans="3:20" x14ac:dyDescent="0.2">
      <c r="C238" s="5"/>
      <c r="D238" s="5"/>
      <c r="E238" s="5"/>
      <c r="F238" s="5"/>
      <c r="G238" s="5"/>
      <c r="H238" s="5"/>
      <c r="I238" s="5"/>
      <c r="J238" s="5"/>
      <c r="K238" s="5"/>
      <c r="L238" s="5"/>
      <c r="M238" s="5"/>
      <c r="N238" s="5"/>
      <c r="O238" s="5"/>
      <c r="P238" s="5"/>
      <c r="Q238" s="5"/>
      <c r="R238" s="5"/>
      <c r="S238" s="5"/>
      <c r="T238" s="5"/>
    </row>
    <row r="239" spans="3:20" x14ac:dyDescent="0.2">
      <c r="C239" s="5"/>
      <c r="D239" s="5"/>
      <c r="E239" s="5"/>
      <c r="F239" s="5"/>
      <c r="G239" s="5"/>
      <c r="H239" s="5"/>
      <c r="I239" s="5"/>
      <c r="J239" s="5"/>
      <c r="K239" s="5"/>
      <c r="L239" s="5"/>
      <c r="M239" s="5"/>
      <c r="N239" s="5"/>
      <c r="O239" s="5"/>
      <c r="P239" s="5"/>
      <c r="Q239" s="5"/>
      <c r="R239" s="5"/>
      <c r="S239" s="5"/>
      <c r="T239" s="5"/>
    </row>
    <row r="240" spans="3:20" x14ac:dyDescent="0.2">
      <c r="C240" s="5"/>
      <c r="D240" s="5"/>
      <c r="E240" s="5"/>
      <c r="F240" s="5"/>
      <c r="G240" s="5"/>
      <c r="H240" s="5"/>
      <c r="I240" s="5"/>
      <c r="J240" s="5"/>
      <c r="K240" s="5"/>
      <c r="L240" s="5"/>
      <c r="M240" s="5"/>
      <c r="N240" s="5"/>
      <c r="O240" s="5"/>
      <c r="P240" s="5"/>
      <c r="Q240" s="5"/>
      <c r="R240" s="5"/>
      <c r="S240" s="5"/>
      <c r="T240" s="5"/>
    </row>
    <row r="241" spans="3:20" x14ac:dyDescent="0.2">
      <c r="C241" s="5"/>
      <c r="D241" s="5"/>
      <c r="E241" s="5"/>
      <c r="F241" s="5"/>
      <c r="G241" s="5"/>
      <c r="H241" s="5"/>
      <c r="I241" s="5"/>
      <c r="J241" s="5"/>
      <c r="K241" s="5"/>
      <c r="L241" s="5"/>
      <c r="M241" s="5"/>
      <c r="N241" s="5"/>
      <c r="O241" s="5"/>
      <c r="P241" s="5"/>
      <c r="Q241" s="5"/>
      <c r="R241" s="5"/>
      <c r="S241" s="5"/>
      <c r="T241" s="5"/>
    </row>
    <row r="242" spans="3:20" x14ac:dyDescent="0.2">
      <c r="C242" s="5"/>
      <c r="D242" s="5"/>
      <c r="E242" s="5"/>
      <c r="F242" s="5"/>
      <c r="G242" s="5"/>
      <c r="H242" s="5"/>
      <c r="I242" s="5"/>
      <c r="J242" s="5"/>
      <c r="K242" s="5"/>
      <c r="L242" s="5"/>
      <c r="M242" s="5"/>
      <c r="N242" s="5"/>
      <c r="O242" s="5"/>
      <c r="P242" s="5"/>
      <c r="Q242" s="5"/>
      <c r="R242" s="5"/>
      <c r="S242" s="5"/>
      <c r="T242" s="5"/>
    </row>
    <row r="243" spans="3:20" x14ac:dyDescent="0.2">
      <c r="C243" s="5"/>
      <c r="D243" s="5"/>
      <c r="E243" s="5"/>
      <c r="F243" s="5"/>
      <c r="G243" s="5"/>
      <c r="H243" s="5"/>
      <c r="I243" s="5"/>
      <c r="J243" s="5"/>
      <c r="K243" s="5"/>
      <c r="L243" s="5"/>
      <c r="M243" s="5"/>
      <c r="N243" s="5"/>
      <c r="O243" s="5"/>
      <c r="P243" s="5"/>
      <c r="Q243" s="5"/>
      <c r="R243" s="5"/>
      <c r="S243" s="5"/>
      <c r="T243" s="5"/>
    </row>
    <row r="244" spans="3:20" x14ac:dyDescent="0.2">
      <c r="C244" s="5"/>
      <c r="D244" s="5"/>
      <c r="E244" s="5"/>
      <c r="F244" s="5"/>
      <c r="G244" s="5"/>
      <c r="H244" s="5"/>
      <c r="I244" s="5"/>
      <c r="J244" s="5"/>
      <c r="K244" s="5"/>
      <c r="L244" s="5"/>
      <c r="M244" s="5"/>
      <c r="N244" s="5"/>
      <c r="O244" s="5"/>
      <c r="P244" s="5"/>
      <c r="Q244" s="5"/>
      <c r="R244" s="5"/>
      <c r="S244" s="5"/>
      <c r="T244" s="5"/>
    </row>
    <row r="245" spans="3:20" x14ac:dyDescent="0.2">
      <c r="C245" s="5"/>
      <c r="D245" s="5"/>
      <c r="E245" s="5"/>
      <c r="F245" s="5"/>
      <c r="G245" s="5"/>
      <c r="H245" s="5"/>
      <c r="I245" s="5"/>
      <c r="J245" s="5"/>
      <c r="K245" s="5"/>
      <c r="L245" s="5"/>
      <c r="M245" s="5"/>
      <c r="N245" s="5"/>
      <c r="O245" s="5"/>
      <c r="P245" s="5"/>
      <c r="Q245" s="5"/>
      <c r="R245" s="5"/>
      <c r="S245" s="5"/>
      <c r="T245" s="5"/>
    </row>
    <row r="246" spans="3:20" x14ac:dyDescent="0.2">
      <c r="C246" s="5"/>
      <c r="D246" s="5"/>
      <c r="E246" s="5"/>
      <c r="F246" s="5"/>
      <c r="G246" s="5"/>
      <c r="H246" s="5"/>
      <c r="I246" s="5"/>
      <c r="J246" s="5"/>
      <c r="K246" s="5"/>
      <c r="L246" s="5"/>
      <c r="M246" s="5"/>
      <c r="N246" s="5"/>
      <c r="O246" s="5"/>
      <c r="P246" s="5"/>
      <c r="Q246" s="5"/>
      <c r="R246" s="5"/>
      <c r="S246" s="5"/>
      <c r="T246" s="5"/>
    </row>
    <row r="247" spans="3:20" x14ac:dyDescent="0.2">
      <c r="C247" s="5"/>
      <c r="D247" s="5"/>
      <c r="E247" s="5"/>
      <c r="F247" s="5"/>
      <c r="G247" s="5"/>
      <c r="H247" s="5"/>
      <c r="I247" s="5"/>
      <c r="J247" s="5"/>
      <c r="K247" s="5"/>
      <c r="L247" s="5"/>
      <c r="M247" s="5"/>
      <c r="N247" s="5"/>
      <c r="O247" s="5"/>
      <c r="P247" s="5"/>
      <c r="Q247" s="5"/>
      <c r="R247" s="5"/>
      <c r="S247" s="5"/>
      <c r="T247" s="5"/>
    </row>
    <row r="248" spans="3:20" x14ac:dyDescent="0.2">
      <c r="C248" s="5"/>
      <c r="D248" s="5"/>
      <c r="E248" s="5"/>
      <c r="F248" s="5"/>
      <c r="G248" s="5"/>
      <c r="H248" s="5"/>
      <c r="I248" s="5"/>
      <c r="J248" s="5"/>
      <c r="K248" s="5"/>
      <c r="L248" s="5"/>
      <c r="M248" s="5"/>
      <c r="N248" s="5"/>
      <c r="O248" s="5"/>
      <c r="P248" s="5"/>
      <c r="Q248" s="5"/>
      <c r="R248" s="5"/>
      <c r="S248" s="5"/>
      <c r="T248" s="5"/>
    </row>
    <row r="249" spans="3:20" x14ac:dyDescent="0.2">
      <c r="C249" s="5"/>
      <c r="D249" s="5"/>
      <c r="E249" s="5"/>
      <c r="F249" s="5"/>
      <c r="G249" s="5"/>
      <c r="H249" s="5"/>
      <c r="I249" s="5"/>
      <c r="J249" s="5"/>
      <c r="K249" s="5"/>
      <c r="L249" s="5"/>
      <c r="M249" s="5"/>
      <c r="N249" s="5"/>
      <c r="O249" s="5"/>
      <c r="P249" s="5"/>
      <c r="Q249" s="5"/>
      <c r="R249" s="5"/>
      <c r="S249" s="5"/>
      <c r="T249" s="5"/>
    </row>
    <row r="250" spans="3:20" x14ac:dyDescent="0.2">
      <c r="C250" s="5"/>
      <c r="D250" s="5"/>
      <c r="E250" s="5"/>
      <c r="F250" s="5"/>
      <c r="G250" s="5"/>
      <c r="H250" s="5"/>
      <c r="I250" s="5"/>
      <c r="J250" s="5"/>
      <c r="K250" s="5"/>
      <c r="L250" s="5"/>
      <c r="M250" s="5"/>
      <c r="N250" s="5"/>
      <c r="O250" s="5"/>
      <c r="P250" s="5"/>
      <c r="Q250" s="5"/>
      <c r="R250" s="5"/>
      <c r="S250" s="5"/>
      <c r="T250" s="5"/>
    </row>
    <row r="251" spans="3:20" x14ac:dyDescent="0.2">
      <c r="C251" s="5"/>
      <c r="D251" s="5"/>
      <c r="E251" s="5"/>
      <c r="F251" s="5"/>
      <c r="G251" s="5"/>
      <c r="H251" s="5"/>
      <c r="I251" s="5"/>
      <c r="J251" s="5"/>
      <c r="K251" s="5"/>
      <c r="L251" s="5"/>
      <c r="M251" s="5"/>
      <c r="N251" s="5"/>
      <c r="O251" s="5"/>
      <c r="P251" s="5"/>
      <c r="Q251" s="5"/>
      <c r="R251" s="5"/>
      <c r="S251" s="5"/>
      <c r="T251" s="5"/>
    </row>
    <row r="252" spans="3:20" x14ac:dyDescent="0.2">
      <c r="C252" s="5"/>
      <c r="D252" s="5"/>
      <c r="E252" s="5"/>
      <c r="F252" s="5"/>
      <c r="G252" s="5"/>
      <c r="H252" s="5"/>
      <c r="I252" s="5"/>
      <c r="J252" s="5"/>
      <c r="K252" s="5"/>
      <c r="L252" s="5"/>
      <c r="M252" s="5"/>
      <c r="N252" s="5"/>
      <c r="O252" s="5"/>
      <c r="P252" s="5"/>
      <c r="Q252" s="5"/>
      <c r="R252" s="5"/>
      <c r="S252" s="5"/>
      <c r="T252" s="5"/>
    </row>
    <row r="253" spans="3:20" x14ac:dyDescent="0.2">
      <c r="C253" s="5"/>
      <c r="D253" s="5"/>
      <c r="E253" s="5"/>
      <c r="F253" s="5"/>
      <c r="G253" s="5"/>
      <c r="H253" s="5"/>
      <c r="I253" s="5"/>
      <c r="J253" s="5"/>
      <c r="K253" s="5"/>
      <c r="L253" s="5"/>
      <c r="M253" s="5"/>
      <c r="N253" s="5"/>
      <c r="O253" s="5"/>
      <c r="P253" s="5"/>
      <c r="Q253" s="5"/>
      <c r="R253" s="5"/>
      <c r="S253" s="5"/>
      <c r="T253" s="5"/>
    </row>
    <row r="254" spans="3:20" x14ac:dyDescent="0.2">
      <c r="C254" s="5"/>
      <c r="D254" s="5"/>
      <c r="E254" s="5"/>
      <c r="F254" s="5"/>
      <c r="G254" s="5"/>
      <c r="H254" s="5"/>
      <c r="I254" s="5"/>
      <c r="J254" s="5"/>
      <c r="K254" s="5"/>
      <c r="L254" s="5"/>
      <c r="M254" s="5"/>
      <c r="N254" s="5"/>
      <c r="O254" s="5"/>
      <c r="P254" s="5"/>
      <c r="Q254" s="5"/>
      <c r="R254" s="5"/>
      <c r="S254" s="5"/>
      <c r="T254" s="5"/>
    </row>
    <row r="255" spans="3:20" x14ac:dyDescent="0.2">
      <c r="C255" s="5"/>
      <c r="D255" s="5"/>
      <c r="E255" s="5"/>
      <c r="F255" s="5"/>
      <c r="G255" s="5"/>
      <c r="H255" s="5"/>
      <c r="I255" s="5"/>
      <c r="J255" s="5"/>
      <c r="K255" s="5"/>
      <c r="L255" s="5"/>
      <c r="M255" s="5"/>
      <c r="N255" s="5"/>
      <c r="O255" s="5"/>
      <c r="P255" s="5"/>
      <c r="Q255" s="5"/>
      <c r="R255" s="5"/>
      <c r="S255" s="5"/>
      <c r="T255" s="5"/>
    </row>
    <row r="256" spans="3:20" x14ac:dyDescent="0.2">
      <c r="C256" s="5"/>
      <c r="D256" s="5"/>
      <c r="E256" s="5"/>
      <c r="F256" s="5"/>
      <c r="G256" s="5"/>
      <c r="H256" s="5"/>
      <c r="I256" s="5"/>
      <c r="J256" s="5"/>
      <c r="K256" s="5"/>
      <c r="L256" s="5"/>
      <c r="M256" s="5"/>
      <c r="N256" s="5"/>
      <c r="O256" s="5"/>
      <c r="P256" s="5"/>
      <c r="Q256" s="5"/>
      <c r="R256" s="5"/>
      <c r="S256" s="5"/>
      <c r="T256" s="5"/>
    </row>
    <row r="257" spans="3:20" x14ac:dyDescent="0.2">
      <c r="C257" s="5"/>
      <c r="D257" s="5"/>
      <c r="E257" s="5"/>
      <c r="F257" s="5"/>
      <c r="G257" s="5"/>
      <c r="H257" s="5"/>
      <c r="I257" s="5"/>
      <c r="J257" s="5"/>
      <c r="K257" s="5"/>
      <c r="L257" s="5"/>
      <c r="M257" s="5"/>
      <c r="N257" s="5"/>
      <c r="O257" s="5"/>
      <c r="P257" s="5"/>
      <c r="Q257" s="5"/>
      <c r="R257" s="5"/>
      <c r="S257" s="5"/>
      <c r="T257" s="5"/>
    </row>
    <row r="258" spans="3:20" x14ac:dyDescent="0.2">
      <c r="C258" s="5"/>
      <c r="D258" s="5"/>
      <c r="E258" s="5"/>
      <c r="F258" s="5"/>
      <c r="G258" s="5"/>
      <c r="H258" s="5"/>
      <c r="I258" s="5"/>
      <c r="J258" s="5"/>
      <c r="K258" s="5"/>
      <c r="L258" s="5"/>
      <c r="M258" s="5"/>
      <c r="N258" s="5"/>
      <c r="O258" s="5"/>
      <c r="P258" s="5"/>
      <c r="Q258" s="5"/>
      <c r="R258" s="5"/>
      <c r="S258" s="5"/>
      <c r="T258" s="5"/>
    </row>
    <row r="259" spans="3:20" x14ac:dyDescent="0.2">
      <c r="C259" s="5"/>
      <c r="D259" s="5"/>
      <c r="E259" s="5"/>
      <c r="F259" s="5"/>
      <c r="G259" s="5"/>
      <c r="H259" s="5"/>
      <c r="I259" s="5"/>
      <c r="J259" s="5"/>
      <c r="K259" s="5"/>
      <c r="L259" s="5"/>
      <c r="M259" s="5"/>
      <c r="N259" s="5"/>
      <c r="O259" s="5"/>
      <c r="P259" s="5"/>
      <c r="Q259" s="5"/>
      <c r="R259" s="5"/>
      <c r="S259" s="5"/>
      <c r="T259" s="5"/>
    </row>
    <row r="260" spans="3:20" x14ac:dyDescent="0.2">
      <c r="C260" s="5"/>
      <c r="D260" s="5"/>
      <c r="E260" s="5"/>
      <c r="F260" s="5"/>
      <c r="G260" s="5"/>
      <c r="H260" s="5"/>
      <c r="I260" s="5"/>
      <c r="J260" s="5"/>
      <c r="K260" s="5"/>
      <c r="L260" s="5"/>
      <c r="M260" s="5"/>
      <c r="N260" s="5"/>
      <c r="O260" s="5"/>
      <c r="P260" s="5"/>
      <c r="Q260" s="5"/>
      <c r="R260" s="5"/>
      <c r="S260" s="5"/>
      <c r="T260" s="5"/>
    </row>
    <row r="261" spans="3:20" x14ac:dyDescent="0.2">
      <c r="C261" s="5"/>
      <c r="D261" s="5"/>
      <c r="E261" s="5"/>
      <c r="F261" s="5"/>
      <c r="G261" s="5"/>
      <c r="H261" s="5"/>
      <c r="I261" s="5"/>
      <c r="J261" s="5"/>
      <c r="K261" s="5"/>
      <c r="L261" s="5"/>
      <c r="M261" s="5"/>
      <c r="N261" s="5"/>
      <c r="O261" s="5"/>
      <c r="P261" s="5"/>
      <c r="Q261" s="5"/>
      <c r="R261" s="5"/>
      <c r="S261" s="5"/>
      <c r="T261" s="5"/>
    </row>
    <row r="262" spans="3:20" x14ac:dyDescent="0.2">
      <c r="C262" s="5"/>
      <c r="D262" s="5"/>
      <c r="E262" s="5"/>
      <c r="F262" s="5"/>
      <c r="G262" s="5"/>
      <c r="H262" s="5"/>
      <c r="I262" s="5"/>
      <c r="J262" s="5"/>
      <c r="K262" s="5"/>
      <c r="L262" s="5"/>
      <c r="M262" s="5"/>
      <c r="N262" s="5"/>
      <c r="O262" s="5"/>
      <c r="P262" s="5"/>
      <c r="Q262" s="5"/>
      <c r="R262" s="5"/>
      <c r="S262" s="5"/>
      <c r="T262" s="5"/>
    </row>
    <row r="263" spans="3:20" x14ac:dyDescent="0.2">
      <c r="C263" s="5"/>
      <c r="D263" s="5"/>
      <c r="E263" s="5"/>
      <c r="F263" s="5"/>
      <c r="G263" s="5"/>
      <c r="H263" s="5"/>
      <c r="I263" s="5"/>
      <c r="J263" s="5"/>
      <c r="K263" s="5"/>
      <c r="L263" s="5"/>
      <c r="M263" s="5"/>
      <c r="N263" s="5"/>
      <c r="O263" s="5"/>
      <c r="P263" s="5"/>
      <c r="Q263" s="5"/>
      <c r="R263" s="5"/>
      <c r="S263" s="5"/>
      <c r="T263" s="5"/>
    </row>
    <row r="264" spans="3:20" x14ac:dyDescent="0.2">
      <c r="C264" s="5"/>
      <c r="D264" s="5"/>
      <c r="E264" s="5"/>
      <c r="F264" s="5"/>
      <c r="G264" s="5"/>
      <c r="H264" s="5"/>
      <c r="I264" s="5"/>
      <c r="J264" s="5"/>
      <c r="K264" s="5"/>
      <c r="L264" s="5"/>
      <c r="M264" s="5"/>
      <c r="N264" s="5"/>
      <c r="O264" s="5"/>
      <c r="P264" s="5"/>
      <c r="Q264" s="5"/>
      <c r="R264" s="5"/>
      <c r="S264" s="5"/>
      <c r="T264" s="5"/>
    </row>
    <row r="265" spans="3:20" x14ac:dyDescent="0.2">
      <c r="C265" s="5"/>
      <c r="D265" s="5"/>
      <c r="E265" s="5"/>
      <c r="F265" s="5"/>
      <c r="G265" s="5"/>
      <c r="H265" s="5"/>
      <c r="I265" s="5"/>
      <c r="J265" s="5"/>
      <c r="K265" s="5"/>
      <c r="L265" s="5"/>
      <c r="M265" s="5"/>
      <c r="N265" s="5"/>
      <c r="O265" s="5"/>
      <c r="P265" s="5"/>
      <c r="Q265" s="5"/>
      <c r="R265" s="5"/>
      <c r="S265" s="5"/>
      <c r="T265" s="5"/>
    </row>
    <row r="266" spans="3:20" x14ac:dyDescent="0.2">
      <c r="C266" s="5"/>
      <c r="D266" s="5"/>
      <c r="E266" s="5"/>
      <c r="F266" s="5"/>
      <c r="G266" s="5"/>
      <c r="H266" s="5"/>
      <c r="I266" s="5"/>
      <c r="J266" s="5"/>
      <c r="K266" s="5"/>
      <c r="L266" s="5"/>
      <c r="M266" s="5"/>
      <c r="N266" s="5"/>
      <c r="O266" s="5"/>
      <c r="P266" s="5"/>
      <c r="Q266" s="5"/>
      <c r="R266" s="5"/>
      <c r="S266" s="5"/>
      <c r="T266" s="5"/>
    </row>
    <row r="267" spans="3:20" x14ac:dyDescent="0.2">
      <c r="C267" s="5"/>
      <c r="D267" s="5"/>
      <c r="E267" s="5"/>
      <c r="F267" s="5"/>
      <c r="G267" s="5"/>
      <c r="H267" s="5"/>
      <c r="I267" s="5"/>
      <c r="J267" s="5"/>
      <c r="K267" s="5"/>
      <c r="L267" s="5"/>
      <c r="M267" s="5"/>
      <c r="N267" s="5"/>
      <c r="O267" s="5"/>
      <c r="P267" s="5"/>
      <c r="Q267" s="5"/>
      <c r="R267" s="5"/>
      <c r="S267" s="5"/>
      <c r="T267" s="5"/>
    </row>
    <row r="268" spans="3:20" x14ac:dyDescent="0.2">
      <c r="C268" s="5"/>
      <c r="D268" s="5"/>
      <c r="E268" s="5"/>
      <c r="F268" s="5"/>
      <c r="G268" s="5"/>
      <c r="H268" s="5"/>
      <c r="I268" s="5"/>
      <c r="J268" s="5"/>
      <c r="K268" s="5"/>
      <c r="L268" s="5"/>
      <c r="M268" s="5"/>
      <c r="N268" s="5"/>
      <c r="O268" s="5"/>
      <c r="P268" s="5"/>
      <c r="Q268" s="5"/>
      <c r="R268" s="5"/>
      <c r="S268" s="5"/>
      <c r="T268" s="5"/>
    </row>
    <row r="269" spans="3:20" x14ac:dyDescent="0.2">
      <c r="C269" s="5"/>
      <c r="D269" s="5"/>
      <c r="E269" s="5"/>
      <c r="F269" s="5"/>
      <c r="G269" s="5"/>
      <c r="H269" s="5"/>
      <c r="I269" s="5"/>
      <c r="J269" s="5"/>
      <c r="K269" s="5"/>
      <c r="L269" s="5"/>
      <c r="M269" s="5"/>
      <c r="N269" s="5"/>
      <c r="O269" s="5"/>
      <c r="P269" s="5"/>
      <c r="Q269" s="5"/>
      <c r="R269" s="5"/>
      <c r="S269" s="5"/>
      <c r="T269" s="5"/>
    </row>
    <row r="270" spans="3:20" x14ac:dyDescent="0.2">
      <c r="C270" s="5"/>
      <c r="D270" s="5"/>
      <c r="E270" s="5"/>
      <c r="F270" s="5"/>
      <c r="G270" s="5"/>
      <c r="H270" s="5"/>
      <c r="I270" s="5"/>
      <c r="J270" s="5"/>
      <c r="K270" s="5"/>
      <c r="L270" s="5"/>
      <c r="M270" s="5"/>
      <c r="N270" s="5"/>
      <c r="O270" s="5"/>
      <c r="P270" s="5"/>
      <c r="Q270" s="5"/>
      <c r="R270" s="5"/>
      <c r="S270" s="5"/>
      <c r="T270" s="5"/>
    </row>
    <row r="271" spans="3:20" x14ac:dyDescent="0.2">
      <c r="C271" s="5"/>
      <c r="D271" s="5"/>
      <c r="E271" s="5"/>
      <c r="F271" s="5"/>
      <c r="G271" s="5"/>
      <c r="H271" s="5"/>
      <c r="I271" s="5"/>
      <c r="J271" s="5"/>
      <c r="K271" s="5"/>
      <c r="L271" s="5"/>
      <c r="M271" s="5"/>
      <c r="N271" s="5"/>
      <c r="O271" s="5"/>
      <c r="P271" s="5"/>
      <c r="Q271" s="5"/>
      <c r="R271" s="5"/>
      <c r="S271" s="5"/>
      <c r="T271" s="5"/>
    </row>
    <row r="272" spans="3:20" x14ac:dyDescent="0.2">
      <c r="C272" s="5"/>
      <c r="D272" s="5"/>
      <c r="E272" s="5"/>
      <c r="F272" s="5"/>
      <c r="G272" s="5"/>
      <c r="H272" s="5"/>
      <c r="I272" s="5"/>
      <c r="J272" s="5"/>
      <c r="K272" s="5"/>
      <c r="L272" s="5"/>
      <c r="M272" s="5"/>
      <c r="N272" s="5"/>
      <c r="O272" s="5"/>
      <c r="P272" s="5"/>
      <c r="Q272" s="5"/>
      <c r="R272" s="5"/>
      <c r="S272" s="5"/>
      <c r="T272" s="5"/>
    </row>
    <row r="273" spans="3:20" x14ac:dyDescent="0.2">
      <c r="C273" s="5"/>
      <c r="D273" s="5"/>
      <c r="E273" s="5"/>
      <c r="F273" s="5"/>
      <c r="G273" s="5"/>
      <c r="H273" s="5"/>
      <c r="I273" s="5"/>
      <c r="J273" s="5"/>
      <c r="K273" s="5"/>
      <c r="L273" s="5"/>
      <c r="M273" s="5"/>
      <c r="N273" s="5"/>
      <c r="O273" s="5"/>
      <c r="P273" s="5"/>
      <c r="Q273" s="5"/>
      <c r="R273" s="5"/>
      <c r="S273" s="5"/>
      <c r="T273" s="5"/>
    </row>
    <row r="274" spans="3:20" x14ac:dyDescent="0.2">
      <c r="C274" s="5"/>
      <c r="D274" s="5"/>
      <c r="E274" s="5"/>
      <c r="F274" s="5"/>
      <c r="G274" s="5"/>
      <c r="H274" s="5"/>
      <c r="I274" s="5"/>
      <c r="J274" s="5"/>
      <c r="K274" s="5"/>
      <c r="L274" s="5"/>
      <c r="M274" s="5"/>
      <c r="N274" s="5"/>
      <c r="O274" s="5"/>
      <c r="P274" s="5"/>
      <c r="Q274" s="5"/>
      <c r="R274" s="5"/>
      <c r="S274" s="5"/>
      <c r="T274" s="5"/>
    </row>
    <row r="275" spans="3:20" x14ac:dyDescent="0.2">
      <c r="C275" s="5"/>
      <c r="D275" s="5"/>
      <c r="E275" s="5"/>
      <c r="F275" s="5"/>
      <c r="G275" s="5"/>
      <c r="H275" s="5"/>
      <c r="I275" s="5"/>
      <c r="J275" s="5"/>
      <c r="K275" s="5"/>
      <c r="L275" s="5"/>
      <c r="M275" s="5"/>
      <c r="N275" s="5"/>
      <c r="O275" s="5"/>
      <c r="P275" s="5"/>
      <c r="Q275" s="5"/>
      <c r="R275" s="5"/>
      <c r="S275" s="5"/>
      <c r="T275" s="5"/>
    </row>
    <row r="276" spans="3:20" x14ac:dyDescent="0.2">
      <c r="C276" s="5"/>
      <c r="D276" s="5"/>
      <c r="E276" s="5"/>
      <c r="F276" s="5"/>
      <c r="G276" s="5"/>
      <c r="H276" s="5"/>
      <c r="I276" s="5"/>
      <c r="J276" s="5"/>
      <c r="K276" s="5"/>
      <c r="L276" s="5"/>
      <c r="M276" s="5"/>
      <c r="N276" s="5"/>
      <c r="O276" s="5"/>
      <c r="P276" s="5"/>
      <c r="Q276" s="5"/>
      <c r="R276" s="5"/>
      <c r="S276" s="5"/>
      <c r="T276" s="5"/>
    </row>
    <row r="277" spans="3:20" x14ac:dyDescent="0.2">
      <c r="C277" s="5"/>
      <c r="D277" s="5"/>
      <c r="E277" s="5"/>
      <c r="F277" s="5"/>
      <c r="G277" s="5"/>
      <c r="H277" s="5"/>
      <c r="I277" s="5"/>
      <c r="J277" s="5"/>
      <c r="K277" s="5"/>
      <c r="L277" s="5"/>
      <c r="M277" s="5"/>
      <c r="N277" s="5"/>
      <c r="O277" s="5"/>
      <c r="P277" s="5"/>
      <c r="Q277" s="5"/>
      <c r="R277" s="5"/>
      <c r="S277" s="5"/>
      <c r="T277" s="5"/>
    </row>
    <row r="278" spans="3:20" x14ac:dyDescent="0.2">
      <c r="C278" s="5"/>
      <c r="D278" s="5"/>
      <c r="E278" s="5"/>
      <c r="F278" s="5"/>
      <c r="G278" s="5"/>
      <c r="H278" s="5"/>
      <c r="I278" s="5"/>
      <c r="J278" s="5"/>
      <c r="K278" s="5"/>
      <c r="L278" s="5"/>
      <c r="M278" s="5"/>
      <c r="N278" s="5"/>
      <c r="O278" s="5"/>
      <c r="P278" s="5"/>
      <c r="Q278" s="5"/>
      <c r="R278" s="5"/>
      <c r="S278" s="5"/>
      <c r="T278" s="5"/>
    </row>
    <row r="279" spans="3:20" x14ac:dyDescent="0.2">
      <c r="C279" s="5"/>
      <c r="D279" s="5"/>
      <c r="E279" s="5"/>
      <c r="F279" s="5"/>
      <c r="G279" s="5"/>
      <c r="H279" s="5"/>
      <c r="I279" s="5"/>
      <c r="J279" s="5"/>
      <c r="K279" s="5"/>
      <c r="L279" s="5"/>
      <c r="M279" s="5"/>
      <c r="N279" s="5"/>
      <c r="O279" s="5"/>
      <c r="P279" s="5"/>
      <c r="Q279" s="5"/>
      <c r="R279" s="5"/>
      <c r="S279" s="5"/>
      <c r="T279" s="5"/>
    </row>
    <row r="280" spans="3:20" x14ac:dyDescent="0.2">
      <c r="C280" s="5"/>
      <c r="D280" s="5"/>
      <c r="E280" s="5"/>
      <c r="F280" s="5"/>
      <c r="G280" s="5"/>
      <c r="H280" s="5"/>
      <c r="I280" s="5"/>
      <c r="J280" s="5"/>
      <c r="K280" s="5"/>
      <c r="L280" s="5"/>
      <c r="M280" s="5"/>
      <c r="N280" s="5"/>
      <c r="O280" s="5"/>
      <c r="P280" s="5"/>
      <c r="Q280" s="5"/>
      <c r="R280" s="5"/>
      <c r="S280" s="5"/>
      <c r="T280" s="5"/>
    </row>
    <row r="281" spans="3:20" x14ac:dyDescent="0.2">
      <c r="C281" s="5"/>
      <c r="D281" s="5"/>
      <c r="E281" s="5"/>
      <c r="F281" s="5"/>
      <c r="G281" s="5"/>
      <c r="H281" s="5"/>
      <c r="I281" s="5"/>
      <c r="J281" s="5"/>
      <c r="K281" s="5"/>
      <c r="L281" s="5"/>
      <c r="M281" s="5"/>
      <c r="N281" s="5"/>
      <c r="O281" s="5"/>
      <c r="P281" s="5"/>
      <c r="Q281" s="5"/>
      <c r="R281" s="5"/>
      <c r="S281" s="5"/>
      <c r="T281" s="5"/>
    </row>
    <row r="282" spans="3:20" x14ac:dyDescent="0.2">
      <c r="C282" s="5"/>
      <c r="D282" s="5"/>
      <c r="E282" s="5"/>
      <c r="F282" s="5"/>
      <c r="G282" s="5"/>
      <c r="H282" s="5"/>
      <c r="I282" s="5"/>
      <c r="J282" s="5"/>
      <c r="K282" s="5"/>
      <c r="L282" s="5"/>
      <c r="M282" s="5"/>
      <c r="N282" s="5"/>
      <c r="O282" s="5"/>
      <c r="P282" s="5"/>
      <c r="Q282" s="5"/>
      <c r="R282" s="5"/>
      <c r="S282" s="5"/>
      <c r="T282" s="5"/>
    </row>
    <row r="283" spans="3:20" x14ac:dyDescent="0.2">
      <c r="C283" s="5"/>
      <c r="D283" s="5"/>
      <c r="E283" s="5"/>
      <c r="F283" s="5"/>
      <c r="G283" s="5"/>
      <c r="H283" s="5"/>
      <c r="I283" s="5"/>
      <c r="J283" s="5"/>
      <c r="K283" s="5"/>
      <c r="L283" s="5"/>
      <c r="M283" s="5"/>
      <c r="N283" s="5"/>
      <c r="O283" s="5"/>
      <c r="P283" s="5"/>
      <c r="Q283" s="5"/>
      <c r="R283" s="5"/>
      <c r="S283" s="5"/>
      <c r="T283" s="5"/>
    </row>
    <row r="284" spans="3:20" x14ac:dyDescent="0.2">
      <c r="C284" s="5"/>
      <c r="D284" s="5"/>
      <c r="E284" s="5"/>
      <c r="F284" s="5"/>
      <c r="G284" s="5"/>
      <c r="H284" s="5"/>
      <c r="I284" s="5"/>
      <c r="J284" s="5"/>
      <c r="K284" s="5"/>
      <c r="L284" s="5"/>
      <c r="M284" s="5"/>
      <c r="N284" s="5"/>
      <c r="O284" s="5"/>
      <c r="P284" s="5"/>
      <c r="Q284" s="5"/>
      <c r="R284" s="5"/>
      <c r="S284" s="5"/>
      <c r="T284" s="5"/>
    </row>
    <row r="285" spans="3:20" x14ac:dyDescent="0.2">
      <c r="C285" s="5"/>
      <c r="D285" s="5"/>
      <c r="E285" s="5"/>
      <c r="F285" s="5"/>
      <c r="G285" s="5"/>
      <c r="H285" s="5"/>
      <c r="I285" s="5"/>
      <c r="J285" s="5"/>
      <c r="K285" s="5"/>
      <c r="L285" s="5"/>
      <c r="M285" s="5"/>
      <c r="N285" s="5"/>
      <c r="O285" s="5"/>
      <c r="P285" s="5"/>
      <c r="Q285" s="5"/>
      <c r="R285" s="5"/>
      <c r="S285" s="5"/>
      <c r="T285" s="5"/>
    </row>
    <row r="286" spans="3:20" x14ac:dyDescent="0.2">
      <c r="C286" s="5"/>
      <c r="D286" s="5"/>
      <c r="E286" s="5"/>
      <c r="F286" s="5"/>
      <c r="G286" s="5"/>
      <c r="H286" s="5"/>
      <c r="I286" s="5"/>
      <c r="J286" s="5"/>
      <c r="K286" s="5"/>
      <c r="L286" s="5"/>
      <c r="M286" s="5"/>
      <c r="N286" s="5"/>
      <c r="O286" s="5"/>
      <c r="P286" s="5"/>
      <c r="Q286" s="5"/>
      <c r="R286" s="5"/>
      <c r="S286" s="5"/>
      <c r="T286" s="5"/>
    </row>
  </sheetData>
  <mergeCells count="3">
    <mergeCell ref="A1:S1"/>
    <mergeCell ref="A2:S2"/>
    <mergeCell ref="A3:S3"/>
  </mergeCells>
  <printOptions gridLines="1"/>
  <pageMargins left="0" right="0" top="0.75" bottom="0.5" header="0.5" footer="0.25"/>
  <pageSetup scale="53" fitToHeight="3" orientation="landscape" r:id="rId1"/>
  <headerFooter alignWithMargins="0">
    <oddFooter>&amp;L&amp;Z&amp;F&amp;C&amp;A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686</v>
      </c>
    </row>
  </sheetData>
  <phoneticPr fontId="4"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2"/>
  <sheetViews>
    <sheetView workbookViewId="0">
      <selection activeCell="A2" sqref="A2:AZ2"/>
    </sheetView>
  </sheetViews>
  <sheetFormatPr defaultColWidth="25.7109375" defaultRowHeight="13.5" x14ac:dyDescent="0.25"/>
  <cols>
    <col min="1" max="16384" width="25.7109375" style="14"/>
  </cols>
  <sheetData>
    <row r="1" spans="1:36" x14ac:dyDescent="0.25">
      <c r="A1" s="14">
        <v>1</v>
      </c>
      <c r="B1" s="14">
        <v>52</v>
      </c>
      <c r="C1" s="14" t="s">
        <v>730</v>
      </c>
    </row>
    <row r="2" spans="1:36" x14ac:dyDescent="0.25">
      <c r="A2" s="14">
        <v>0</v>
      </c>
      <c r="B2" s="14">
        <v>0</v>
      </c>
      <c r="C2" s="14">
        <v>10</v>
      </c>
      <c r="D2" s="14">
        <v>101</v>
      </c>
      <c r="E2" s="14">
        <v>3301</v>
      </c>
      <c r="F2" s="14">
        <v>10</v>
      </c>
      <c r="G2" s="18">
        <v>39650.427268518521</v>
      </c>
      <c r="H2" s="14">
        <v>1071</v>
      </c>
      <c r="I2" s="14">
        <v>1071</v>
      </c>
      <c r="J2" s="18">
        <v>38568.399768518517</v>
      </c>
      <c r="K2" s="14">
        <v>1071</v>
      </c>
      <c r="L2" s="14" t="s">
        <v>699</v>
      </c>
      <c r="M2" s="17" t="s">
        <v>239</v>
      </c>
      <c r="O2" s="14" t="s">
        <v>723</v>
      </c>
      <c r="P2" s="14">
        <v>65</v>
      </c>
      <c r="Q2" s="14" t="s">
        <v>724</v>
      </c>
      <c r="T2" s="17" t="s">
        <v>693</v>
      </c>
      <c r="U2" s="14" t="s">
        <v>191</v>
      </c>
      <c r="W2" s="14" t="s">
        <v>193</v>
      </c>
      <c r="X2" s="14" t="s">
        <v>193</v>
      </c>
      <c r="Y2" s="14" t="s">
        <v>699</v>
      </c>
      <c r="AA2" s="17" t="s">
        <v>729</v>
      </c>
      <c r="AB2" s="14" t="s">
        <v>699</v>
      </c>
      <c r="AE2" s="17" t="s">
        <v>693</v>
      </c>
      <c r="AF2" s="17" t="s">
        <v>693</v>
      </c>
      <c r="AG2" s="14">
        <v>12</v>
      </c>
      <c r="AH2" s="14">
        <v>2</v>
      </c>
      <c r="AI2" s="17" t="s">
        <v>693</v>
      </c>
      <c r="AJ2" s="14" t="s">
        <v>238</v>
      </c>
    </row>
  </sheetData>
  <phoneticPr fontId="4"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N2"/>
  <sheetViews>
    <sheetView workbookViewId="0">
      <selection activeCell="A2" sqref="A2:AN2"/>
    </sheetView>
  </sheetViews>
  <sheetFormatPr defaultColWidth="25.7109375" defaultRowHeight="13.5" x14ac:dyDescent="0.25"/>
  <cols>
    <col min="1" max="16384" width="25.7109375" style="14"/>
  </cols>
  <sheetData>
    <row r="1" spans="1:40" x14ac:dyDescent="0.25">
      <c r="A1" s="14">
        <v>1</v>
      </c>
      <c r="B1" s="14">
        <v>40</v>
      </c>
      <c r="C1" s="14" t="s">
        <v>735</v>
      </c>
    </row>
    <row r="2" spans="1:40" x14ac:dyDescent="0.25">
      <c r="A2" s="14">
        <v>0</v>
      </c>
      <c r="B2" s="14">
        <v>0</v>
      </c>
      <c r="C2" s="14">
        <v>10</v>
      </c>
      <c r="D2" s="14">
        <v>101</v>
      </c>
      <c r="E2" s="14">
        <v>3301</v>
      </c>
      <c r="F2" s="14">
        <v>10</v>
      </c>
      <c r="G2" s="18">
        <v>39650.427268518521</v>
      </c>
      <c r="H2" s="14">
        <v>1071</v>
      </c>
      <c r="I2" s="14">
        <v>1071</v>
      </c>
      <c r="J2" s="18">
        <v>39650.427268518521</v>
      </c>
      <c r="K2" s="14">
        <v>1071</v>
      </c>
      <c r="L2" s="14" t="s">
        <v>699</v>
      </c>
      <c r="M2" s="17" t="s">
        <v>687</v>
      </c>
      <c r="N2" s="14" t="s">
        <v>699</v>
      </c>
      <c r="P2" s="14" t="s">
        <v>838</v>
      </c>
      <c r="Q2" s="17" t="s">
        <v>733</v>
      </c>
      <c r="R2" s="17" t="s">
        <v>733</v>
      </c>
      <c r="S2" s="17" t="s">
        <v>691</v>
      </c>
      <c r="T2" s="17" t="s">
        <v>693</v>
      </c>
      <c r="U2" s="17" t="s">
        <v>693</v>
      </c>
      <c r="V2" s="17" t="s">
        <v>691</v>
      </c>
      <c r="W2" s="17" t="s">
        <v>693</v>
      </c>
      <c r="X2" s="17" t="s">
        <v>693</v>
      </c>
      <c r="Y2" s="17" t="s">
        <v>691</v>
      </c>
      <c r="Z2" s="17" t="s">
        <v>693</v>
      </c>
      <c r="AA2" s="17" t="s">
        <v>693</v>
      </c>
      <c r="AB2" s="17" t="s">
        <v>691</v>
      </c>
      <c r="AC2" s="17" t="s">
        <v>693</v>
      </c>
      <c r="AD2" s="17" t="s">
        <v>693</v>
      </c>
      <c r="AE2" s="17" t="s">
        <v>691</v>
      </c>
      <c r="AF2" s="17" t="s">
        <v>693</v>
      </c>
      <c r="AG2" s="17" t="s">
        <v>693</v>
      </c>
      <c r="AH2" s="17" t="s">
        <v>691</v>
      </c>
      <c r="AI2" s="17" t="s">
        <v>693</v>
      </c>
      <c r="AJ2" s="17" t="s">
        <v>693</v>
      </c>
      <c r="AK2" s="17" t="s">
        <v>691</v>
      </c>
      <c r="AL2" s="17" t="s">
        <v>693</v>
      </c>
      <c r="AM2" s="17" t="s">
        <v>693</v>
      </c>
      <c r="AN2" s="17" t="s">
        <v>691</v>
      </c>
    </row>
  </sheetData>
  <phoneticPr fontId="4"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736</v>
      </c>
    </row>
  </sheetData>
  <phoneticPr fontId="4"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1"/>
  <sheetViews>
    <sheetView workbookViewId="0"/>
  </sheetViews>
  <sheetFormatPr defaultColWidth="25.7109375" defaultRowHeight="13.5" x14ac:dyDescent="0.25"/>
  <cols>
    <col min="1" max="16384" width="25.7109375" style="14"/>
  </cols>
  <sheetData>
    <row r="1" spans="1:3" x14ac:dyDescent="0.25">
      <c r="A1" s="14">
        <v>0</v>
      </c>
      <c r="B1" s="14">
        <v>15</v>
      </c>
      <c r="C1" s="14" t="s">
        <v>737</v>
      </c>
    </row>
  </sheetData>
  <phoneticPr fontId="4"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1"/>
  <sheetViews>
    <sheetView workbookViewId="0"/>
  </sheetViews>
  <sheetFormatPr defaultColWidth="25.7109375" defaultRowHeight="13.5" x14ac:dyDescent="0.25"/>
  <cols>
    <col min="1" max="16384" width="25.7109375" style="14"/>
  </cols>
  <sheetData>
    <row r="1" spans="1:3" x14ac:dyDescent="0.25">
      <c r="A1" s="14">
        <v>0</v>
      </c>
      <c r="B1" s="14">
        <v>15</v>
      </c>
      <c r="C1" s="14" t="s">
        <v>738</v>
      </c>
    </row>
  </sheetData>
  <phoneticPr fontId="4"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739</v>
      </c>
    </row>
  </sheetData>
  <phoneticPr fontId="4"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
  <sheetViews>
    <sheetView workbookViewId="0"/>
  </sheetViews>
  <sheetFormatPr defaultColWidth="25.7109375" defaultRowHeight="13.5" x14ac:dyDescent="0.25"/>
  <cols>
    <col min="1" max="16384" width="25.7109375" style="14"/>
  </cols>
  <sheetData>
    <row r="1" spans="1:3" x14ac:dyDescent="0.25">
      <c r="A1" s="14">
        <v>0</v>
      </c>
      <c r="B1" s="14">
        <v>37</v>
      </c>
      <c r="C1" s="14" t="s">
        <v>740</v>
      </c>
    </row>
  </sheetData>
  <phoneticPr fontId="4"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
  <sheetViews>
    <sheetView workbookViewId="0"/>
  </sheetViews>
  <sheetFormatPr defaultColWidth="25.7109375" defaultRowHeight="13.5" x14ac:dyDescent="0.25"/>
  <cols>
    <col min="1" max="16384" width="25.7109375" style="14"/>
  </cols>
  <sheetData/>
  <phoneticPr fontId="4" type="noConversion"/>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
  <sheetViews>
    <sheetView workbookViewId="0"/>
  </sheetViews>
  <sheetFormatPr defaultColWidth="25.7109375" defaultRowHeight="13.5" x14ac:dyDescent="0.25"/>
  <cols>
    <col min="1" max="16384" width="25.7109375" style="14"/>
  </cols>
  <sheetData/>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16"/>
  <sheetViews>
    <sheetView workbookViewId="0">
      <selection activeCell="C2" sqref="C2:C16"/>
    </sheetView>
  </sheetViews>
  <sheetFormatPr defaultColWidth="25.7109375" defaultRowHeight="13.5" x14ac:dyDescent="0.25"/>
  <cols>
    <col min="1" max="16384" width="25.7109375" style="14"/>
  </cols>
  <sheetData>
    <row r="1" spans="1:40" x14ac:dyDescent="0.25">
      <c r="A1" s="14">
        <v>15</v>
      </c>
      <c r="B1" s="14">
        <v>57</v>
      </c>
      <c r="C1" s="14" t="s">
        <v>697</v>
      </c>
    </row>
    <row r="2" spans="1:40" x14ac:dyDescent="0.25">
      <c r="A2" s="14">
        <v>0</v>
      </c>
      <c r="B2" s="14">
        <v>0</v>
      </c>
      <c r="C2" s="14">
        <v>40</v>
      </c>
      <c r="D2" s="14" t="s">
        <v>514</v>
      </c>
      <c r="E2" s="14">
        <v>101</v>
      </c>
      <c r="F2" s="14">
        <v>3300</v>
      </c>
      <c r="G2" s="14">
        <v>40</v>
      </c>
      <c r="H2" s="16">
        <v>39147</v>
      </c>
      <c r="I2" s="14">
        <v>1071</v>
      </c>
      <c r="J2" s="14">
        <v>9852998</v>
      </c>
      <c r="K2" s="16">
        <v>38568</v>
      </c>
      <c r="L2" s="14">
        <v>1071</v>
      </c>
      <c r="M2" s="14" t="s">
        <v>699</v>
      </c>
      <c r="N2" s="14" t="s">
        <v>515</v>
      </c>
      <c r="T2" s="14" t="s">
        <v>516</v>
      </c>
      <c r="U2" s="14" t="s">
        <v>191</v>
      </c>
      <c r="X2" s="14">
        <v>0</v>
      </c>
      <c r="Y2" s="14" t="s">
        <v>699</v>
      </c>
      <c r="Z2" s="14" t="s">
        <v>699</v>
      </c>
      <c r="AA2" s="14">
        <v>1</v>
      </c>
      <c r="AB2" s="14">
        <v>0</v>
      </c>
      <c r="AD2" s="14" t="s">
        <v>699</v>
      </c>
      <c r="AE2" s="14" t="s">
        <v>699</v>
      </c>
      <c r="AF2" s="14" t="s">
        <v>699</v>
      </c>
      <c r="AI2" s="14" t="s">
        <v>699</v>
      </c>
      <c r="AM2" s="14">
        <v>0</v>
      </c>
      <c r="AN2" s="14">
        <v>0</v>
      </c>
    </row>
    <row r="3" spans="1:40" x14ac:dyDescent="0.25">
      <c r="A3" s="14">
        <v>0</v>
      </c>
      <c r="B3" s="14">
        <v>0</v>
      </c>
      <c r="C3" s="14">
        <v>50</v>
      </c>
      <c r="D3" s="14" t="s">
        <v>770</v>
      </c>
      <c r="E3" s="14">
        <v>101</v>
      </c>
      <c r="F3" s="14">
        <v>3300</v>
      </c>
      <c r="G3" s="14">
        <v>50</v>
      </c>
      <c r="H3" s="16">
        <v>39147</v>
      </c>
      <c r="I3" s="14">
        <v>1071</v>
      </c>
      <c r="J3" s="14">
        <v>9852998</v>
      </c>
      <c r="K3" s="16">
        <v>38568</v>
      </c>
      <c r="L3" s="14">
        <v>1071</v>
      </c>
      <c r="M3" s="14" t="s">
        <v>699</v>
      </c>
      <c r="N3" s="14" t="s">
        <v>771</v>
      </c>
      <c r="T3" s="14" t="s">
        <v>772</v>
      </c>
      <c r="U3" s="14" t="s">
        <v>191</v>
      </c>
      <c r="X3" s="14">
        <v>0</v>
      </c>
      <c r="Y3" s="14" t="s">
        <v>699</v>
      </c>
      <c r="Z3" s="14" t="s">
        <v>699</v>
      </c>
      <c r="AA3" s="14">
        <v>0</v>
      </c>
      <c r="AB3" s="14">
        <v>0</v>
      </c>
      <c r="AD3" s="14" t="s">
        <v>699</v>
      </c>
      <c r="AE3" s="14" t="s">
        <v>699</v>
      </c>
      <c r="AF3" s="14" t="s">
        <v>699</v>
      </c>
      <c r="AI3" s="14" t="s">
        <v>699</v>
      </c>
      <c r="AM3" s="14">
        <v>0</v>
      </c>
      <c r="AN3" s="14">
        <v>0</v>
      </c>
    </row>
    <row r="4" spans="1:40" x14ac:dyDescent="0.25">
      <c r="A4" s="14">
        <v>0</v>
      </c>
      <c r="B4" s="14">
        <v>0</v>
      </c>
      <c r="C4" s="14">
        <v>60</v>
      </c>
      <c r="D4" s="14" t="s">
        <v>203</v>
      </c>
      <c r="E4" s="14">
        <v>101</v>
      </c>
      <c r="F4" s="14">
        <v>3300</v>
      </c>
      <c r="G4" s="14">
        <v>60</v>
      </c>
      <c r="H4" s="16">
        <v>39147</v>
      </c>
      <c r="I4" s="14">
        <v>1071</v>
      </c>
      <c r="J4" s="14">
        <v>9852998</v>
      </c>
      <c r="K4" s="16">
        <v>38568</v>
      </c>
      <c r="L4" s="14">
        <v>1071</v>
      </c>
      <c r="M4" s="14" t="s">
        <v>699</v>
      </c>
      <c r="N4" s="14" t="s">
        <v>204</v>
      </c>
      <c r="T4" s="14" t="s">
        <v>205</v>
      </c>
      <c r="U4" s="14" t="s">
        <v>191</v>
      </c>
      <c r="X4" s="14">
        <v>0</v>
      </c>
      <c r="Y4" s="14" t="s">
        <v>699</v>
      </c>
      <c r="Z4" s="14" t="s">
        <v>699</v>
      </c>
      <c r="AA4" s="14">
        <v>0</v>
      </c>
      <c r="AB4" s="14">
        <v>0</v>
      </c>
      <c r="AD4" s="14" t="s">
        <v>699</v>
      </c>
      <c r="AE4" s="14" t="s">
        <v>699</v>
      </c>
      <c r="AF4" s="14" t="s">
        <v>699</v>
      </c>
      <c r="AI4" s="14" t="s">
        <v>699</v>
      </c>
      <c r="AM4" s="14">
        <v>0</v>
      </c>
      <c r="AN4" s="14">
        <v>0</v>
      </c>
    </row>
    <row r="5" spans="1:40" x14ac:dyDescent="0.25">
      <c r="A5" s="14">
        <v>0</v>
      </c>
      <c r="B5" s="14">
        <v>0</v>
      </c>
      <c r="C5" s="14">
        <v>81</v>
      </c>
      <c r="D5" s="14" t="s">
        <v>206</v>
      </c>
      <c r="E5" s="14">
        <v>101</v>
      </c>
      <c r="F5" s="14">
        <v>3300</v>
      </c>
      <c r="G5" s="14">
        <v>81</v>
      </c>
      <c r="H5" s="16">
        <v>39147</v>
      </c>
      <c r="I5" s="14">
        <v>1071</v>
      </c>
      <c r="J5" s="14">
        <v>9852998</v>
      </c>
      <c r="K5" s="16">
        <v>38568</v>
      </c>
      <c r="L5" s="14">
        <v>1071</v>
      </c>
      <c r="M5" s="14" t="s">
        <v>699</v>
      </c>
      <c r="N5" s="14" t="s">
        <v>207</v>
      </c>
      <c r="T5" s="14" t="s">
        <v>208</v>
      </c>
      <c r="U5" s="14" t="s">
        <v>191</v>
      </c>
      <c r="X5" s="14">
        <v>0</v>
      </c>
      <c r="Y5" s="14" t="s">
        <v>699</v>
      </c>
      <c r="Z5" s="14" t="s">
        <v>699</v>
      </c>
      <c r="AA5" s="14">
        <v>2</v>
      </c>
      <c r="AB5" s="14">
        <v>0</v>
      </c>
      <c r="AD5" s="14" t="s">
        <v>699</v>
      </c>
      <c r="AE5" s="14" t="s">
        <v>699</v>
      </c>
      <c r="AF5" s="14" t="s">
        <v>699</v>
      </c>
      <c r="AI5" s="14" t="s">
        <v>699</v>
      </c>
      <c r="AN5" s="14">
        <v>2</v>
      </c>
    </row>
    <row r="6" spans="1:40" x14ac:dyDescent="0.25">
      <c r="A6" s="14">
        <v>0</v>
      </c>
      <c r="B6" s="14">
        <v>0</v>
      </c>
      <c r="C6" s="14">
        <v>90</v>
      </c>
      <c r="D6" s="14" t="s">
        <v>209</v>
      </c>
      <c r="E6" s="14">
        <v>101</v>
      </c>
      <c r="F6" s="14">
        <v>3300</v>
      </c>
      <c r="G6" s="14">
        <v>90</v>
      </c>
      <c r="H6" s="16">
        <v>39147</v>
      </c>
      <c r="I6" s="14">
        <v>1071</v>
      </c>
      <c r="J6" s="14">
        <v>9852998</v>
      </c>
      <c r="K6" s="16">
        <v>39147</v>
      </c>
      <c r="L6" s="14">
        <v>1071</v>
      </c>
      <c r="M6" s="14" t="s">
        <v>699</v>
      </c>
      <c r="T6" s="14" t="s">
        <v>210</v>
      </c>
      <c r="U6" s="14" t="s">
        <v>191</v>
      </c>
      <c r="X6" s="14">
        <v>0</v>
      </c>
      <c r="Y6" s="14" t="s">
        <v>699</v>
      </c>
      <c r="Z6" s="14" t="s">
        <v>699</v>
      </c>
      <c r="AA6" s="14">
        <v>0</v>
      </c>
      <c r="AB6" s="14">
        <v>0</v>
      </c>
      <c r="AD6" s="14" t="s">
        <v>699</v>
      </c>
      <c r="AE6" s="14" t="s">
        <v>699</v>
      </c>
      <c r="AF6" s="14" t="s">
        <v>699</v>
      </c>
      <c r="AI6" s="14" t="s">
        <v>699</v>
      </c>
      <c r="AN6" s="14">
        <v>2</v>
      </c>
    </row>
    <row r="7" spans="1:40" x14ac:dyDescent="0.25">
      <c r="A7" s="14">
        <v>0</v>
      </c>
      <c r="B7" s="14">
        <v>0</v>
      </c>
      <c r="C7" s="14">
        <v>100</v>
      </c>
      <c r="D7" s="14" t="s">
        <v>211</v>
      </c>
      <c r="E7" s="14">
        <v>101</v>
      </c>
      <c r="F7" s="14">
        <v>3300</v>
      </c>
      <c r="G7" s="14">
        <v>100</v>
      </c>
      <c r="H7" s="16">
        <v>39147</v>
      </c>
      <c r="I7" s="14">
        <v>1071</v>
      </c>
      <c r="J7" s="14">
        <v>9852998</v>
      </c>
      <c r="K7" s="16">
        <v>39147</v>
      </c>
      <c r="L7" s="14">
        <v>1071</v>
      </c>
      <c r="M7" s="14" t="s">
        <v>699</v>
      </c>
      <c r="T7" s="14" t="s">
        <v>212</v>
      </c>
      <c r="U7" s="14" t="s">
        <v>191</v>
      </c>
      <c r="X7" s="14">
        <v>0</v>
      </c>
      <c r="Y7" s="14" t="s">
        <v>699</v>
      </c>
      <c r="Z7" s="14" t="s">
        <v>699</v>
      </c>
      <c r="AA7" s="14">
        <v>0</v>
      </c>
      <c r="AB7" s="14">
        <v>0</v>
      </c>
      <c r="AD7" s="14" t="s">
        <v>699</v>
      </c>
      <c r="AE7" s="14" t="s">
        <v>699</v>
      </c>
      <c r="AF7" s="14" t="s">
        <v>699</v>
      </c>
      <c r="AI7" s="14" t="s">
        <v>699</v>
      </c>
      <c r="AN7" s="14">
        <v>2</v>
      </c>
    </row>
    <row r="8" spans="1:40" x14ac:dyDescent="0.25">
      <c r="A8" s="14">
        <v>0</v>
      </c>
      <c r="B8" s="14">
        <v>0</v>
      </c>
      <c r="C8" s="14">
        <v>110</v>
      </c>
      <c r="D8" s="14" t="s">
        <v>213</v>
      </c>
      <c r="E8" s="14">
        <v>101</v>
      </c>
      <c r="F8" s="14">
        <v>3300</v>
      </c>
      <c r="G8" s="14">
        <v>110</v>
      </c>
      <c r="H8" s="16">
        <v>39147</v>
      </c>
      <c r="I8" s="14">
        <v>1071</v>
      </c>
      <c r="J8" s="14">
        <v>9852998</v>
      </c>
      <c r="K8" s="16">
        <v>39147</v>
      </c>
      <c r="L8" s="14">
        <v>1071</v>
      </c>
      <c r="M8" s="14" t="s">
        <v>699</v>
      </c>
      <c r="T8" s="14" t="s">
        <v>214</v>
      </c>
      <c r="U8" s="14" t="s">
        <v>191</v>
      </c>
      <c r="X8" s="14">
        <v>0</v>
      </c>
      <c r="Y8" s="14" t="s">
        <v>699</v>
      </c>
      <c r="Z8" s="14" t="s">
        <v>699</v>
      </c>
      <c r="AA8" s="14">
        <v>2</v>
      </c>
      <c r="AB8" s="14">
        <v>0</v>
      </c>
      <c r="AD8" s="14" t="s">
        <v>699</v>
      </c>
      <c r="AE8" s="14" t="s">
        <v>699</v>
      </c>
      <c r="AF8" s="14" t="s">
        <v>699</v>
      </c>
      <c r="AI8" s="14" t="s">
        <v>699</v>
      </c>
      <c r="AN8" s="14">
        <v>2</v>
      </c>
    </row>
    <row r="9" spans="1:40" x14ac:dyDescent="0.25">
      <c r="A9" s="14">
        <v>0</v>
      </c>
      <c r="B9" s="14">
        <v>0</v>
      </c>
      <c r="C9" s="14">
        <v>120</v>
      </c>
      <c r="D9" s="14" t="s">
        <v>215</v>
      </c>
      <c r="E9" s="14">
        <v>101</v>
      </c>
      <c r="F9" s="14">
        <v>3300</v>
      </c>
      <c r="G9" s="14">
        <v>120</v>
      </c>
      <c r="H9" s="16">
        <v>39147</v>
      </c>
      <c r="I9" s="14">
        <v>1071</v>
      </c>
      <c r="J9" s="14">
        <v>9852998</v>
      </c>
      <c r="K9" s="16">
        <v>39147</v>
      </c>
      <c r="L9" s="14">
        <v>1071</v>
      </c>
      <c r="M9" s="14" t="s">
        <v>699</v>
      </c>
      <c r="T9" s="14" t="s">
        <v>216</v>
      </c>
      <c r="U9" s="14" t="s">
        <v>191</v>
      </c>
      <c r="X9" s="14">
        <v>0</v>
      </c>
      <c r="Y9" s="14" t="s">
        <v>699</v>
      </c>
      <c r="Z9" s="14" t="s">
        <v>699</v>
      </c>
      <c r="AA9" s="14">
        <v>0</v>
      </c>
      <c r="AB9" s="14">
        <v>0</v>
      </c>
      <c r="AD9" s="14" t="s">
        <v>699</v>
      </c>
      <c r="AE9" s="14" t="s">
        <v>699</v>
      </c>
      <c r="AF9" s="14" t="s">
        <v>699</v>
      </c>
      <c r="AI9" s="14" t="s">
        <v>699</v>
      </c>
      <c r="AN9" s="14">
        <v>2</v>
      </c>
    </row>
    <row r="10" spans="1:40" x14ac:dyDescent="0.25">
      <c r="A10" s="14">
        <v>0</v>
      </c>
      <c r="B10" s="14">
        <v>0</v>
      </c>
      <c r="C10" s="14">
        <v>130</v>
      </c>
      <c r="D10" s="14" t="s">
        <v>217</v>
      </c>
      <c r="E10" s="14">
        <v>101</v>
      </c>
      <c r="F10" s="14">
        <v>3300</v>
      </c>
      <c r="G10" s="14">
        <v>130</v>
      </c>
      <c r="H10" s="16">
        <v>39147</v>
      </c>
      <c r="I10" s="14">
        <v>1071</v>
      </c>
      <c r="J10" s="14">
        <v>9852998</v>
      </c>
      <c r="K10" s="16">
        <v>39147</v>
      </c>
      <c r="L10" s="14">
        <v>1071</v>
      </c>
      <c r="M10" s="14" t="s">
        <v>699</v>
      </c>
      <c r="T10" s="14" t="s">
        <v>218</v>
      </c>
      <c r="U10" s="14" t="s">
        <v>191</v>
      </c>
      <c r="X10" s="14">
        <v>0</v>
      </c>
      <c r="Y10" s="14" t="s">
        <v>699</v>
      </c>
      <c r="Z10" s="14" t="s">
        <v>699</v>
      </c>
      <c r="AA10" s="14">
        <v>0</v>
      </c>
      <c r="AB10" s="14">
        <v>0</v>
      </c>
      <c r="AD10" s="14" t="s">
        <v>699</v>
      </c>
      <c r="AE10" s="14" t="s">
        <v>699</v>
      </c>
      <c r="AF10" s="14" t="s">
        <v>699</v>
      </c>
      <c r="AI10" s="14" t="s">
        <v>699</v>
      </c>
      <c r="AN10" s="14">
        <v>2</v>
      </c>
    </row>
    <row r="11" spans="1:40" x14ac:dyDescent="0.25">
      <c r="A11" s="14">
        <v>0</v>
      </c>
      <c r="B11" s="14">
        <v>0</v>
      </c>
      <c r="C11" s="14">
        <v>140</v>
      </c>
      <c r="D11" s="14" t="s">
        <v>219</v>
      </c>
      <c r="E11" s="14">
        <v>101</v>
      </c>
      <c r="F11" s="14">
        <v>3300</v>
      </c>
      <c r="G11" s="14">
        <v>140</v>
      </c>
      <c r="H11" s="16">
        <v>39147</v>
      </c>
      <c r="I11" s="14">
        <v>1071</v>
      </c>
      <c r="J11" s="14">
        <v>9852998</v>
      </c>
      <c r="K11" s="16">
        <v>39147</v>
      </c>
      <c r="L11" s="14">
        <v>1071</v>
      </c>
      <c r="M11" s="14" t="s">
        <v>699</v>
      </c>
      <c r="T11" s="14" t="s">
        <v>220</v>
      </c>
      <c r="U11" s="14" t="s">
        <v>191</v>
      </c>
      <c r="X11" s="14">
        <v>0</v>
      </c>
      <c r="Y11" s="14" t="s">
        <v>699</v>
      </c>
      <c r="Z11" s="14" t="s">
        <v>699</v>
      </c>
      <c r="AA11" s="14">
        <v>2</v>
      </c>
      <c r="AB11" s="14">
        <v>0</v>
      </c>
      <c r="AD11" s="14" t="s">
        <v>699</v>
      </c>
      <c r="AE11" s="14" t="s">
        <v>699</v>
      </c>
      <c r="AF11" s="14" t="s">
        <v>699</v>
      </c>
      <c r="AI11" s="14" t="s">
        <v>699</v>
      </c>
      <c r="AN11" s="14">
        <v>2</v>
      </c>
    </row>
    <row r="12" spans="1:40" x14ac:dyDescent="0.25">
      <c r="A12" s="14">
        <v>0</v>
      </c>
      <c r="B12" s="14">
        <v>0</v>
      </c>
      <c r="C12" s="14">
        <v>150</v>
      </c>
      <c r="D12" s="14" t="s">
        <v>221</v>
      </c>
      <c r="E12" s="14">
        <v>101</v>
      </c>
      <c r="F12" s="14">
        <v>3300</v>
      </c>
      <c r="G12" s="14">
        <v>150</v>
      </c>
      <c r="H12" s="16">
        <v>39147</v>
      </c>
      <c r="I12" s="14">
        <v>1071</v>
      </c>
      <c r="J12" s="14">
        <v>9852998</v>
      </c>
      <c r="K12" s="16">
        <v>39147</v>
      </c>
      <c r="L12" s="14">
        <v>1071</v>
      </c>
      <c r="M12" s="14" t="s">
        <v>699</v>
      </c>
      <c r="T12" s="14" t="s">
        <v>222</v>
      </c>
      <c r="U12" s="14" t="s">
        <v>191</v>
      </c>
      <c r="X12" s="14">
        <v>0</v>
      </c>
      <c r="Y12" s="14" t="s">
        <v>699</v>
      </c>
      <c r="Z12" s="14" t="s">
        <v>699</v>
      </c>
      <c r="AA12" s="14">
        <v>0</v>
      </c>
      <c r="AB12" s="14">
        <v>0</v>
      </c>
      <c r="AD12" s="14" t="s">
        <v>699</v>
      </c>
      <c r="AE12" s="14" t="s">
        <v>699</v>
      </c>
      <c r="AF12" s="14" t="s">
        <v>699</v>
      </c>
      <c r="AI12" s="14" t="s">
        <v>699</v>
      </c>
      <c r="AN12" s="14">
        <v>2</v>
      </c>
    </row>
    <row r="13" spans="1:40" x14ac:dyDescent="0.25">
      <c r="A13" s="14">
        <v>0</v>
      </c>
      <c r="B13" s="14">
        <v>0</v>
      </c>
      <c r="C13" s="14">
        <v>160</v>
      </c>
      <c r="D13" s="14" t="s">
        <v>223</v>
      </c>
      <c r="E13" s="14">
        <v>101</v>
      </c>
      <c r="F13" s="14">
        <v>3300</v>
      </c>
      <c r="G13" s="14">
        <v>160</v>
      </c>
      <c r="H13" s="16">
        <v>39147</v>
      </c>
      <c r="I13" s="14">
        <v>1071</v>
      </c>
      <c r="J13" s="14">
        <v>9852998</v>
      </c>
      <c r="K13" s="16">
        <v>39147</v>
      </c>
      <c r="L13" s="14">
        <v>1071</v>
      </c>
      <c r="M13" s="14" t="s">
        <v>699</v>
      </c>
      <c r="T13" s="14" t="s">
        <v>224</v>
      </c>
      <c r="U13" s="14" t="s">
        <v>191</v>
      </c>
      <c r="X13" s="14">
        <v>0</v>
      </c>
      <c r="Y13" s="14" t="s">
        <v>699</v>
      </c>
      <c r="Z13" s="14" t="s">
        <v>699</v>
      </c>
      <c r="AA13" s="14">
        <v>0</v>
      </c>
      <c r="AB13" s="14">
        <v>0</v>
      </c>
      <c r="AD13" s="14" t="s">
        <v>699</v>
      </c>
      <c r="AE13" s="14" t="s">
        <v>699</v>
      </c>
      <c r="AF13" s="14" t="s">
        <v>699</v>
      </c>
      <c r="AI13" s="14" t="s">
        <v>699</v>
      </c>
      <c r="AN13" s="14">
        <v>2</v>
      </c>
    </row>
    <row r="14" spans="1:40" x14ac:dyDescent="0.25">
      <c r="A14" s="14">
        <v>0</v>
      </c>
      <c r="B14" s="14">
        <v>0</v>
      </c>
      <c r="C14" s="14">
        <v>170</v>
      </c>
      <c r="D14" s="14" t="s">
        <v>225</v>
      </c>
      <c r="E14" s="14">
        <v>101</v>
      </c>
      <c r="F14" s="14">
        <v>3300</v>
      </c>
      <c r="G14" s="14">
        <v>170</v>
      </c>
      <c r="H14" s="16">
        <v>39147</v>
      </c>
      <c r="I14" s="14">
        <v>1071</v>
      </c>
      <c r="J14" s="14">
        <v>9852998</v>
      </c>
      <c r="K14" s="16">
        <v>39147</v>
      </c>
      <c r="L14" s="14">
        <v>1071</v>
      </c>
      <c r="M14" s="14" t="s">
        <v>699</v>
      </c>
      <c r="T14" s="14" t="s">
        <v>226</v>
      </c>
      <c r="U14" s="14" t="s">
        <v>191</v>
      </c>
      <c r="X14" s="14">
        <v>0</v>
      </c>
      <c r="Y14" s="14" t="s">
        <v>699</v>
      </c>
      <c r="Z14" s="14" t="s">
        <v>699</v>
      </c>
      <c r="AA14" s="14">
        <v>2</v>
      </c>
      <c r="AB14" s="14">
        <v>0</v>
      </c>
      <c r="AD14" s="14" t="s">
        <v>699</v>
      </c>
      <c r="AE14" s="14" t="s">
        <v>699</v>
      </c>
      <c r="AF14" s="14" t="s">
        <v>699</v>
      </c>
      <c r="AI14" s="14" t="s">
        <v>699</v>
      </c>
      <c r="AN14" s="14">
        <v>2</v>
      </c>
    </row>
    <row r="15" spans="1:40" x14ac:dyDescent="0.25">
      <c r="A15" s="14">
        <v>0</v>
      </c>
      <c r="B15" s="14">
        <v>0</v>
      </c>
      <c r="C15" s="14">
        <v>180</v>
      </c>
      <c r="D15" s="14" t="s">
        <v>227</v>
      </c>
      <c r="E15" s="14">
        <v>101</v>
      </c>
      <c r="F15" s="14">
        <v>3300</v>
      </c>
      <c r="G15" s="14">
        <v>180</v>
      </c>
      <c r="H15" s="16">
        <v>39147</v>
      </c>
      <c r="I15" s="14">
        <v>1071</v>
      </c>
      <c r="J15" s="14">
        <v>9852998</v>
      </c>
      <c r="K15" s="16">
        <v>39147</v>
      </c>
      <c r="L15" s="14">
        <v>1071</v>
      </c>
      <c r="M15" s="14" t="s">
        <v>699</v>
      </c>
      <c r="T15" s="14" t="s">
        <v>228</v>
      </c>
      <c r="U15" s="14" t="s">
        <v>191</v>
      </c>
      <c r="X15" s="14">
        <v>0</v>
      </c>
      <c r="Y15" s="14" t="s">
        <v>699</v>
      </c>
      <c r="Z15" s="14" t="s">
        <v>699</v>
      </c>
      <c r="AA15" s="14">
        <v>0</v>
      </c>
      <c r="AB15" s="14">
        <v>0</v>
      </c>
      <c r="AD15" s="14" t="s">
        <v>699</v>
      </c>
      <c r="AE15" s="14" t="s">
        <v>699</v>
      </c>
      <c r="AF15" s="14" t="s">
        <v>699</v>
      </c>
      <c r="AI15" s="14" t="s">
        <v>699</v>
      </c>
      <c r="AN15" s="14">
        <v>2</v>
      </c>
    </row>
    <row r="16" spans="1:40" x14ac:dyDescent="0.25">
      <c r="A16" s="14">
        <v>0</v>
      </c>
      <c r="B16" s="14">
        <v>0</v>
      </c>
      <c r="C16" s="14">
        <v>190</v>
      </c>
      <c r="D16" s="14" t="s">
        <v>229</v>
      </c>
      <c r="E16" s="14">
        <v>101</v>
      </c>
      <c r="F16" s="14">
        <v>3300</v>
      </c>
      <c r="G16" s="14">
        <v>190</v>
      </c>
      <c r="H16" s="16">
        <v>39147</v>
      </c>
      <c r="I16" s="14">
        <v>1071</v>
      </c>
      <c r="J16" s="14">
        <v>9852998</v>
      </c>
      <c r="K16" s="16">
        <v>39147</v>
      </c>
      <c r="L16" s="14">
        <v>1071</v>
      </c>
      <c r="M16" s="14" t="s">
        <v>699</v>
      </c>
      <c r="T16" s="14" t="s">
        <v>230</v>
      </c>
      <c r="U16" s="14" t="s">
        <v>191</v>
      </c>
      <c r="X16" s="14">
        <v>0</v>
      </c>
      <c r="Y16" s="14" t="s">
        <v>699</v>
      </c>
      <c r="Z16" s="14" t="s">
        <v>699</v>
      </c>
      <c r="AA16" s="14">
        <v>0</v>
      </c>
      <c r="AB16" s="14">
        <v>0</v>
      </c>
      <c r="AD16" s="14" t="s">
        <v>699</v>
      </c>
      <c r="AE16" s="14" t="s">
        <v>699</v>
      </c>
      <c r="AF16" s="14" t="s">
        <v>699</v>
      </c>
      <c r="AI16" s="14" t="s">
        <v>699</v>
      </c>
      <c r="AN16" s="14">
        <v>2</v>
      </c>
    </row>
  </sheetData>
  <phoneticPr fontId="4"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741</v>
      </c>
    </row>
  </sheetData>
  <phoneticPr fontId="4"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A25"/>
  <sheetViews>
    <sheetView workbookViewId="0">
      <selection activeCell="A5" sqref="A5:R5"/>
    </sheetView>
  </sheetViews>
  <sheetFormatPr defaultColWidth="25.7109375" defaultRowHeight="13.5" x14ac:dyDescent="0.25"/>
  <cols>
    <col min="1" max="16384" width="25.7109375" style="14"/>
  </cols>
  <sheetData>
    <row r="1" spans="1:27" x14ac:dyDescent="0.25">
      <c r="A1" s="14">
        <v>1</v>
      </c>
      <c r="B1" s="14">
        <v>27</v>
      </c>
      <c r="C1" s="14" t="s">
        <v>708</v>
      </c>
    </row>
    <row r="2" spans="1:27" x14ac:dyDescent="0.25">
      <c r="A2" s="14">
        <v>0</v>
      </c>
      <c r="B2" s="14">
        <v>0</v>
      </c>
      <c r="D2" s="14">
        <v>101</v>
      </c>
      <c r="E2" s="14">
        <v>3841</v>
      </c>
      <c r="F2" s="18">
        <v>39650.427268518521</v>
      </c>
      <c r="G2" s="14">
        <v>1071</v>
      </c>
      <c r="H2" s="14">
        <v>1071</v>
      </c>
      <c r="I2" s="18">
        <v>38568.400509259256</v>
      </c>
      <c r="J2" s="14">
        <v>1071</v>
      </c>
      <c r="K2" s="17" t="s">
        <v>232</v>
      </c>
      <c r="L2" s="14">
        <v>3301</v>
      </c>
      <c r="M2" s="14">
        <v>3300</v>
      </c>
      <c r="N2" s="14" t="s">
        <v>705</v>
      </c>
      <c r="P2" s="14">
        <v>1581</v>
      </c>
      <c r="R2" s="14">
        <v>3942</v>
      </c>
      <c r="T2" s="14" t="s">
        <v>685</v>
      </c>
      <c r="U2" s="14">
        <v>101</v>
      </c>
      <c r="V2" s="17" t="s">
        <v>693</v>
      </c>
      <c r="W2" s="17" t="s">
        <v>693</v>
      </c>
      <c r="Y2" s="17" t="s">
        <v>233</v>
      </c>
      <c r="Z2" s="14" t="s">
        <v>683</v>
      </c>
      <c r="AA2" s="14" t="s">
        <v>234</v>
      </c>
    </row>
    <row r="4" spans="1:27" x14ac:dyDescent="0.25">
      <c r="A4" s="14">
        <v>1</v>
      </c>
      <c r="B4" s="14">
        <v>18</v>
      </c>
    </row>
    <row r="5" spans="1:27" x14ac:dyDescent="0.25">
      <c r="A5" s="14">
        <v>0</v>
      </c>
      <c r="B5" s="14">
        <v>0</v>
      </c>
      <c r="D5" s="14" t="s">
        <v>843</v>
      </c>
      <c r="E5" s="14">
        <v>101</v>
      </c>
      <c r="F5" s="14">
        <v>3300</v>
      </c>
      <c r="G5" s="16">
        <v>39650</v>
      </c>
      <c r="H5" s="14">
        <v>1071</v>
      </c>
      <c r="I5" s="14">
        <v>1071</v>
      </c>
      <c r="J5" s="16">
        <v>38568</v>
      </c>
      <c r="K5" s="14">
        <v>1071</v>
      </c>
      <c r="L5" s="14" t="s">
        <v>844</v>
      </c>
      <c r="M5" s="14" t="s">
        <v>683</v>
      </c>
      <c r="N5" s="14" t="s">
        <v>845</v>
      </c>
      <c r="O5" s="14" t="s">
        <v>231</v>
      </c>
      <c r="P5" s="14" t="s">
        <v>685</v>
      </c>
      <c r="Q5" s="14">
        <v>101</v>
      </c>
    </row>
    <row r="9" spans="1:27" x14ac:dyDescent="0.25">
      <c r="A9">
        <v>1</v>
      </c>
      <c r="B9">
        <v>18</v>
      </c>
      <c r="C9" t="s">
        <v>714</v>
      </c>
      <c r="D9"/>
      <c r="E9"/>
      <c r="F9"/>
      <c r="G9"/>
      <c r="H9"/>
      <c r="I9"/>
      <c r="J9"/>
      <c r="K9"/>
      <c r="L9"/>
      <c r="M9"/>
      <c r="N9"/>
      <c r="O9"/>
      <c r="P9"/>
      <c r="Q9"/>
      <c r="R9"/>
    </row>
    <row r="10" spans="1:27" x14ac:dyDescent="0.25">
      <c r="A10">
        <v>0</v>
      </c>
      <c r="B10">
        <v>0</v>
      </c>
      <c r="C10"/>
      <c r="D10">
        <v>101</v>
      </c>
      <c r="E10">
        <v>3301</v>
      </c>
      <c r="F10" s="15">
        <v>39650.427268518521</v>
      </c>
      <c r="G10">
        <v>1071</v>
      </c>
      <c r="H10">
        <v>1071</v>
      </c>
      <c r="I10" s="15">
        <v>38568.399768518517</v>
      </c>
      <c r="J10">
        <v>1071</v>
      </c>
      <c r="K10" s="19" t="s">
        <v>235</v>
      </c>
      <c r="L10" t="s">
        <v>705</v>
      </c>
      <c r="M10" s="19" t="s">
        <v>236</v>
      </c>
      <c r="N10">
        <v>0</v>
      </c>
      <c r="O10" s="19" t="s">
        <v>693</v>
      </c>
      <c r="P10" t="s">
        <v>685</v>
      </c>
      <c r="Q10">
        <v>101</v>
      </c>
      <c r="R10" t="s">
        <v>237</v>
      </c>
    </row>
    <row r="14" spans="1:27" x14ac:dyDescent="0.25">
      <c r="A14">
        <v>1</v>
      </c>
      <c r="B14">
        <v>16</v>
      </c>
      <c r="C14" t="s">
        <v>719</v>
      </c>
      <c r="D14"/>
      <c r="E14"/>
      <c r="F14"/>
      <c r="G14"/>
      <c r="H14"/>
      <c r="I14"/>
      <c r="J14"/>
      <c r="K14"/>
      <c r="L14"/>
      <c r="M14"/>
      <c r="N14"/>
      <c r="O14"/>
      <c r="P14"/>
    </row>
    <row r="15" spans="1:27" x14ac:dyDescent="0.25">
      <c r="A15">
        <v>0</v>
      </c>
      <c r="B15">
        <v>0</v>
      </c>
      <c r="C15"/>
      <c r="D15">
        <v>101</v>
      </c>
      <c r="E15">
        <v>1581</v>
      </c>
      <c r="F15" s="15">
        <v>39410.531921296293</v>
      </c>
      <c r="G15">
        <v>1068</v>
      </c>
      <c r="H15">
        <v>13279845</v>
      </c>
      <c r="I15" s="15">
        <v>39410.531921296293</v>
      </c>
      <c r="J15">
        <v>1068</v>
      </c>
      <c r="K15" s="19" t="s">
        <v>715</v>
      </c>
      <c r="L15" t="s">
        <v>716</v>
      </c>
      <c r="M15" t="s">
        <v>685</v>
      </c>
      <c r="N15">
        <v>101</v>
      </c>
      <c r="O15" s="19" t="s">
        <v>717</v>
      </c>
      <c r="P15" t="s">
        <v>718</v>
      </c>
    </row>
    <row r="19" spans="1:18" x14ac:dyDescent="0.25">
      <c r="A19">
        <v>1</v>
      </c>
      <c r="B19">
        <v>18</v>
      </c>
      <c r="C19" t="s">
        <v>721</v>
      </c>
      <c r="D19"/>
      <c r="E19"/>
      <c r="F19"/>
      <c r="G19"/>
      <c r="H19"/>
      <c r="I19"/>
      <c r="J19"/>
      <c r="K19"/>
      <c r="L19"/>
      <c r="M19"/>
      <c r="N19"/>
      <c r="O19"/>
      <c r="P19"/>
      <c r="Q19"/>
      <c r="R19"/>
    </row>
    <row r="20" spans="1:18" x14ac:dyDescent="0.25">
      <c r="A20">
        <v>0</v>
      </c>
      <c r="B20">
        <v>0</v>
      </c>
      <c r="C20"/>
      <c r="D20"/>
      <c r="E20"/>
      <c r="F20" s="20">
        <v>0</v>
      </c>
      <c r="G20"/>
      <c r="H20"/>
      <c r="I20" s="20">
        <v>0</v>
      </c>
      <c r="J20"/>
      <c r="K20" s="19" t="s">
        <v>693</v>
      </c>
      <c r="L20" t="s">
        <v>720</v>
      </c>
      <c r="M20"/>
      <c r="N20"/>
      <c r="O20" s="19" t="s">
        <v>693</v>
      </c>
      <c r="P20"/>
      <c r="Q20" s="19" t="s">
        <v>693</v>
      </c>
      <c r="R20"/>
    </row>
    <row r="24" spans="1:18" x14ac:dyDescent="0.25">
      <c r="A24">
        <v>1</v>
      </c>
      <c r="B24">
        <v>14</v>
      </c>
      <c r="C24" t="s">
        <v>722</v>
      </c>
      <c r="D24"/>
      <c r="E24"/>
      <c r="F24"/>
      <c r="G24"/>
      <c r="H24"/>
      <c r="I24"/>
      <c r="J24"/>
      <c r="K24"/>
      <c r="L24"/>
      <c r="M24"/>
      <c r="N24"/>
    </row>
    <row r="25" spans="1:18" x14ac:dyDescent="0.25">
      <c r="A25">
        <v>0</v>
      </c>
      <c r="B25">
        <v>0</v>
      </c>
      <c r="C25"/>
      <c r="D25"/>
      <c r="E25" s="19" t="s">
        <v>693</v>
      </c>
      <c r="F25" s="20">
        <v>0</v>
      </c>
      <c r="G25"/>
      <c r="H25" s="20">
        <v>0</v>
      </c>
      <c r="I25"/>
      <c r="J25"/>
      <c r="K25"/>
      <c r="L25"/>
      <c r="M25" s="19" t="s">
        <v>693</v>
      </c>
      <c r="N25"/>
    </row>
  </sheetData>
  <phoneticPr fontId="4"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24"/>
  <sheetViews>
    <sheetView workbookViewId="0"/>
  </sheetViews>
  <sheetFormatPr defaultRowHeight="12.75" x14ac:dyDescent="0.2"/>
  <cols>
    <col min="1" max="1" width="28.28515625" bestFit="1" customWidth="1"/>
    <col min="2" max="2" width="18.42578125" bestFit="1" customWidth="1"/>
    <col min="3" max="3" width="14.7109375" bestFit="1" customWidth="1"/>
    <col min="4" max="5" width="19.85546875" bestFit="1" customWidth="1"/>
    <col min="6" max="6" width="11.140625" bestFit="1" customWidth="1"/>
  </cols>
  <sheetData>
    <row r="1" spans="1:12" x14ac:dyDescent="0.2">
      <c r="A1" t="s">
        <v>151</v>
      </c>
      <c r="B1">
        <v>1</v>
      </c>
      <c r="C1" t="s">
        <v>152</v>
      </c>
      <c r="D1" t="s">
        <v>153</v>
      </c>
      <c r="E1" t="s">
        <v>154</v>
      </c>
      <c r="F1" t="s">
        <v>155</v>
      </c>
      <c r="G1" t="s">
        <v>156</v>
      </c>
      <c r="H1" t="s">
        <v>153</v>
      </c>
      <c r="I1" t="s">
        <v>157</v>
      </c>
      <c r="J1">
        <v>4</v>
      </c>
      <c r="K1" t="s">
        <v>158</v>
      </c>
      <c r="L1">
        <v>4</v>
      </c>
    </row>
    <row r="2" spans="1:12" x14ac:dyDescent="0.2">
      <c r="A2" t="s">
        <v>159</v>
      </c>
      <c r="B2" t="s">
        <v>764</v>
      </c>
      <c r="C2" t="s">
        <v>160</v>
      </c>
      <c r="D2" t="s">
        <v>161</v>
      </c>
      <c r="E2" t="s">
        <v>162</v>
      </c>
      <c r="F2" t="s">
        <v>163</v>
      </c>
      <c r="G2" t="s">
        <v>164</v>
      </c>
      <c r="H2" t="s">
        <v>161</v>
      </c>
      <c r="I2" t="s">
        <v>165</v>
      </c>
      <c r="J2">
        <v>3</v>
      </c>
      <c r="K2" t="s">
        <v>166</v>
      </c>
      <c r="L2">
        <v>3</v>
      </c>
    </row>
    <row r="3" spans="1:12" x14ac:dyDescent="0.2">
      <c r="A3" t="s">
        <v>167</v>
      </c>
      <c r="B3">
        <v>101</v>
      </c>
      <c r="C3" t="s">
        <v>168</v>
      </c>
      <c r="D3" t="s">
        <v>169</v>
      </c>
      <c r="E3" t="s">
        <v>170</v>
      </c>
      <c r="F3" t="s">
        <v>171</v>
      </c>
      <c r="G3" t="s">
        <v>172</v>
      </c>
      <c r="H3" t="s">
        <v>169</v>
      </c>
      <c r="I3" t="s">
        <v>173</v>
      </c>
      <c r="J3">
        <v>6</v>
      </c>
      <c r="K3" t="s">
        <v>174</v>
      </c>
      <c r="L3">
        <v>6</v>
      </c>
    </row>
    <row r="4" spans="1:12" x14ac:dyDescent="0.2">
      <c r="A4" t="s">
        <v>175</v>
      </c>
      <c r="B4" t="s">
        <v>176</v>
      </c>
      <c r="C4" t="s">
        <v>177</v>
      </c>
      <c r="D4" t="s">
        <v>178</v>
      </c>
      <c r="E4" t="s">
        <v>179</v>
      </c>
      <c r="F4" t="s">
        <v>180</v>
      </c>
      <c r="G4" t="s">
        <v>181</v>
      </c>
      <c r="H4" t="s">
        <v>178</v>
      </c>
      <c r="I4" t="s">
        <v>182</v>
      </c>
      <c r="J4">
        <v>6</v>
      </c>
      <c r="K4" t="s">
        <v>414</v>
      </c>
      <c r="L4">
        <v>6</v>
      </c>
    </row>
    <row r="5" spans="1:12" x14ac:dyDescent="0.2">
      <c r="A5" t="s">
        <v>415</v>
      </c>
      <c r="B5" t="s">
        <v>416</v>
      </c>
      <c r="C5" t="s">
        <v>417</v>
      </c>
      <c r="D5" t="s">
        <v>103</v>
      </c>
      <c r="E5" t="s">
        <v>418</v>
      </c>
      <c r="F5" t="s">
        <v>419</v>
      </c>
      <c r="G5" t="s">
        <v>420</v>
      </c>
      <c r="H5" t="s">
        <v>103</v>
      </c>
      <c r="I5" t="s">
        <v>421</v>
      </c>
      <c r="J5">
        <v>6</v>
      </c>
      <c r="K5" t="s">
        <v>422</v>
      </c>
      <c r="L5">
        <v>6</v>
      </c>
    </row>
    <row r="6" spans="1:12" x14ac:dyDescent="0.2">
      <c r="A6" t="s">
        <v>423</v>
      </c>
      <c r="B6" t="s">
        <v>424</v>
      </c>
      <c r="C6" t="s">
        <v>425</v>
      </c>
      <c r="D6" t="s">
        <v>80</v>
      </c>
      <c r="E6" t="s">
        <v>426</v>
      </c>
      <c r="F6" t="s">
        <v>427</v>
      </c>
      <c r="G6" t="s">
        <v>428</v>
      </c>
      <c r="H6" t="s">
        <v>80</v>
      </c>
      <c r="I6" t="s">
        <v>429</v>
      </c>
      <c r="J6">
        <v>4</v>
      </c>
      <c r="K6" t="s">
        <v>430</v>
      </c>
      <c r="L6">
        <v>4</v>
      </c>
    </row>
    <row r="7" spans="1:12" x14ac:dyDescent="0.2">
      <c r="A7" t="s">
        <v>431</v>
      </c>
      <c r="B7">
        <v>101</v>
      </c>
      <c r="C7" t="s">
        <v>432</v>
      </c>
      <c r="D7" t="s">
        <v>433</v>
      </c>
      <c r="E7" t="s">
        <v>434</v>
      </c>
      <c r="F7" t="s">
        <v>435</v>
      </c>
      <c r="G7" t="s">
        <v>436</v>
      </c>
      <c r="H7" t="s">
        <v>433</v>
      </c>
      <c r="I7" t="s">
        <v>437</v>
      </c>
      <c r="J7">
        <v>4</v>
      </c>
      <c r="K7" t="s">
        <v>438</v>
      </c>
      <c r="L7">
        <v>4</v>
      </c>
    </row>
    <row r="8" spans="1:12" x14ac:dyDescent="0.2">
      <c r="A8" t="s">
        <v>439</v>
      </c>
      <c r="B8">
        <v>50417</v>
      </c>
      <c r="C8" t="s">
        <v>440</v>
      </c>
      <c r="D8" t="s">
        <v>441</v>
      </c>
      <c r="E8" t="s">
        <v>442</v>
      </c>
      <c r="F8" t="s">
        <v>443</v>
      </c>
      <c r="G8" t="s">
        <v>444</v>
      </c>
      <c r="H8" t="s">
        <v>441</v>
      </c>
      <c r="I8" t="s">
        <v>445</v>
      </c>
      <c r="J8">
        <v>4</v>
      </c>
      <c r="K8" t="s">
        <v>446</v>
      </c>
      <c r="L8">
        <v>4</v>
      </c>
    </row>
    <row r="9" spans="1:12" x14ac:dyDescent="0.2">
      <c r="A9" t="s">
        <v>447</v>
      </c>
      <c r="B9" t="s">
        <v>448</v>
      </c>
    </row>
    <row r="10" spans="1:12" x14ac:dyDescent="0.2">
      <c r="A10" t="s">
        <v>449</v>
      </c>
      <c r="B10" t="s">
        <v>450</v>
      </c>
    </row>
    <row r="11" spans="1:12" x14ac:dyDescent="0.2">
      <c r="A11" t="s">
        <v>451</v>
      </c>
      <c r="B11" t="s">
        <v>450</v>
      </c>
    </row>
    <row r="12" spans="1:12" x14ac:dyDescent="0.2">
      <c r="A12" t="s">
        <v>452</v>
      </c>
      <c r="B12" t="s">
        <v>453</v>
      </c>
    </row>
    <row r="13" spans="1:12" x14ac:dyDescent="0.2">
      <c r="A13" t="s">
        <v>454</v>
      </c>
      <c r="B13" t="s">
        <v>455</v>
      </c>
    </row>
    <row r="14" spans="1:12" x14ac:dyDescent="0.2">
      <c r="A14" t="s">
        <v>183</v>
      </c>
      <c r="B14" t="s">
        <v>184</v>
      </c>
    </row>
    <row r="15" spans="1:12" x14ac:dyDescent="0.2">
      <c r="A15" t="s">
        <v>185</v>
      </c>
      <c r="B15">
        <v>1071</v>
      </c>
    </row>
    <row r="17" spans="1:2" x14ac:dyDescent="0.2">
      <c r="A17" t="s">
        <v>186</v>
      </c>
      <c r="B17" t="s">
        <v>187</v>
      </c>
    </row>
    <row r="18" spans="1:2" x14ac:dyDescent="0.2">
      <c r="A18" t="s">
        <v>188</v>
      </c>
      <c r="B18">
        <v>8</v>
      </c>
    </row>
    <row r="19" spans="1:2" x14ac:dyDescent="0.2">
      <c r="A19" t="s">
        <v>189</v>
      </c>
      <c r="B19">
        <v>-1</v>
      </c>
    </row>
    <row r="20" spans="1:2" x14ac:dyDescent="0.2">
      <c r="A20" t="s">
        <v>190</v>
      </c>
      <c r="B20" t="s">
        <v>191</v>
      </c>
    </row>
    <row r="21" spans="1:2" x14ac:dyDescent="0.2">
      <c r="A21" t="s">
        <v>192</v>
      </c>
      <c r="B21" t="s">
        <v>193</v>
      </c>
    </row>
    <row r="22" spans="1:2" x14ac:dyDescent="0.2">
      <c r="A22" t="s">
        <v>194</v>
      </c>
      <c r="B22" t="s">
        <v>195</v>
      </c>
    </row>
    <row r="23" spans="1:2" x14ac:dyDescent="0.2">
      <c r="A23" t="s">
        <v>196</v>
      </c>
      <c r="B23" t="s">
        <v>197</v>
      </c>
    </row>
    <row r="24" spans="1:2" x14ac:dyDescent="0.2">
      <c r="A24" t="s">
        <v>680</v>
      </c>
      <c r="B24" t="s">
        <v>187</v>
      </c>
    </row>
  </sheetData>
  <phoneticPr fontId="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N3"/>
  <sheetViews>
    <sheetView workbookViewId="0">
      <selection activeCell="C2" sqref="C2:C3"/>
    </sheetView>
  </sheetViews>
  <sheetFormatPr defaultColWidth="25.7109375" defaultRowHeight="13.5" x14ac:dyDescent="0.25"/>
  <cols>
    <col min="1" max="16384" width="25.7109375" style="14"/>
  </cols>
  <sheetData>
    <row r="1" spans="1:40" x14ac:dyDescent="0.25">
      <c r="A1" s="14">
        <v>2</v>
      </c>
      <c r="B1" s="14">
        <v>57</v>
      </c>
      <c r="C1" s="14" t="s">
        <v>697</v>
      </c>
    </row>
    <row r="2" spans="1:40" x14ac:dyDescent="0.25">
      <c r="A2" s="14">
        <v>0</v>
      </c>
      <c r="B2" s="14">
        <v>0</v>
      </c>
      <c r="C2" s="14">
        <v>10</v>
      </c>
      <c r="D2" s="14" t="s">
        <v>698</v>
      </c>
      <c r="E2" s="14">
        <v>101</v>
      </c>
      <c r="F2" s="14">
        <v>5461</v>
      </c>
      <c r="G2" s="14">
        <v>10</v>
      </c>
      <c r="H2" s="16">
        <v>39252</v>
      </c>
      <c r="I2" s="14">
        <v>1071</v>
      </c>
      <c r="J2" s="14">
        <v>11228347</v>
      </c>
      <c r="K2" s="16">
        <v>39252</v>
      </c>
      <c r="L2" s="14">
        <v>1071</v>
      </c>
      <c r="M2" s="14" t="s">
        <v>699</v>
      </c>
      <c r="T2" s="14" t="s">
        <v>700</v>
      </c>
      <c r="U2" s="14" t="s">
        <v>191</v>
      </c>
      <c r="X2" s="14">
        <v>0</v>
      </c>
      <c r="Y2" s="14" t="s">
        <v>699</v>
      </c>
      <c r="Z2" s="14" t="s">
        <v>699</v>
      </c>
      <c r="AA2" s="14">
        <v>1</v>
      </c>
      <c r="AB2" s="14">
        <v>0</v>
      </c>
      <c r="AD2" s="14" t="s">
        <v>701</v>
      </c>
      <c r="AE2" s="14" t="s">
        <v>699</v>
      </c>
      <c r="AF2" s="14" t="s">
        <v>699</v>
      </c>
      <c r="AI2" s="14" t="s">
        <v>699</v>
      </c>
      <c r="AN2" s="14">
        <v>2</v>
      </c>
    </row>
    <row r="3" spans="1:40" x14ac:dyDescent="0.25">
      <c r="A3" s="14">
        <v>0</v>
      </c>
      <c r="B3" s="14">
        <v>0</v>
      </c>
      <c r="C3" s="14">
        <v>20</v>
      </c>
      <c r="D3" s="14" t="s">
        <v>702</v>
      </c>
      <c r="E3" s="14">
        <v>101</v>
      </c>
      <c r="F3" s="14">
        <v>5461</v>
      </c>
      <c r="G3" s="14">
        <v>20</v>
      </c>
      <c r="H3" s="16">
        <v>39252</v>
      </c>
      <c r="I3" s="14">
        <v>1071</v>
      </c>
      <c r="J3" s="14">
        <v>11228347</v>
      </c>
      <c r="K3" s="16">
        <v>39252</v>
      </c>
      <c r="L3" s="14">
        <v>1071</v>
      </c>
      <c r="M3" s="14" t="s">
        <v>699</v>
      </c>
      <c r="T3" s="14" t="s">
        <v>703</v>
      </c>
      <c r="U3" s="14" t="s">
        <v>191</v>
      </c>
      <c r="X3" s="14">
        <v>0</v>
      </c>
      <c r="Y3" s="14" t="s">
        <v>699</v>
      </c>
      <c r="Z3" s="14" t="s">
        <v>699</v>
      </c>
      <c r="AA3" s="14">
        <v>1</v>
      </c>
      <c r="AB3" s="14">
        <v>0</v>
      </c>
      <c r="AD3" s="14" t="s">
        <v>699</v>
      </c>
      <c r="AE3" s="14" t="s">
        <v>699</v>
      </c>
      <c r="AF3" s="14" t="s">
        <v>699</v>
      </c>
      <c r="AI3" s="14" t="s">
        <v>699</v>
      </c>
      <c r="AN3" s="14">
        <v>2</v>
      </c>
    </row>
  </sheetData>
  <phoneticPr fontId="4" type="noConversion"/>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N2"/>
  <sheetViews>
    <sheetView workbookViewId="0">
      <selection activeCell="A2" sqref="A2:AN2"/>
    </sheetView>
  </sheetViews>
  <sheetFormatPr defaultColWidth="25.7109375" defaultRowHeight="13.5" x14ac:dyDescent="0.25"/>
  <cols>
    <col min="1" max="16384" width="25.7109375" style="14"/>
  </cols>
  <sheetData>
    <row r="1" spans="1:40" x14ac:dyDescent="0.25">
      <c r="A1" s="14">
        <v>1</v>
      </c>
      <c r="B1" s="14">
        <v>40</v>
      </c>
      <c r="C1" s="14" t="s">
        <v>689</v>
      </c>
    </row>
    <row r="2" spans="1:40" x14ac:dyDescent="0.25">
      <c r="A2" s="14">
        <v>0</v>
      </c>
      <c r="B2" s="14">
        <v>0</v>
      </c>
      <c r="C2" s="14">
        <v>10</v>
      </c>
      <c r="D2" s="14">
        <v>101</v>
      </c>
      <c r="E2" s="14">
        <v>5461</v>
      </c>
      <c r="F2" s="14">
        <v>10</v>
      </c>
      <c r="G2" s="16">
        <v>39252</v>
      </c>
      <c r="H2" s="14">
        <v>1071</v>
      </c>
      <c r="I2" s="14">
        <v>11228347</v>
      </c>
      <c r="J2" s="16">
        <v>39252</v>
      </c>
      <c r="K2" s="14">
        <v>1071</v>
      </c>
      <c r="L2" s="14" t="s">
        <v>193</v>
      </c>
      <c r="M2" s="14" t="s">
        <v>687</v>
      </c>
      <c r="N2" s="14" t="s">
        <v>195</v>
      </c>
      <c r="P2" s="14" t="s">
        <v>690</v>
      </c>
      <c r="Q2" s="17" t="s">
        <v>693</v>
      </c>
      <c r="R2" s="17" t="s">
        <v>693</v>
      </c>
      <c r="S2" s="14" t="s">
        <v>691</v>
      </c>
      <c r="T2" s="17" t="s">
        <v>694</v>
      </c>
      <c r="U2" s="17" t="s">
        <v>695</v>
      </c>
      <c r="V2" s="14" t="s">
        <v>692</v>
      </c>
      <c r="W2" s="17" t="s">
        <v>693</v>
      </c>
      <c r="X2" s="17" t="s">
        <v>693</v>
      </c>
      <c r="Y2" s="14" t="s">
        <v>691</v>
      </c>
      <c r="Z2" s="17" t="s">
        <v>693</v>
      </c>
      <c r="AA2" s="17" t="s">
        <v>693</v>
      </c>
      <c r="AB2" s="14" t="s">
        <v>691</v>
      </c>
      <c r="AC2" s="17" t="s">
        <v>696</v>
      </c>
      <c r="AD2" s="17" t="s">
        <v>696</v>
      </c>
      <c r="AE2" s="14" t="s">
        <v>691</v>
      </c>
      <c r="AF2" s="17" t="s">
        <v>693</v>
      </c>
      <c r="AG2" s="17" t="s">
        <v>693</v>
      </c>
      <c r="AH2" s="14" t="s">
        <v>691</v>
      </c>
      <c r="AI2" s="17" t="s">
        <v>693</v>
      </c>
      <c r="AJ2" s="17" t="s">
        <v>693</v>
      </c>
      <c r="AK2" s="14" t="s">
        <v>691</v>
      </c>
      <c r="AL2" s="17" t="s">
        <v>693</v>
      </c>
      <c r="AM2" s="17" t="s">
        <v>693</v>
      </c>
      <c r="AN2" s="14" t="s">
        <v>691</v>
      </c>
    </row>
  </sheetData>
  <phoneticPr fontId="4" type="noConversion"/>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R2"/>
  <sheetViews>
    <sheetView workbookViewId="0">
      <selection activeCell="A2" sqref="A2:R2"/>
    </sheetView>
  </sheetViews>
  <sheetFormatPr defaultColWidth="25.7109375" defaultRowHeight="13.5" x14ac:dyDescent="0.25"/>
  <cols>
    <col min="1" max="16384" width="25.7109375" style="14"/>
  </cols>
  <sheetData>
    <row r="1" spans="1:18" x14ac:dyDescent="0.25">
      <c r="A1" s="14">
        <v>1</v>
      </c>
      <c r="B1" s="14">
        <v>18</v>
      </c>
      <c r="C1" s="14" t="s">
        <v>686</v>
      </c>
    </row>
    <row r="2" spans="1:18" x14ac:dyDescent="0.25">
      <c r="A2" s="14">
        <v>0</v>
      </c>
      <c r="B2" s="14">
        <v>0</v>
      </c>
      <c r="C2" s="14">
        <v>20</v>
      </c>
      <c r="D2" s="14">
        <v>101</v>
      </c>
      <c r="E2" s="14">
        <v>5461</v>
      </c>
      <c r="F2" s="14">
        <v>20</v>
      </c>
      <c r="G2" s="14">
        <v>10</v>
      </c>
      <c r="H2" s="16">
        <v>39252</v>
      </c>
      <c r="I2" s="14">
        <v>1071</v>
      </c>
      <c r="J2" s="14">
        <v>0</v>
      </c>
      <c r="K2" s="16">
        <v>39252</v>
      </c>
      <c r="L2" s="14">
        <v>1071</v>
      </c>
      <c r="M2" s="14" t="s">
        <v>687</v>
      </c>
      <c r="N2" s="14">
        <v>10</v>
      </c>
      <c r="O2" s="14">
        <v>10</v>
      </c>
      <c r="R2" s="14" t="s">
        <v>688</v>
      </c>
    </row>
  </sheetData>
  <phoneticPr fontId="4"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J3"/>
  <sheetViews>
    <sheetView workbookViewId="0">
      <selection activeCell="A2" sqref="A2:AZ3"/>
    </sheetView>
  </sheetViews>
  <sheetFormatPr defaultColWidth="25.7109375" defaultRowHeight="13.5" x14ac:dyDescent="0.25"/>
  <cols>
    <col min="1" max="16384" width="25.7109375" style="14"/>
  </cols>
  <sheetData>
    <row r="1" spans="1:36" x14ac:dyDescent="0.25">
      <c r="A1" s="14">
        <v>2</v>
      </c>
      <c r="B1" s="14">
        <v>52</v>
      </c>
      <c r="C1" s="14" t="s">
        <v>730</v>
      </c>
    </row>
    <row r="2" spans="1:36" x14ac:dyDescent="0.25">
      <c r="A2" s="14">
        <v>0</v>
      </c>
      <c r="B2" s="14">
        <v>0</v>
      </c>
      <c r="C2" s="14">
        <v>10</v>
      </c>
      <c r="D2" s="14">
        <v>101</v>
      </c>
      <c r="E2" s="14">
        <v>5462</v>
      </c>
      <c r="F2" s="14">
        <v>10</v>
      </c>
      <c r="G2" s="18">
        <v>39252.675798611112</v>
      </c>
      <c r="H2" s="14">
        <v>1071</v>
      </c>
      <c r="I2" s="14">
        <v>0</v>
      </c>
      <c r="J2" s="18">
        <v>39252.675798611112</v>
      </c>
      <c r="K2" s="14">
        <v>1071</v>
      </c>
      <c r="L2" s="14" t="s">
        <v>699</v>
      </c>
      <c r="M2" s="17" t="s">
        <v>727</v>
      </c>
      <c r="O2" s="14" t="s">
        <v>723</v>
      </c>
      <c r="P2" s="14">
        <v>40</v>
      </c>
      <c r="Q2" s="14" t="s">
        <v>724</v>
      </c>
      <c r="T2" s="17" t="s">
        <v>693</v>
      </c>
      <c r="U2" s="14" t="s">
        <v>191</v>
      </c>
      <c r="W2" s="14" t="s">
        <v>191</v>
      </c>
      <c r="X2" s="14" t="s">
        <v>193</v>
      </c>
      <c r="Y2" s="14" t="s">
        <v>699</v>
      </c>
      <c r="AA2" s="17" t="s">
        <v>729</v>
      </c>
      <c r="AB2" s="14" t="s">
        <v>699</v>
      </c>
      <c r="AE2" s="17" t="s">
        <v>693</v>
      </c>
      <c r="AF2" s="17" t="s">
        <v>693</v>
      </c>
      <c r="AG2" s="14">
        <v>12</v>
      </c>
      <c r="AH2" s="14">
        <v>2</v>
      </c>
      <c r="AI2" s="17" t="s">
        <v>693</v>
      </c>
      <c r="AJ2" s="14" t="s">
        <v>725</v>
      </c>
    </row>
    <row r="3" spans="1:36" x14ac:dyDescent="0.25">
      <c r="A3" s="14">
        <v>0</v>
      </c>
      <c r="B3" s="14">
        <v>0</v>
      </c>
      <c r="C3" s="14">
        <v>20</v>
      </c>
      <c r="D3" s="14">
        <v>101</v>
      </c>
      <c r="E3" s="14">
        <v>5462</v>
      </c>
      <c r="F3" s="14">
        <v>20</v>
      </c>
      <c r="G3" s="18">
        <v>39252.675798611112</v>
      </c>
      <c r="H3" s="14">
        <v>1071</v>
      </c>
      <c r="I3" s="14">
        <v>0</v>
      </c>
      <c r="J3" s="18">
        <v>39252.675798611112</v>
      </c>
      <c r="K3" s="14">
        <v>1071</v>
      </c>
      <c r="L3" s="14" t="s">
        <v>699</v>
      </c>
      <c r="M3" s="17" t="s">
        <v>728</v>
      </c>
      <c r="O3" s="14" t="s">
        <v>723</v>
      </c>
      <c r="P3" s="14">
        <v>55</v>
      </c>
      <c r="Q3" s="14" t="s">
        <v>724</v>
      </c>
      <c r="T3" s="17" t="s">
        <v>693</v>
      </c>
      <c r="U3" s="14" t="s">
        <v>191</v>
      </c>
      <c r="W3" s="14" t="s">
        <v>193</v>
      </c>
      <c r="X3" s="14" t="s">
        <v>193</v>
      </c>
      <c r="Y3" s="14" t="s">
        <v>699</v>
      </c>
      <c r="AA3" s="17" t="s">
        <v>729</v>
      </c>
      <c r="AB3" s="14" t="s">
        <v>699</v>
      </c>
      <c r="AE3" s="17" t="s">
        <v>693</v>
      </c>
      <c r="AF3" s="17" t="s">
        <v>693</v>
      </c>
      <c r="AG3" s="14">
        <v>12</v>
      </c>
      <c r="AH3" s="14">
        <v>2</v>
      </c>
      <c r="AI3" s="17" t="s">
        <v>693</v>
      </c>
      <c r="AJ3" s="14" t="s">
        <v>726</v>
      </c>
    </row>
  </sheetData>
  <phoneticPr fontId="4"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N3"/>
  <sheetViews>
    <sheetView workbookViewId="0">
      <selection activeCell="A2" sqref="A2:AN3"/>
    </sheetView>
  </sheetViews>
  <sheetFormatPr defaultColWidth="25.7109375" defaultRowHeight="13.5" x14ac:dyDescent="0.25"/>
  <cols>
    <col min="1" max="16384" width="25.7109375" style="14"/>
  </cols>
  <sheetData>
    <row r="1" spans="1:40" x14ac:dyDescent="0.25">
      <c r="A1" s="14">
        <v>2</v>
      </c>
      <c r="B1" s="14">
        <v>40</v>
      </c>
      <c r="C1" s="14" t="s">
        <v>735</v>
      </c>
    </row>
    <row r="2" spans="1:40" x14ac:dyDescent="0.25">
      <c r="A2" s="14">
        <v>0</v>
      </c>
      <c r="B2" s="14">
        <v>0</v>
      </c>
      <c r="C2" s="14">
        <v>10</v>
      </c>
      <c r="D2" s="14">
        <v>101</v>
      </c>
      <c r="E2" s="14">
        <v>5462</v>
      </c>
      <c r="F2" s="14">
        <v>10</v>
      </c>
      <c r="G2" s="18">
        <v>39252.675798611112</v>
      </c>
      <c r="H2" s="14">
        <v>1071</v>
      </c>
      <c r="I2" s="14">
        <v>0</v>
      </c>
      <c r="J2" s="18">
        <v>39252.675798611112</v>
      </c>
      <c r="K2" s="14">
        <v>1071</v>
      </c>
      <c r="L2" s="14" t="s">
        <v>699</v>
      </c>
      <c r="M2" s="17" t="s">
        <v>687</v>
      </c>
      <c r="N2" s="14" t="s">
        <v>699</v>
      </c>
      <c r="P2" s="14" t="s">
        <v>731</v>
      </c>
      <c r="Q2" s="17" t="s">
        <v>733</v>
      </c>
      <c r="R2" s="17" t="s">
        <v>733</v>
      </c>
      <c r="S2" s="17" t="s">
        <v>691</v>
      </c>
      <c r="T2" s="17" t="s">
        <v>693</v>
      </c>
      <c r="U2" s="17" t="s">
        <v>693</v>
      </c>
      <c r="V2" s="17" t="s">
        <v>691</v>
      </c>
      <c r="W2" s="17" t="s">
        <v>693</v>
      </c>
      <c r="X2" s="17" t="s">
        <v>693</v>
      </c>
      <c r="Y2" s="17" t="s">
        <v>691</v>
      </c>
      <c r="Z2" s="17" t="s">
        <v>693</v>
      </c>
      <c r="AA2" s="17" t="s">
        <v>693</v>
      </c>
      <c r="AB2" s="17" t="s">
        <v>691</v>
      </c>
      <c r="AC2" s="17" t="s">
        <v>693</v>
      </c>
      <c r="AD2" s="17" t="s">
        <v>693</v>
      </c>
      <c r="AE2" s="17" t="s">
        <v>691</v>
      </c>
      <c r="AF2" s="17" t="s">
        <v>693</v>
      </c>
      <c r="AG2" s="17" t="s">
        <v>693</v>
      </c>
      <c r="AH2" s="17" t="s">
        <v>691</v>
      </c>
      <c r="AI2" s="17" t="s">
        <v>693</v>
      </c>
      <c r="AJ2" s="17" t="s">
        <v>693</v>
      </c>
      <c r="AK2" s="17" t="s">
        <v>691</v>
      </c>
      <c r="AL2" s="17" t="s">
        <v>693</v>
      </c>
      <c r="AM2" s="17" t="s">
        <v>693</v>
      </c>
      <c r="AN2" s="17" t="s">
        <v>691</v>
      </c>
    </row>
    <row r="3" spans="1:40" x14ac:dyDescent="0.25">
      <c r="A3" s="14">
        <v>0</v>
      </c>
      <c r="B3" s="14">
        <v>0</v>
      </c>
      <c r="C3" s="14">
        <v>20</v>
      </c>
      <c r="D3" s="14">
        <v>101</v>
      </c>
      <c r="E3" s="14">
        <v>5462</v>
      </c>
      <c r="F3" s="14">
        <v>20</v>
      </c>
      <c r="G3" s="18">
        <v>39252.675798611112</v>
      </c>
      <c r="H3" s="14">
        <v>1071</v>
      </c>
      <c r="I3" s="14">
        <v>0</v>
      </c>
      <c r="J3" s="18">
        <v>39252.675798611112</v>
      </c>
      <c r="K3" s="14">
        <v>1071</v>
      </c>
      <c r="L3" s="14" t="s">
        <v>699</v>
      </c>
      <c r="M3" s="17" t="s">
        <v>687</v>
      </c>
      <c r="N3" s="14" t="s">
        <v>699</v>
      </c>
      <c r="P3" s="14" t="s">
        <v>732</v>
      </c>
      <c r="Q3" s="17" t="s">
        <v>734</v>
      </c>
      <c r="R3" s="17" t="s">
        <v>734</v>
      </c>
      <c r="S3" s="17" t="s">
        <v>691</v>
      </c>
      <c r="T3" s="17" t="s">
        <v>693</v>
      </c>
      <c r="U3" s="17" t="s">
        <v>693</v>
      </c>
      <c r="V3" s="17" t="s">
        <v>691</v>
      </c>
      <c r="W3" s="17" t="s">
        <v>693</v>
      </c>
      <c r="X3" s="17" t="s">
        <v>693</v>
      </c>
      <c r="Y3" s="17" t="s">
        <v>691</v>
      </c>
      <c r="Z3" s="17" t="s">
        <v>693</v>
      </c>
      <c r="AA3" s="17" t="s">
        <v>693</v>
      </c>
      <c r="AB3" s="17" t="s">
        <v>691</v>
      </c>
      <c r="AC3" s="17" t="s">
        <v>693</v>
      </c>
      <c r="AD3" s="17" t="s">
        <v>693</v>
      </c>
      <c r="AE3" s="17" t="s">
        <v>691</v>
      </c>
      <c r="AF3" s="17" t="s">
        <v>693</v>
      </c>
      <c r="AG3" s="17" t="s">
        <v>693</v>
      </c>
      <c r="AH3" s="17" t="s">
        <v>691</v>
      </c>
      <c r="AI3" s="17" t="s">
        <v>693</v>
      </c>
      <c r="AJ3" s="17" t="s">
        <v>693</v>
      </c>
      <c r="AK3" s="17" t="s">
        <v>691</v>
      </c>
      <c r="AL3" s="17" t="s">
        <v>693</v>
      </c>
      <c r="AM3" s="17" t="s">
        <v>693</v>
      </c>
      <c r="AN3" s="17" t="s">
        <v>691</v>
      </c>
    </row>
  </sheetData>
  <phoneticPr fontId="4" type="noConversion"/>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736</v>
      </c>
    </row>
  </sheetData>
  <phoneticPr fontId="4" type="noConversion"/>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1"/>
  <sheetViews>
    <sheetView workbookViewId="0"/>
  </sheetViews>
  <sheetFormatPr defaultColWidth="25.7109375" defaultRowHeight="13.5" x14ac:dyDescent="0.25"/>
  <cols>
    <col min="1" max="16384" width="25.7109375" style="14"/>
  </cols>
  <sheetData>
    <row r="1" spans="1:3" x14ac:dyDescent="0.25">
      <c r="A1" s="14">
        <v>0</v>
      </c>
      <c r="B1" s="14">
        <v>15</v>
      </c>
      <c r="C1" s="14" t="s">
        <v>737</v>
      </c>
    </row>
  </sheetData>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61"/>
  <sheetViews>
    <sheetView workbookViewId="0">
      <selection activeCell="A2" sqref="A2:AN61"/>
    </sheetView>
  </sheetViews>
  <sheetFormatPr defaultColWidth="25.7109375" defaultRowHeight="13.5" x14ac:dyDescent="0.25"/>
  <cols>
    <col min="1" max="16384" width="25.7109375" style="14"/>
  </cols>
  <sheetData>
    <row r="1" spans="1:40" x14ac:dyDescent="0.25">
      <c r="A1" s="14">
        <v>60</v>
      </c>
      <c r="B1" s="14">
        <v>40</v>
      </c>
      <c r="C1" s="14" t="s">
        <v>689</v>
      </c>
    </row>
    <row r="2" spans="1:40" x14ac:dyDescent="0.25">
      <c r="A2" s="14">
        <v>0</v>
      </c>
      <c r="B2" s="14">
        <v>0</v>
      </c>
      <c r="C2" s="14">
        <v>40</v>
      </c>
      <c r="D2" s="14">
        <v>101</v>
      </c>
      <c r="E2" s="14">
        <v>3300</v>
      </c>
      <c r="F2" s="14">
        <v>40</v>
      </c>
      <c r="G2" s="16">
        <v>39147</v>
      </c>
      <c r="H2" s="14">
        <v>1071</v>
      </c>
      <c r="I2" s="14">
        <v>9852998</v>
      </c>
      <c r="J2" s="16">
        <v>38761</v>
      </c>
      <c r="K2" s="14">
        <v>1071</v>
      </c>
      <c r="L2" s="14" t="s">
        <v>193</v>
      </c>
      <c r="M2" s="14" t="s">
        <v>687</v>
      </c>
      <c r="N2" s="14" t="s">
        <v>195</v>
      </c>
      <c r="P2" s="14" t="s">
        <v>846</v>
      </c>
      <c r="Q2" s="17" t="s">
        <v>693</v>
      </c>
      <c r="R2" s="17" t="s">
        <v>693</v>
      </c>
      <c r="S2" s="14" t="s">
        <v>691</v>
      </c>
      <c r="T2" s="17" t="s">
        <v>473</v>
      </c>
      <c r="U2" s="17" t="s">
        <v>473</v>
      </c>
      <c r="V2" s="14" t="s">
        <v>691</v>
      </c>
      <c r="W2" s="17" t="s">
        <v>693</v>
      </c>
      <c r="X2" s="17" t="s">
        <v>693</v>
      </c>
      <c r="Y2" s="14" t="s">
        <v>691</v>
      </c>
      <c r="Z2" s="17" t="s">
        <v>693</v>
      </c>
      <c r="AA2" s="17" t="s">
        <v>693</v>
      </c>
      <c r="AB2" s="14" t="s">
        <v>691</v>
      </c>
      <c r="AC2" s="17" t="s">
        <v>488</v>
      </c>
      <c r="AD2" s="17" t="s">
        <v>508</v>
      </c>
      <c r="AE2" s="14" t="s">
        <v>691</v>
      </c>
      <c r="AF2" s="17" t="s">
        <v>693</v>
      </c>
      <c r="AG2" s="17" t="s">
        <v>693</v>
      </c>
      <c r="AH2" s="14" t="s">
        <v>691</v>
      </c>
      <c r="AI2" s="17" t="s">
        <v>693</v>
      </c>
      <c r="AJ2" s="17" t="s">
        <v>693</v>
      </c>
      <c r="AK2" s="14" t="s">
        <v>691</v>
      </c>
      <c r="AL2" s="17" t="s">
        <v>693</v>
      </c>
      <c r="AM2" s="17" t="s">
        <v>693</v>
      </c>
      <c r="AN2" s="14" t="s">
        <v>691</v>
      </c>
    </row>
    <row r="3" spans="1:40" x14ac:dyDescent="0.25">
      <c r="A3" s="14">
        <v>0</v>
      </c>
      <c r="B3" s="14">
        <v>0</v>
      </c>
      <c r="C3" s="14">
        <v>40</v>
      </c>
      <c r="D3" s="14">
        <v>101</v>
      </c>
      <c r="E3" s="14">
        <v>3300</v>
      </c>
      <c r="F3" s="14">
        <v>40</v>
      </c>
      <c r="G3" s="16">
        <v>39147</v>
      </c>
      <c r="H3" s="14">
        <v>1071</v>
      </c>
      <c r="I3" s="14">
        <v>9852998</v>
      </c>
      <c r="J3" s="16">
        <v>39147</v>
      </c>
      <c r="K3" s="14">
        <v>1071</v>
      </c>
      <c r="L3" s="14" t="s">
        <v>193</v>
      </c>
      <c r="M3" s="14" t="s">
        <v>847</v>
      </c>
      <c r="N3" s="14" t="s">
        <v>195</v>
      </c>
      <c r="P3" s="14" t="s">
        <v>848</v>
      </c>
      <c r="Q3" s="17" t="s">
        <v>693</v>
      </c>
      <c r="R3" s="17" t="s">
        <v>693</v>
      </c>
      <c r="S3" s="14" t="s">
        <v>691</v>
      </c>
      <c r="T3" s="17" t="s">
        <v>473</v>
      </c>
      <c r="U3" s="17" t="s">
        <v>473</v>
      </c>
      <c r="V3" s="14" t="s">
        <v>691</v>
      </c>
      <c r="W3" s="17" t="s">
        <v>693</v>
      </c>
      <c r="X3" s="17" t="s">
        <v>693</v>
      </c>
      <c r="Y3" s="14" t="s">
        <v>691</v>
      </c>
      <c r="Z3" s="17" t="s">
        <v>693</v>
      </c>
      <c r="AA3" s="17" t="s">
        <v>693</v>
      </c>
      <c r="AB3" s="14" t="s">
        <v>691</v>
      </c>
      <c r="AC3" s="17" t="s">
        <v>489</v>
      </c>
      <c r="AD3" s="17" t="s">
        <v>489</v>
      </c>
      <c r="AE3" s="14" t="s">
        <v>691</v>
      </c>
      <c r="AF3" s="17" t="s">
        <v>693</v>
      </c>
      <c r="AG3" s="17" t="s">
        <v>693</v>
      </c>
      <c r="AH3" s="14" t="s">
        <v>691</v>
      </c>
      <c r="AI3" s="17" t="s">
        <v>693</v>
      </c>
      <c r="AJ3" s="17" t="s">
        <v>693</v>
      </c>
      <c r="AK3" s="14" t="s">
        <v>691</v>
      </c>
      <c r="AL3" s="17" t="s">
        <v>693</v>
      </c>
      <c r="AM3" s="17" t="s">
        <v>693</v>
      </c>
      <c r="AN3" s="14" t="s">
        <v>691</v>
      </c>
    </row>
    <row r="4" spans="1:40" x14ac:dyDescent="0.25">
      <c r="A4" s="14">
        <v>0</v>
      </c>
      <c r="B4" s="14">
        <v>0</v>
      </c>
      <c r="C4" s="14">
        <v>40</v>
      </c>
      <c r="D4" s="14">
        <v>101</v>
      </c>
      <c r="E4" s="14">
        <v>3300</v>
      </c>
      <c r="F4" s="14">
        <v>40</v>
      </c>
      <c r="G4" s="16">
        <v>39147</v>
      </c>
      <c r="H4" s="14">
        <v>1071</v>
      </c>
      <c r="I4" s="14">
        <v>9852998</v>
      </c>
      <c r="J4" s="16">
        <v>38761</v>
      </c>
      <c r="K4" s="14">
        <v>1071</v>
      </c>
      <c r="L4" s="14" t="s">
        <v>193</v>
      </c>
      <c r="M4" s="14" t="s">
        <v>687</v>
      </c>
      <c r="N4" s="14" t="s">
        <v>195</v>
      </c>
      <c r="P4" s="14" t="s">
        <v>849</v>
      </c>
      <c r="Q4" s="17" t="s">
        <v>693</v>
      </c>
      <c r="R4" s="17" t="s">
        <v>693</v>
      </c>
      <c r="S4" s="14" t="s">
        <v>691</v>
      </c>
      <c r="T4" s="17" t="s">
        <v>474</v>
      </c>
      <c r="U4" s="17" t="s">
        <v>474</v>
      </c>
      <c r="V4" s="14" t="s">
        <v>691</v>
      </c>
      <c r="W4" s="17" t="s">
        <v>693</v>
      </c>
      <c r="X4" s="17" t="s">
        <v>693</v>
      </c>
      <c r="Y4" s="14" t="s">
        <v>691</v>
      </c>
      <c r="Z4" s="17" t="s">
        <v>693</v>
      </c>
      <c r="AA4" s="17" t="s">
        <v>693</v>
      </c>
      <c r="AB4" s="14" t="s">
        <v>691</v>
      </c>
      <c r="AC4" s="17" t="s">
        <v>488</v>
      </c>
      <c r="AD4" s="17" t="s">
        <v>508</v>
      </c>
      <c r="AE4" s="14" t="s">
        <v>691</v>
      </c>
      <c r="AF4" s="17" t="s">
        <v>693</v>
      </c>
      <c r="AG4" s="17" t="s">
        <v>693</v>
      </c>
      <c r="AH4" s="14" t="s">
        <v>691</v>
      </c>
      <c r="AI4" s="17" t="s">
        <v>693</v>
      </c>
      <c r="AJ4" s="17" t="s">
        <v>693</v>
      </c>
      <c r="AK4" s="14" t="s">
        <v>691</v>
      </c>
      <c r="AL4" s="17" t="s">
        <v>693</v>
      </c>
      <c r="AM4" s="17" t="s">
        <v>693</v>
      </c>
      <c r="AN4" s="14" t="s">
        <v>691</v>
      </c>
    </row>
    <row r="5" spans="1:40" x14ac:dyDescent="0.25">
      <c r="A5" s="14">
        <v>0</v>
      </c>
      <c r="B5" s="14">
        <v>0</v>
      </c>
      <c r="C5" s="14">
        <v>40</v>
      </c>
      <c r="D5" s="14">
        <v>101</v>
      </c>
      <c r="E5" s="14">
        <v>3300</v>
      </c>
      <c r="F5" s="14">
        <v>40</v>
      </c>
      <c r="G5" s="16">
        <v>39147</v>
      </c>
      <c r="H5" s="14">
        <v>1071</v>
      </c>
      <c r="I5" s="14">
        <v>9852998</v>
      </c>
      <c r="J5" s="16">
        <v>39147</v>
      </c>
      <c r="K5" s="14">
        <v>1071</v>
      </c>
      <c r="L5" s="14" t="s">
        <v>193</v>
      </c>
      <c r="M5" s="14" t="s">
        <v>847</v>
      </c>
      <c r="N5" s="14" t="s">
        <v>195</v>
      </c>
      <c r="P5" s="14" t="s">
        <v>850</v>
      </c>
      <c r="Q5" s="17" t="s">
        <v>693</v>
      </c>
      <c r="R5" s="17" t="s">
        <v>693</v>
      </c>
      <c r="S5" s="14" t="s">
        <v>691</v>
      </c>
      <c r="T5" s="17" t="s">
        <v>474</v>
      </c>
      <c r="U5" s="17" t="s">
        <v>474</v>
      </c>
      <c r="V5" s="14" t="s">
        <v>691</v>
      </c>
      <c r="W5" s="17" t="s">
        <v>693</v>
      </c>
      <c r="X5" s="17" t="s">
        <v>693</v>
      </c>
      <c r="Y5" s="14" t="s">
        <v>691</v>
      </c>
      <c r="Z5" s="17" t="s">
        <v>693</v>
      </c>
      <c r="AA5" s="17" t="s">
        <v>693</v>
      </c>
      <c r="AB5" s="14" t="s">
        <v>691</v>
      </c>
      <c r="AC5" s="17" t="s">
        <v>489</v>
      </c>
      <c r="AD5" s="17" t="s">
        <v>489</v>
      </c>
      <c r="AE5" s="14" t="s">
        <v>691</v>
      </c>
      <c r="AF5" s="17" t="s">
        <v>693</v>
      </c>
      <c r="AG5" s="17" t="s">
        <v>693</v>
      </c>
      <c r="AH5" s="14" t="s">
        <v>691</v>
      </c>
      <c r="AI5" s="17" t="s">
        <v>693</v>
      </c>
      <c r="AJ5" s="17" t="s">
        <v>693</v>
      </c>
      <c r="AK5" s="14" t="s">
        <v>691</v>
      </c>
      <c r="AL5" s="17" t="s">
        <v>693</v>
      </c>
      <c r="AM5" s="17" t="s">
        <v>693</v>
      </c>
      <c r="AN5" s="14" t="s">
        <v>691</v>
      </c>
    </row>
    <row r="6" spans="1:40" x14ac:dyDescent="0.25">
      <c r="A6" s="14">
        <v>0</v>
      </c>
      <c r="B6" s="14">
        <v>0</v>
      </c>
      <c r="C6" s="14">
        <v>50</v>
      </c>
      <c r="D6" s="14">
        <v>101</v>
      </c>
      <c r="E6" s="14">
        <v>3300</v>
      </c>
      <c r="F6" s="14">
        <v>50</v>
      </c>
      <c r="G6" s="16">
        <v>39147</v>
      </c>
      <c r="H6" s="14">
        <v>1071</v>
      </c>
      <c r="I6" s="14">
        <v>9852998</v>
      </c>
      <c r="J6" s="16">
        <v>38568</v>
      </c>
      <c r="K6" s="14">
        <v>1071</v>
      </c>
      <c r="L6" s="14" t="s">
        <v>193</v>
      </c>
      <c r="M6" s="14" t="s">
        <v>687</v>
      </c>
      <c r="N6" s="14" t="s">
        <v>195</v>
      </c>
      <c r="P6" s="14" t="s">
        <v>851</v>
      </c>
      <c r="Q6" s="17" t="s">
        <v>693</v>
      </c>
      <c r="R6" s="17" t="s">
        <v>693</v>
      </c>
      <c r="S6" s="14" t="s">
        <v>691</v>
      </c>
      <c r="T6" s="17" t="s">
        <v>475</v>
      </c>
      <c r="U6" s="17" t="s">
        <v>485</v>
      </c>
      <c r="V6" s="14" t="s">
        <v>691</v>
      </c>
      <c r="W6" s="17" t="s">
        <v>693</v>
      </c>
      <c r="X6" s="17" t="s">
        <v>693</v>
      </c>
      <c r="Y6" s="14" t="s">
        <v>691</v>
      </c>
      <c r="Z6" s="17" t="s">
        <v>693</v>
      </c>
      <c r="AA6" s="17" t="s">
        <v>693</v>
      </c>
      <c r="AB6" s="14" t="s">
        <v>691</v>
      </c>
      <c r="AC6" s="17" t="s">
        <v>490</v>
      </c>
      <c r="AD6" s="17" t="s">
        <v>509</v>
      </c>
      <c r="AE6" s="14" t="s">
        <v>691</v>
      </c>
      <c r="AF6" s="17" t="s">
        <v>693</v>
      </c>
      <c r="AG6" s="17" t="s">
        <v>693</v>
      </c>
      <c r="AH6" s="14" t="s">
        <v>691</v>
      </c>
      <c r="AI6" s="17" t="s">
        <v>693</v>
      </c>
      <c r="AJ6" s="17" t="s">
        <v>693</v>
      </c>
      <c r="AK6" s="14" t="s">
        <v>691</v>
      </c>
      <c r="AL6" s="17" t="s">
        <v>693</v>
      </c>
      <c r="AM6" s="17" t="s">
        <v>693</v>
      </c>
      <c r="AN6" s="14" t="s">
        <v>691</v>
      </c>
    </row>
    <row r="7" spans="1:40" x14ac:dyDescent="0.25">
      <c r="A7" s="14">
        <v>0</v>
      </c>
      <c r="B7" s="14">
        <v>0</v>
      </c>
      <c r="C7" s="14">
        <v>50</v>
      </c>
      <c r="D7" s="14">
        <v>101</v>
      </c>
      <c r="E7" s="14">
        <v>3300</v>
      </c>
      <c r="F7" s="14">
        <v>50</v>
      </c>
      <c r="G7" s="16">
        <v>39147</v>
      </c>
      <c r="H7" s="14">
        <v>1071</v>
      </c>
      <c r="I7" s="14">
        <v>9852998</v>
      </c>
      <c r="J7" s="16">
        <v>39147</v>
      </c>
      <c r="K7" s="14">
        <v>1071</v>
      </c>
      <c r="L7" s="14" t="s">
        <v>193</v>
      </c>
      <c r="M7" s="14" t="s">
        <v>687</v>
      </c>
      <c r="N7" s="14" t="s">
        <v>195</v>
      </c>
      <c r="P7" s="14" t="s">
        <v>852</v>
      </c>
      <c r="Q7" s="17" t="s">
        <v>693</v>
      </c>
      <c r="R7" s="17" t="s">
        <v>693</v>
      </c>
      <c r="S7" s="14" t="s">
        <v>691</v>
      </c>
      <c r="T7" s="17" t="s">
        <v>475</v>
      </c>
      <c r="U7" s="17" t="s">
        <v>485</v>
      </c>
      <c r="V7" s="14" t="s">
        <v>691</v>
      </c>
      <c r="W7" s="17" t="s">
        <v>693</v>
      </c>
      <c r="X7" s="17" t="s">
        <v>693</v>
      </c>
      <c r="Y7" s="14" t="s">
        <v>691</v>
      </c>
      <c r="Z7" s="17" t="s">
        <v>693</v>
      </c>
      <c r="AA7" s="17" t="s">
        <v>693</v>
      </c>
      <c r="AB7" s="14" t="s">
        <v>691</v>
      </c>
      <c r="AC7" s="17" t="s">
        <v>491</v>
      </c>
      <c r="AD7" s="17" t="s">
        <v>510</v>
      </c>
      <c r="AE7" s="14" t="s">
        <v>691</v>
      </c>
      <c r="AF7" s="17" t="s">
        <v>693</v>
      </c>
      <c r="AG7" s="17" t="s">
        <v>693</v>
      </c>
      <c r="AH7" s="14" t="s">
        <v>691</v>
      </c>
      <c r="AI7" s="17" t="s">
        <v>693</v>
      </c>
      <c r="AJ7" s="17" t="s">
        <v>693</v>
      </c>
      <c r="AK7" s="14" t="s">
        <v>691</v>
      </c>
      <c r="AL7" s="17" t="s">
        <v>693</v>
      </c>
      <c r="AM7" s="17" t="s">
        <v>693</v>
      </c>
      <c r="AN7" s="14" t="s">
        <v>691</v>
      </c>
    </row>
    <row r="8" spans="1:40" x14ac:dyDescent="0.25">
      <c r="A8" s="14">
        <v>0</v>
      </c>
      <c r="B8" s="14">
        <v>0</v>
      </c>
      <c r="C8" s="14">
        <v>50</v>
      </c>
      <c r="D8" s="14">
        <v>101</v>
      </c>
      <c r="E8" s="14">
        <v>3300</v>
      </c>
      <c r="F8" s="14">
        <v>50</v>
      </c>
      <c r="G8" s="16">
        <v>39147</v>
      </c>
      <c r="H8" s="14">
        <v>1071</v>
      </c>
      <c r="I8" s="14">
        <v>9852998</v>
      </c>
      <c r="J8" s="16">
        <v>39147</v>
      </c>
      <c r="K8" s="14">
        <v>1071</v>
      </c>
      <c r="L8" s="14" t="s">
        <v>193</v>
      </c>
      <c r="M8" s="14" t="s">
        <v>687</v>
      </c>
      <c r="N8" s="14" t="s">
        <v>195</v>
      </c>
      <c r="P8" s="14" t="s">
        <v>853</v>
      </c>
      <c r="Q8" s="17" t="s">
        <v>693</v>
      </c>
      <c r="R8" s="17" t="s">
        <v>693</v>
      </c>
      <c r="S8" s="14" t="s">
        <v>691</v>
      </c>
      <c r="T8" s="17" t="s">
        <v>476</v>
      </c>
      <c r="U8" s="17" t="s">
        <v>476</v>
      </c>
      <c r="V8" s="14" t="s">
        <v>691</v>
      </c>
      <c r="W8" s="17" t="s">
        <v>693</v>
      </c>
      <c r="X8" s="17" t="s">
        <v>693</v>
      </c>
      <c r="Y8" s="14" t="s">
        <v>691</v>
      </c>
      <c r="Z8" s="17" t="s">
        <v>693</v>
      </c>
      <c r="AA8" s="17" t="s">
        <v>693</v>
      </c>
      <c r="AB8" s="14" t="s">
        <v>691</v>
      </c>
      <c r="AC8" s="17" t="s">
        <v>490</v>
      </c>
      <c r="AD8" s="17" t="s">
        <v>510</v>
      </c>
      <c r="AE8" s="14" t="s">
        <v>691</v>
      </c>
      <c r="AF8" s="17" t="s">
        <v>693</v>
      </c>
      <c r="AG8" s="17" t="s">
        <v>693</v>
      </c>
      <c r="AH8" s="14" t="s">
        <v>691</v>
      </c>
      <c r="AI8" s="17" t="s">
        <v>693</v>
      </c>
      <c r="AJ8" s="17" t="s">
        <v>693</v>
      </c>
      <c r="AK8" s="14" t="s">
        <v>691</v>
      </c>
      <c r="AL8" s="17" t="s">
        <v>693</v>
      </c>
      <c r="AM8" s="17" t="s">
        <v>693</v>
      </c>
      <c r="AN8" s="14" t="s">
        <v>691</v>
      </c>
    </row>
    <row r="9" spans="1:40" x14ac:dyDescent="0.25">
      <c r="A9" s="14">
        <v>0</v>
      </c>
      <c r="B9" s="14">
        <v>0</v>
      </c>
      <c r="C9" s="14">
        <v>50</v>
      </c>
      <c r="D9" s="14">
        <v>101</v>
      </c>
      <c r="E9" s="14">
        <v>3300</v>
      </c>
      <c r="F9" s="14">
        <v>50</v>
      </c>
      <c r="G9" s="16">
        <v>39147</v>
      </c>
      <c r="H9" s="14">
        <v>1071</v>
      </c>
      <c r="I9" s="14">
        <v>9852998</v>
      </c>
      <c r="J9" s="16">
        <v>38758</v>
      </c>
      <c r="K9" s="14">
        <v>1071</v>
      </c>
      <c r="L9" s="14" t="s">
        <v>193</v>
      </c>
      <c r="M9" s="14" t="s">
        <v>687</v>
      </c>
      <c r="N9" s="14" t="s">
        <v>195</v>
      </c>
      <c r="P9" s="14" t="s">
        <v>854</v>
      </c>
      <c r="Q9" s="17" t="s">
        <v>693</v>
      </c>
      <c r="R9" s="17" t="s">
        <v>693</v>
      </c>
      <c r="S9" s="14" t="s">
        <v>691</v>
      </c>
      <c r="T9" s="17" t="s">
        <v>477</v>
      </c>
      <c r="U9" s="17" t="s">
        <v>486</v>
      </c>
      <c r="V9" s="14" t="s">
        <v>691</v>
      </c>
      <c r="W9" s="17" t="s">
        <v>693</v>
      </c>
      <c r="X9" s="17" t="s">
        <v>693</v>
      </c>
      <c r="Y9" s="14" t="s">
        <v>691</v>
      </c>
      <c r="Z9" s="17" t="s">
        <v>693</v>
      </c>
      <c r="AA9" s="17" t="s">
        <v>693</v>
      </c>
      <c r="AB9" s="14" t="s">
        <v>691</v>
      </c>
      <c r="AC9" s="17" t="s">
        <v>490</v>
      </c>
      <c r="AD9" s="17" t="s">
        <v>509</v>
      </c>
      <c r="AE9" s="14" t="s">
        <v>691</v>
      </c>
      <c r="AF9" s="17" t="s">
        <v>693</v>
      </c>
      <c r="AG9" s="17" t="s">
        <v>693</v>
      </c>
      <c r="AH9" s="14" t="s">
        <v>691</v>
      </c>
      <c r="AI9" s="17" t="s">
        <v>693</v>
      </c>
      <c r="AJ9" s="17" t="s">
        <v>693</v>
      </c>
      <c r="AK9" s="14" t="s">
        <v>691</v>
      </c>
      <c r="AL9" s="17" t="s">
        <v>693</v>
      </c>
      <c r="AM9" s="17" t="s">
        <v>693</v>
      </c>
      <c r="AN9" s="14" t="s">
        <v>691</v>
      </c>
    </row>
    <row r="10" spans="1:40" x14ac:dyDescent="0.25">
      <c r="A10" s="14">
        <v>0</v>
      </c>
      <c r="B10" s="14">
        <v>0</v>
      </c>
      <c r="C10" s="14">
        <v>50</v>
      </c>
      <c r="D10" s="14">
        <v>101</v>
      </c>
      <c r="E10" s="14">
        <v>3300</v>
      </c>
      <c r="F10" s="14">
        <v>50</v>
      </c>
      <c r="G10" s="16">
        <v>39147</v>
      </c>
      <c r="H10" s="14">
        <v>1071</v>
      </c>
      <c r="I10" s="14">
        <v>9852998</v>
      </c>
      <c r="J10" s="16">
        <v>39147</v>
      </c>
      <c r="K10" s="14">
        <v>1071</v>
      </c>
      <c r="L10" s="14" t="s">
        <v>193</v>
      </c>
      <c r="M10" s="14" t="s">
        <v>687</v>
      </c>
      <c r="N10" s="14" t="s">
        <v>195</v>
      </c>
      <c r="P10" s="14" t="s">
        <v>855</v>
      </c>
      <c r="Q10" s="17" t="s">
        <v>693</v>
      </c>
      <c r="R10" s="17" t="s">
        <v>693</v>
      </c>
      <c r="S10" s="14" t="s">
        <v>691</v>
      </c>
      <c r="T10" s="17" t="s">
        <v>477</v>
      </c>
      <c r="U10" s="17" t="s">
        <v>486</v>
      </c>
      <c r="V10" s="14" t="s">
        <v>691</v>
      </c>
      <c r="W10" s="17" t="s">
        <v>693</v>
      </c>
      <c r="X10" s="17" t="s">
        <v>693</v>
      </c>
      <c r="Y10" s="14" t="s">
        <v>691</v>
      </c>
      <c r="Z10" s="17" t="s">
        <v>693</v>
      </c>
      <c r="AA10" s="17" t="s">
        <v>693</v>
      </c>
      <c r="AB10" s="14" t="s">
        <v>691</v>
      </c>
      <c r="AC10" s="17" t="s">
        <v>491</v>
      </c>
      <c r="AD10" s="17" t="s">
        <v>510</v>
      </c>
      <c r="AE10" s="14" t="s">
        <v>691</v>
      </c>
      <c r="AF10" s="17" t="s">
        <v>693</v>
      </c>
      <c r="AG10" s="17" t="s">
        <v>693</v>
      </c>
      <c r="AH10" s="14" t="s">
        <v>691</v>
      </c>
      <c r="AI10" s="17" t="s">
        <v>693</v>
      </c>
      <c r="AJ10" s="17" t="s">
        <v>693</v>
      </c>
      <c r="AK10" s="14" t="s">
        <v>691</v>
      </c>
      <c r="AL10" s="17" t="s">
        <v>693</v>
      </c>
      <c r="AM10" s="17" t="s">
        <v>693</v>
      </c>
      <c r="AN10" s="14" t="s">
        <v>691</v>
      </c>
    </row>
    <row r="11" spans="1:40" x14ac:dyDescent="0.25">
      <c r="A11" s="14">
        <v>0</v>
      </c>
      <c r="B11" s="14">
        <v>0</v>
      </c>
      <c r="C11" s="14">
        <v>60</v>
      </c>
      <c r="D11" s="14">
        <v>101</v>
      </c>
      <c r="E11" s="14">
        <v>3300</v>
      </c>
      <c r="F11" s="14">
        <v>60</v>
      </c>
      <c r="G11" s="16">
        <v>39147</v>
      </c>
      <c r="H11" s="14">
        <v>1071</v>
      </c>
      <c r="I11" s="14">
        <v>9852998</v>
      </c>
      <c r="J11" s="16">
        <v>38568</v>
      </c>
      <c r="K11" s="14">
        <v>1071</v>
      </c>
      <c r="L11" s="14" t="s">
        <v>193</v>
      </c>
      <c r="M11" s="14" t="s">
        <v>687</v>
      </c>
      <c r="N11" s="14" t="s">
        <v>195</v>
      </c>
      <c r="P11" s="14" t="s">
        <v>856</v>
      </c>
      <c r="Q11" s="17" t="s">
        <v>693</v>
      </c>
      <c r="R11" s="17" t="s">
        <v>693</v>
      </c>
      <c r="S11" s="14" t="s">
        <v>691</v>
      </c>
      <c r="T11" s="17" t="s">
        <v>478</v>
      </c>
      <c r="U11" s="17" t="s">
        <v>478</v>
      </c>
      <c r="V11" s="14" t="s">
        <v>691</v>
      </c>
      <c r="W11" s="17" t="s">
        <v>693</v>
      </c>
      <c r="X11" s="17" t="s">
        <v>693</v>
      </c>
      <c r="Y11" s="14" t="s">
        <v>691</v>
      </c>
      <c r="Z11" s="17" t="s">
        <v>693</v>
      </c>
      <c r="AA11" s="17" t="s">
        <v>693</v>
      </c>
      <c r="AB11" s="14" t="s">
        <v>691</v>
      </c>
      <c r="AC11" s="17" t="s">
        <v>492</v>
      </c>
      <c r="AD11" s="17" t="s">
        <v>511</v>
      </c>
      <c r="AE11" s="14" t="s">
        <v>691</v>
      </c>
      <c r="AF11" s="17" t="s">
        <v>693</v>
      </c>
      <c r="AG11" s="17" t="s">
        <v>693</v>
      </c>
      <c r="AH11" s="14" t="s">
        <v>691</v>
      </c>
      <c r="AI11" s="17" t="s">
        <v>693</v>
      </c>
      <c r="AJ11" s="17" t="s">
        <v>693</v>
      </c>
      <c r="AK11" s="14" t="s">
        <v>691</v>
      </c>
      <c r="AL11" s="17" t="s">
        <v>693</v>
      </c>
      <c r="AM11" s="17" t="s">
        <v>693</v>
      </c>
      <c r="AN11" s="14" t="s">
        <v>691</v>
      </c>
    </row>
    <row r="12" spans="1:40" x14ac:dyDescent="0.25">
      <c r="A12" s="14">
        <v>0</v>
      </c>
      <c r="B12" s="14">
        <v>0</v>
      </c>
      <c r="C12" s="14">
        <v>60</v>
      </c>
      <c r="D12" s="14">
        <v>101</v>
      </c>
      <c r="E12" s="14">
        <v>3300</v>
      </c>
      <c r="F12" s="14">
        <v>60</v>
      </c>
      <c r="G12" s="16">
        <v>39147</v>
      </c>
      <c r="H12" s="14">
        <v>1071</v>
      </c>
      <c r="I12" s="14">
        <v>9852998</v>
      </c>
      <c r="J12" s="16">
        <v>39147</v>
      </c>
      <c r="K12" s="14">
        <v>1071</v>
      </c>
      <c r="L12" s="14" t="s">
        <v>193</v>
      </c>
      <c r="M12" s="14" t="s">
        <v>687</v>
      </c>
      <c r="N12" s="14" t="s">
        <v>195</v>
      </c>
      <c r="P12" s="14" t="s">
        <v>857</v>
      </c>
      <c r="Q12" s="17" t="s">
        <v>693</v>
      </c>
      <c r="R12" s="17" t="s">
        <v>693</v>
      </c>
      <c r="S12" s="14" t="s">
        <v>691</v>
      </c>
      <c r="T12" s="17" t="s">
        <v>476</v>
      </c>
      <c r="U12" s="17" t="s">
        <v>476</v>
      </c>
      <c r="V12" s="14" t="s">
        <v>691</v>
      </c>
      <c r="W12" s="17" t="s">
        <v>693</v>
      </c>
      <c r="X12" s="17" t="s">
        <v>693</v>
      </c>
      <c r="Y12" s="14" t="s">
        <v>691</v>
      </c>
      <c r="Z12" s="17" t="s">
        <v>693</v>
      </c>
      <c r="AA12" s="17" t="s">
        <v>693</v>
      </c>
      <c r="AB12" s="14" t="s">
        <v>691</v>
      </c>
      <c r="AC12" s="17" t="s">
        <v>493</v>
      </c>
      <c r="AD12" s="17" t="s">
        <v>493</v>
      </c>
      <c r="AE12" s="14" t="s">
        <v>691</v>
      </c>
      <c r="AF12" s="17" t="s">
        <v>693</v>
      </c>
      <c r="AG12" s="17" t="s">
        <v>693</v>
      </c>
      <c r="AH12" s="14" t="s">
        <v>691</v>
      </c>
      <c r="AI12" s="17" t="s">
        <v>693</v>
      </c>
      <c r="AJ12" s="17" t="s">
        <v>693</v>
      </c>
      <c r="AK12" s="14" t="s">
        <v>691</v>
      </c>
      <c r="AL12" s="17" t="s">
        <v>693</v>
      </c>
      <c r="AM12" s="17" t="s">
        <v>693</v>
      </c>
      <c r="AN12" s="14" t="s">
        <v>691</v>
      </c>
    </row>
    <row r="13" spans="1:40" x14ac:dyDescent="0.25">
      <c r="A13" s="14">
        <v>0</v>
      </c>
      <c r="B13" s="14">
        <v>0</v>
      </c>
      <c r="C13" s="14">
        <v>60</v>
      </c>
      <c r="D13" s="14">
        <v>101</v>
      </c>
      <c r="E13" s="14">
        <v>3300</v>
      </c>
      <c r="F13" s="14">
        <v>60</v>
      </c>
      <c r="G13" s="16">
        <v>39147</v>
      </c>
      <c r="H13" s="14">
        <v>1071</v>
      </c>
      <c r="I13" s="14">
        <v>9852998</v>
      </c>
      <c r="J13" s="16">
        <v>39147</v>
      </c>
      <c r="K13" s="14">
        <v>1071</v>
      </c>
      <c r="L13" s="14" t="s">
        <v>193</v>
      </c>
      <c r="M13" s="14" t="s">
        <v>687</v>
      </c>
      <c r="N13" s="14" t="s">
        <v>195</v>
      </c>
      <c r="P13" s="14" t="s">
        <v>858</v>
      </c>
      <c r="Q13" s="17" t="s">
        <v>693</v>
      </c>
      <c r="R13" s="17" t="s">
        <v>693</v>
      </c>
      <c r="S13" s="14" t="s">
        <v>691</v>
      </c>
      <c r="T13" s="17" t="s">
        <v>476</v>
      </c>
      <c r="U13" s="17" t="s">
        <v>476</v>
      </c>
      <c r="V13" s="14" t="s">
        <v>691</v>
      </c>
      <c r="W13" s="17" t="s">
        <v>693</v>
      </c>
      <c r="X13" s="17" t="s">
        <v>693</v>
      </c>
      <c r="Y13" s="14" t="s">
        <v>691</v>
      </c>
      <c r="Z13" s="17" t="s">
        <v>693</v>
      </c>
      <c r="AA13" s="17" t="s">
        <v>693</v>
      </c>
      <c r="AB13" s="14" t="s">
        <v>691</v>
      </c>
      <c r="AC13" s="17" t="s">
        <v>494</v>
      </c>
      <c r="AD13" s="17" t="s">
        <v>494</v>
      </c>
      <c r="AE13" s="14" t="s">
        <v>691</v>
      </c>
      <c r="AF13" s="17" t="s">
        <v>693</v>
      </c>
      <c r="AG13" s="17" t="s">
        <v>693</v>
      </c>
      <c r="AH13" s="14" t="s">
        <v>691</v>
      </c>
      <c r="AI13" s="17" t="s">
        <v>693</v>
      </c>
      <c r="AJ13" s="17" t="s">
        <v>693</v>
      </c>
      <c r="AK13" s="14" t="s">
        <v>691</v>
      </c>
      <c r="AL13" s="17" t="s">
        <v>693</v>
      </c>
      <c r="AM13" s="17" t="s">
        <v>693</v>
      </c>
      <c r="AN13" s="14" t="s">
        <v>691</v>
      </c>
    </row>
    <row r="14" spans="1:40" x14ac:dyDescent="0.25">
      <c r="A14" s="14">
        <v>0</v>
      </c>
      <c r="B14" s="14">
        <v>0</v>
      </c>
      <c r="C14" s="14">
        <v>60</v>
      </c>
      <c r="D14" s="14">
        <v>101</v>
      </c>
      <c r="E14" s="14">
        <v>3300</v>
      </c>
      <c r="F14" s="14">
        <v>60</v>
      </c>
      <c r="G14" s="16">
        <v>39147</v>
      </c>
      <c r="H14" s="14">
        <v>1071</v>
      </c>
      <c r="I14" s="14">
        <v>9852998</v>
      </c>
      <c r="J14" s="16">
        <v>38758</v>
      </c>
      <c r="K14" s="14">
        <v>1071</v>
      </c>
      <c r="L14" s="14" t="s">
        <v>193</v>
      </c>
      <c r="M14" s="14" t="s">
        <v>687</v>
      </c>
      <c r="N14" s="14" t="s">
        <v>195</v>
      </c>
      <c r="P14" s="14" t="s">
        <v>859</v>
      </c>
      <c r="Q14" s="17" t="s">
        <v>693</v>
      </c>
      <c r="R14" s="17" t="s">
        <v>693</v>
      </c>
      <c r="S14" s="14" t="s">
        <v>691</v>
      </c>
      <c r="T14" s="17" t="s">
        <v>479</v>
      </c>
      <c r="U14" s="17" t="s">
        <v>487</v>
      </c>
      <c r="V14" s="14" t="s">
        <v>691</v>
      </c>
      <c r="W14" s="17" t="s">
        <v>693</v>
      </c>
      <c r="X14" s="17" t="s">
        <v>693</v>
      </c>
      <c r="Y14" s="14" t="s">
        <v>691</v>
      </c>
      <c r="Z14" s="17" t="s">
        <v>693</v>
      </c>
      <c r="AA14" s="17" t="s">
        <v>693</v>
      </c>
      <c r="AB14" s="14" t="s">
        <v>691</v>
      </c>
      <c r="AC14" s="17" t="s">
        <v>492</v>
      </c>
      <c r="AD14" s="17" t="s">
        <v>511</v>
      </c>
      <c r="AE14" s="14" t="s">
        <v>691</v>
      </c>
      <c r="AF14" s="17" t="s">
        <v>693</v>
      </c>
      <c r="AG14" s="17" t="s">
        <v>693</v>
      </c>
      <c r="AH14" s="14" t="s">
        <v>691</v>
      </c>
      <c r="AI14" s="17" t="s">
        <v>693</v>
      </c>
      <c r="AJ14" s="17" t="s">
        <v>693</v>
      </c>
      <c r="AK14" s="14" t="s">
        <v>691</v>
      </c>
      <c r="AL14" s="17" t="s">
        <v>693</v>
      </c>
      <c r="AM14" s="17" t="s">
        <v>693</v>
      </c>
      <c r="AN14" s="14" t="s">
        <v>691</v>
      </c>
    </row>
    <row r="15" spans="1:40" x14ac:dyDescent="0.25">
      <c r="A15" s="14">
        <v>0</v>
      </c>
      <c r="B15" s="14">
        <v>0</v>
      </c>
      <c r="C15" s="14">
        <v>81</v>
      </c>
      <c r="D15" s="14">
        <v>101</v>
      </c>
      <c r="E15" s="14">
        <v>3300</v>
      </c>
      <c r="F15" s="14">
        <v>81</v>
      </c>
      <c r="G15" s="16">
        <v>39147</v>
      </c>
      <c r="H15" s="14">
        <v>1071</v>
      </c>
      <c r="I15" s="14">
        <v>9852998</v>
      </c>
      <c r="J15" s="16">
        <v>38568</v>
      </c>
      <c r="K15" s="14">
        <v>1071</v>
      </c>
      <c r="L15" s="14" t="s">
        <v>193</v>
      </c>
      <c r="M15" s="14" t="s">
        <v>687</v>
      </c>
      <c r="N15" s="14" t="s">
        <v>195</v>
      </c>
      <c r="P15" s="14" t="s">
        <v>860</v>
      </c>
      <c r="Q15" s="17" t="s">
        <v>693</v>
      </c>
      <c r="R15" s="17" t="s">
        <v>693</v>
      </c>
      <c r="S15" s="14" t="s">
        <v>691</v>
      </c>
      <c r="T15" s="17" t="s">
        <v>473</v>
      </c>
      <c r="U15" s="17" t="s">
        <v>473</v>
      </c>
      <c r="V15" s="14" t="s">
        <v>691</v>
      </c>
      <c r="W15" s="17" t="s">
        <v>693</v>
      </c>
      <c r="X15" s="17" t="s">
        <v>693</v>
      </c>
      <c r="Y15" s="14" t="s">
        <v>691</v>
      </c>
      <c r="Z15" s="17" t="s">
        <v>693</v>
      </c>
      <c r="AA15" s="17" t="s">
        <v>693</v>
      </c>
      <c r="AB15" s="14" t="s">
        <v>691</v>
      </c>
      <c r="AC15" s="17" t="s">
        <v>495</v>
      </c>
      <c r="AD15" s="17" t="s">
        <v>512</v>
      </c>
      <c r="AE15" s="14" t="s">
        <v>691</v>
      </c>
      <c r="AF15" s="17" t="s">
        <v>693</v>
      </c>
      <c r="AG15" s="17" t="s">
        <v>693</v>
      </c>
      <c r="AH15" s="14" t="s">
        <v>691</v>
      </c>
      <c r="AI15" s="17" t="s">
        <v>693</v>
      </c>
      <c r="AJ15" s="17" t="s">
        <v>693</v>
      </c>
      <c r="AK15" s="14" t="s">
        <v>691</v>
      </c>
      <c r="AL15" s="17" t="s">
        <v>693</v>
      </c>
      <c r="AM15" s="17" t="s">
        <v>693</v>
      </c>
      <c r="AN15" s="14" t="s">
        <v>691</v>
      </c>
    </row>
    <row r="16" spans="1:40" x14ac:dyDescent="0.25">
      <c r="A16" s="14">
        <v>0</v>
      </c>
      <c r="B16" s="14">
        <v>0</v>
      </c>
      <c r="C16" s="14">
        <v>81</v>
      </c>
      <c r="D16" s="14">
        <v>101</v>
      </c>
      <c r="E16" s="14">
        <v>3300</v>
      </c>
      <c r="F16" s="14">
        <v>81</v>
      </c>
      <c r="G16" s="16">
        <v>39147</v>
      </c>
      <c r="H16" s="14">
        <v>1071</v>
      </c>
      <c r="I16" s="14">
        <v>9852998</v>
      </c>
      <c r="J16" s="16">
        <v>39147</v>
      </c>
      <c r="K16" s="14">
        <v>1071</v>
      </c>
      <c r="L16" s="14" t="s">
        <v>193</v>
      </c>
      <c r="M16" s="14" t="s">
        <v>847</v>
      </c>
      <c r="N16" s="14" t="s">
        <v>195</v>
      </c>
      <c r="P16" s="14" t="s">
        <v>861</v>
      </c>
      <c r="Q16" s="17" t="s">
        <v>693</v>
      </c>
      <c r="R16" s="17" t="s">
        <v>693</v>
      </c>
      <c r="S16" s="14" t="s">
        <v>691</v>
      </c>
      <c r="T16" s="17" t="s">
        <v>473</v>
      </c>
      <c r="U16" s="17" t="s">
        <v>473</v>
      </c>
      <c r="V16" s="14" t="s">
        <v>691</v>
      </c>
      <c r="W16" s="17" t="s">
        <v>693</v>
      </c>
      <c r="X16" s="17" t="s">
        <v>693</v>
      </c>
      <c r="Y16" s="14" t="s">
        <v>691</v>
      </c>
      <c r="Z16" s="17" t="s">
        <v>693</v>
      </c>
      <c r="AA16" s="17" t="s">
        <v>693</v>
      </c>
      <c r="AB16" s="14" t="s">
        <v>691</v>
      </c>
      <c r="AC16" s="17" t="s">
        <v>496</v>
      </c>
      <c r="AD16" s="17" t="s">
        <v>496</v>
      </c>
      <c r="AE16" s="14" t="s">
        <v>691</v>
      </c>
      <c r="AF16" s="17" t="s">
        <v>693</v>
      </c>
      <c r="AG16" s="17" t="s">
        <v>693</v>
      </c>
      <c r="AH16" s="14" t="s">
        <v>691</v>
      </c>
      <c r="AI16" s="17" t="s">
        <v>693</v>
      </c>
      <c r="AJ16" s="17" t="s">
        <v>693</v>
      </c>
      <c r="AK16" s="14" t="s">
        <v>691</v>
      </c>
      <c r="AL16" s="17" t="s">
        <v>693</v>
      </c>
      <c r="AM16" s="17" t="s">
        <v>693</v>
      </c>
      <c r="AN16" s="14" t="s">
        <v>691</v>
      </c>
    </row>
    <row r="17" spans="1:40" x14ac:dyDescent="0.25">
      <c r="A17" s="14">
        <v>0</v>
      </c>
      <c r="B17" s="14">
        <v>0</v>
      </c>
      <c r="C17" s="14">
        <v>81</v>
      </c>
      <c r="D17" s="14">
        <v>101</v>
      </c>
      <c r="E17" s="14">
        <v>3300</v>
      </c>
      <c r="F17" s="14">
        <v>81</v>
      </c>
      <c r="G17" s="16">
        <v>39147</v>
      </c>
      <c r="H17" s="14">
        <v>1071</v>
      </c>
      <c r="I17" s="14">
        <v>9852998</v>
      </c>
      <c r="J17" s="16">
        <v>39147</v>
      </c>
      <c r="K17" s="14">
        <v>1071</v>
      </c>
      <c r="L17" s="14" t="s">
        <v>193</v>
      </c>
      <c r="M17" s="14" t="s">
        <v>687</v>
      </c>
      <c r="N17" s="14" t="s">
        <v>195</v>
      </c>
      <c r="P17" s="14" t="s">
        <v>862</v>
      </c>
      <c r="Q17" s="17" t="s">
        <v>693</v>
      </c>
      <c r="R17" s="17" t="s">
        <v>693</v>
      </c>
      <c r="S17" s="14" t="s">
        <v>691</v>
      </c>
      <c r="T17" s="17" t="s">
        <v>474</v>
      </c>
      <c r="U17" s="17" t="s">
        <v>474</v>
      </c>
      <c r="V17" s="14" t="s">
        <v>691</v>
      </c>
      <c r="W17" s="17" t="s">
        <v>693</v>
      </c>
      <c r="X17" s="17" t="s">
        <v>693</v>
      </c>
      <c r="Y17" s="14" t="s">
        <v>691</v>
      </c>
      <c r="Z17" s="17" t="s">
        <v>693</v>
      </c>
      <c r="AA17" s="17" t="s">
        <v>693</v>
      </c>
      <c r="AB17" s="14" t="s">
        <v>691</v>
      </c>
      <c r="AC17" s="17" t="s">
        <v>495</v>
      </c>
      <c r="AD17" s="17" t="s">
        <v>512</v>
      </c>
      <c r="AE17" s="14" t="s">
        <v>691</v>
      </c>
      <c r="AF17" s="17" t="s">
        <v>693</v>
      </c>
      <c r="AG17" s="17" t="s">
        <v>693</v>
      </c>
      <c r="AH17" s="14" t="s">
        <v>691</v>
      </c>
      <c r="AI17" s="17" t="s">
        <v>693</v>
      </c>
      <c r="AJ17" s="17" t="s">
        <v>693</v>
      </c>
      <c r="AK17" s="14" t="s">
        <v>691</v>
      </c>
      <c r="AL17" s="17" t="s">
        <v>693</v>
      </c>
      <c r="AM17" s="17" t="s">
        <v>693</v>
      </c>
      <c r="AN17" s="14" t="s">
        <v>691</v>
      </c>
    </row>
    <row r="18" spans="1:40" x14ac:dyDescent="0.25">
      <c r="A18" s="14">
        <v>0</v>
      </c>
      <c r="B18" s="14">
        <v>0</v>
      </c>
      <c r="C18" s="14">
        <v>81</v>
      </c>
      <c r="D18" s="14">
        <v>101</v>
      </c>
      <c r="E18" s="14">
        <v>3300</v>
      </c>
      <c r="F18" s="14">
        <v>81</v>
      </c>
      <c r="G18" s="16">
        <v>39147</v>
      </c>
      <c r="H18" s="14">
        <v>1071</v>
      </c>
      <c r="I18" s="14">
        <v>9852998</v>
      </c>
      <c r="J18" s="16">
        <v>39147</v>
      </c>
      <c r="K18" s="14">
        <v>1071</v>
      </c>
      <c r="L18" s="14" t="s">
        <v>193</v>
      </c>
      <c r="M18" s="14" t="s">
        <v>847</v>
      </c>
      <c r="N18" s="14" t="s">
        <v>195</v>
      </c>
      <c r="P18" s="14" t="s">
        <v>863</v>
      </c>
      <c r="Q18" s="17" t="s">
        <v>693</v>
      </c>
      <c r="R18" s="17" t="s">
        <v>693</v>
      </c>
      <c r="S18" s="14" t="s">
        <v>691</v>
      </c>
      <c r="T18" s="17" t="s">
        <v>474</v>
      </c>
      <c r="U18" s="17" t="s">
        <v>474</v>
      </c>
      <c r="V18" s="14" t="s">
        <v>691</v>
      </c>
      <c r="W18" s="17" t="s">
        <v>693</v>
      </c>
      <c r="X18" s="17" t="s">
        <v>693</v>
      </c>
      <c r="Y18" s="14" t="s">
        <v>691</v>
      </c>
      <c r="Z18" s="17" t="s">
        <v>693</v>
      </c>
      <c r="AA18" s="17" t="s">
        <v>693</v>
      </c>
      <c r="AB18" s="14" t="s">
        <v>691</v>
      </c>
      <c r="AC18" s="17" t="s">
        <v>496</v>
      </c>
      <c r="AD18" s="17" t="s">
        <v>496</v>
      </c>
      <c r="AE18" s="14" t="s">
        <v>691</v>
      </c>
      <c r="AF18" s="17" t="s">
        <v>693</v>
      </c>
      <c r="AG18" s="17" t="s">
        <v>693</v>
      </c>
      <c r="AH18" s="14" t="s">
        <v>691</v>
      </c>
      <c r="AI18" s="17" t="s">
        <v>693</v>
      </c>
      <c r="AJ18" s="17" t="s">
        <v>693</v>
      </c>
      <c r="AK18" s="14" t="s">
        <v>691</v>
      </c>
      <c r="AL18" s="17" t="s">
        <v>693</v>
      </c>
      <c r="AM18" s="17" t="s">
        <v>693</v>
      </c>
      <c r="AN18" s="14" t="s">
        <v>691</v>
      </c>
    </row>
    <row r="19" spans="1:40" x14ac:dyDescent="0.25">
      <c r="A19" s="14">
        <v>0</v>
      </c>
      <c r="B19" s="14">
        <v>0</v>
      </c>
      <c r="C19" s="14">
        <v>90</v>
      </c>
      <c r="D19" s="14">
        <v>101</v>
      </c>
      <c r="E19" s="14">
        <v>3300</v>
      </c>
      <c r="F19" s="14">
        <v>90</v>
      </c>
      <c r="G19" s="16">
        <v>39147</v>
      </c>
      <c r="H19" s="14">
        <v>1071</v>
      </c>
      <c r="I19" s="14">
        <v>9852998</v>
      </c>
      <c r="J19" s="16">
        <v>39147</v>
      </c>
      <c r="K19" s="14">
        <v>1071</v>
      </c>
      <c r="L19" s="14" t="s">
        <v>193</v>
      </c>
      <c r="M19" s="14" t="s">
        <v>687</v>
      </c>
      <c r="N19" s="14" t="s">
        <v>195</v>
      </c>
      <c r="P19" s="14" t="s">
        <v>864</v>
      </c>
      <c r="Q19" s="17" t="s">
        <v>693</v>
      </c>
      <c r="R19" s="17" t="s">
        <v>693</v>
      </c>
      <c r="S19" s="14" t="s">
        <v>691</v>
      </c>
      <c r="T19" s="17" t="s">
        <v>480</v>
      </c>
      <c r="U19" s="17" t="s">
        <v>480</v>
      </c>
      <c r="V19" s="14" t="s">
        <v>691</v>
      </c>
      <c r="W19" s="17" t="s">
        <v>693</v>
      </c>
      <c r="X19" s="17" t="s">
        <v>693</v>
      </c>
      <c r="Y19" s="14" t="s">
        <v>691</v>
      </c>
      <c r="Z19" s="17" t="s">
        <v>693</v>
      </c>
      <c r="AA19" s="17" t="s">
        <v>693</v>
      </c>
      <c r="AB19" s="14" t="s">
        <v>691</v>
      </c>
      <c r="AC19" s="17" t="s">
        <v>497</v>
      </c>
      <c r="AD19" s="17" t="s">
        <v>513</v>
      </c>
      <c r="AE19" s="14" t="s">
        <v>691</v>
      </c>
      <c r="AF19" s="17" t="s">
        <v>693</v>
      </c>
      <c r="AG19" s="17" t="s">
        <v>693</v>
      </c>
      <c r="AH19" s="14" t="s">
        <v>691</v>
      </c>
      <c r="AI19" s="17" t="s">
        <v>693</v>
      </c>
      <c r="AJ19" s="17" t="s">
        <v>693</v>
      </c>
      <c r="AK19" s="14" t="s">
        <v>691</v>
      </c>
      <c r="AL19" s="17" t="s">
        <v>693</v>
      </c>
      <c r="AM19" s="17" t="s">
        <v>693</v>
      </c>
      <c r="AN19" s="14" t="s">
        <v>691</v>
      </c>
    </row>
    <row r="20" spans="1:40" x14ac:dyDescent="0.25">
      <c r="A20" s="14">
        <v>0</v>
      </c>
      <c r="B20" s="14">
        <v>0</v>
      </c>
      <c r="C20" s="14">
        <v>90</v>
      </c>
      <c r="D20" s="14">
        <v>101</v>
      </c>
      <c r="E20" s="14">
        <v>3300</v>
      </c>
      <c r="F20" s="14">
        <v>90</v>
      </c>
      <c r="G20" s="16">
        <v>39147</v>
      </c>
      <c r="H20" s="14">
        <v>1071</v>
      </c>
      <c r="I20" s="14">
        <v>9852998</v>
      </c>
      <c r="J20" s="16">
        <v>39147</v>
      </c>
      <c r="K20" s="14">
        <v>1071</v>
      </c>
      <c r="L20" s="14" t="s">
        <v>193</v>
      </c>
      <c r="M20" s="14" t="s">
        <v>687</v>
      </c>
      <c r="N20" s="14" t="s">
        <v>195</v>
      </c>
      <c r="P20" s="14" t="s">
        <v>865</v>
      </c>
      <c r="Q20" s="17" t="s">
        <v>693</v>
      </c>
      <c r="R20" s="17" t="s">
        <v>693</v>
      </c>
      <c r="S20" s="14" t="s">
        <v>691</v>
      </c>
      <c r="T20" s="17" t="s">
        <v>481</v>
      </c>
      <c r="U20" s="17" t="s">
        <v>481</v>
      </c>
      <c r="V20" s="14" t="s">
        <v>691</v>
      </c>
      <c r="W20" s="17" t="s">
        <v>693</v>
      </c>
      <c r="X20" s="17" t="s">
        <v>693</v>
      </c>
      <c r="Y20" s="14" t="s">
        <v>691</v>
      </c>
      <c r="Z20" s="17" t="s">
        <v>693</v>
      </c>
      <c r="AA20" s="17" t="s">
        <v>693</v>
      </c>
      <c r="AB20" s="14" t="s">
        <v>691</v>
      </c>
      <c r="AC20" s="17" t="s">
        <v>497</v>
      </c>
      <c r="AD20" s="17" t="s">
        <v>513</v>
      </c>
      <c r="AE20" s="14" t="s">
        <v>691</v>
      </c>
      <c r="AF20" s="17" t="s">
        <v>693</v>
      </c>
      <c r="AG20" s="17" t="s">
        <v>693</v>
      </c>
      <c r="AH20" s="14" t="s">
        <v>691</v>
      </c>
      <c r="AI20" s="17" t="s">
        <v>693</v>
      </c>
      <c r="AJ20" s="17" t="s">
        <v>693</v>
      </c>
      <c r="AK20" s="14" t="s">
        <v>691</v>
      </c>
      <c r="AL20" s="17" t="s">
        <v>693</v>
      </c>
      <c r="AM20" s="17" t="s">
        <v>693</v>
      </c>
      <c r="AN20" s="14" t="s">
        <v>691</v>
      </c>
    </row>
    <row r="21" spans="1:40" x14ac:dyDescent="0.25">
      <c r="A21" s="14">
        <v>0</v>
      </c>
      <c r="B21" s="14">
        <v>0</v>
      </c>
      <c r="C21" s="14">
        <v>90</v>
      </c>
      <c r="D21" s="14">
        <v>101</v>
      </c>
      <c r="E21" s="14">
        <v>3300</v>
      </c>
      <c r="F21" s="14">
        <v>90</v>
      </c>
      <c r="G21" s="16">
        <v>39147</v>
      </c>
      <c r="H21" s="14">
        <v>1071</v>
      </c>
      <c r="I21" s="14">
        <v>9852998</v>
      </c>
      <c r="J21" s="16">
        <v>39147</v>
      </c>
      <c r="K21" s="14">
        <v>1071</v>
      </c>
      <c r="L21" s="14" t="s">
        <v>193</v>
      </c>
      <c r="M21" s="14" t="s">
        <v>687</v>
      </c>
      <c r="N21" s="14" t="s">
        <v>195</v>
      </c>
      <c r="P21" s="14" t="s">
        <v>866</v>
      </c>
      <c r="Q21" s="17" t="s">
        <v>693</v>
      </c>
      <c r="R21" s="17" t="s">
        <v>693</v>
      </c>
      <c r="S21" s="14" t="s">
        <v>691</v>
      </c>
      <c r="T21" s="17" t="s">
        <v>482</v>
      </c>
      <c r="U21" s="17" t="s">
        <v>482</v>
      </c>
      <c r="V21" s="14" t="s">
        <v>691</v>
      </c>
      <c r="W21" s="17" t="s">
        <v>693</v>
      </c>
      <c r="X21" s="17" t="s">
        <v>693</v>
      </c>
      <c r="Y21" s="14" t="s">
        <v>691</v>
      </c>
      <c r="Z21" s="17" t="s">
        <v>693</v>
      </c>
      <c r="AA21" s="17" t="s">
        <v>693</v>
      </c>
      <c r="AB21" s="14" t="s">
        <v>691</v>
      </c>
      <c r="AC21" s="17" t="s">
        <v>497</v>
      </c>
      <c r="AD21" s="17" t="s">
        <v>513</v>
      </c>
      <c r="AE21" s="14" t="s">
        <v>691</v>
      </c>
      <c r="AF21" s="17" t="s">
        <v>693</v>
      </c>
      <c r="AG21" s="17" t="s">
        <v>693</v>
      </c>
      <c r="AH21" s="14" t="s">
        <v>691</v>
      </c>
      <c r="AI21" s="17" t="s">
        <v>693</v>
      </c>
      <c r="AJ21" s="17" t="s">
        <v>693</v>
      </c>
      <c r="AK21" s="14" t="s">
        <v>691</v>
      </c>
      <c r="AL21" s="17" t="s">
        <v>693</v>
      </c>
      <c r="AM21" s="17" t="s">
        <v>693</v>
      </c>
      <c r="AN21" s="14" t="s">
        <v>691</v>
      </c>
    </row>
    <row r="22" spans="1:40" x14ac:dyDescent="0.25">
      <c r="A22" s="14">
        <v>0</v>
      </c>
      <c r="B22" s="14">
        <v>0</v>
      </c>
      <c r="C22" s="14">
        <v>100</v>
      </c>
      <c r="D22" s="14">
        <v>101</v>
      </c>
      <c r="E22" s="14">
        <v>3300</v>
      </c>
      <c r="F22" s="14">
        <v>100</v>
      </c>
      <c r="G22" s="16">
        <v>39147</v>
      </c>
      <c r="H22" s="14">
        <v>1071</v>
      </c>
      <c r="I22" s="14">
        <v>9852998</v>
      </c>
      <c r="J22" s="16">
        <v>39147</v>
      </c>
      <c r="K22" s="14">
        <v>1071</v>
      </c>
      <c r="L22" s="14" t="s">
        <v>193</v>
      </c>
      <c r="M22" s="14" t="s">
        <v>687</v>
      </c>
      <c r="N22" s="14" t="s">
        <v>195</v>
      </c>
      <c r="P22" s="14" t="s">
        <v>867</v>
      </c>
      <c r="Q22" s="17" t="s">
        <v>693</v>
      </c>
      <c r="R22" s="17" t="s">
        <v>693</v>
      </c>
      <c r="S22" s="14" t="s">
        <v>691</v>
      </c>
      <c r="T22" s="17" t="s">
        <v>478</v>
      </c>
      <c r="U22" s="17" t="s">
        <v>478</v>
      </c>
      <c r="V22" s="14" t="s">
        <v>691</v>
      </c>
      <c r="W22" s="17" t="s">
        <v>693</v>
      </c>
      <c r="X22" s="17" t="s">
        <v>693</v>
      </c>
      <c r="Y22" s="14" t="s">
        <v>691</v>
      </c>
      <c r="Z22" s="17" t="s">
        <v>693</v>
      </c>
      <c r="AA22" s="17" t="s">
        <v>693</v>
      </c>
      <c r="AB22" s="14" t="s">
        <v>691</v>
      </c>
      <c r="AC22" s="17" t="s">
        <v>498</v>
      </c>
      <c r="AD22" s="17" t="s">
        <v>499</v>
      </c>
      <c r="AE22" s="14" t="s">
        <v>691</v>
      </c>
      <c r="AF22" s="17" t="s">
        <v>693</v>
      </c>
      <c r="AG22" s="17" t="s">
        <v>693</v>
      </c>
      <c r="AH22" s="14" t="s">
        <v>691</v>
      </c>
      <c r="AI22" s="17" t="s">
        <v>693</v>
      </c>
      <c r="AJ22" s="17" t="s">
        <v>693</v>
      </c>
      <c r="AK22" s="14" t="s">
        <v>691</v>
      </c>
      <c r="AL22" s="17" t="s">
        <v>693</v>
      </c>
      <c r="AM22" s="17" t="s">
        <v>693</v>
      </c>
      <c r="AN22" s="14" t="s">
        <v>691</v>
      </c>
    </row>
    <row r="23" spans="1:40" x14ac:dyDescent="0.25">
      <c r="A23" s="14">
        <v>0</v>
      </c>
      <c r="B23" s="14">
        <v>0</v>
      </c>
      <c r="C23" s="14">
        <v>100</v>
      </c>
      <c r="D23" s="14">
        <v>101</v>
      </c>
      <c r="E23" s="14">
        <v>3300</v>
      </c>
      <c r="F23" s="14">
        <v>100</v>
      </c>
      <c r="G23" s="16">
        <v>39147</v>
      </c>
      <c r="H23" s="14">
        <v>1071</v>
      </c>
      <c r="I23" s="14">
        <v>9852998</v>
      </c>
      <c r="J23" s="16">
        <v>39147</v>
      </c>
      <c r="K23" s="14">
        <v>1071</v>
      </c>
      <c r="L23" s="14" t="s">
        <v>193</v>
      </c>
      <c r="M23" s="14" t="s">
        <v>687</v>
      </c>
      <c r="N23" s="14" t="s">
        <v>195</v>
      </c>
      <c r="P23" s="14" t="s">
        <v>868</v>
      </c>
      <c r="Q23" s="17" t="s">
        <v>693</v>
      </c>
      <c r="R23" s="17" t="s">
        <v>693</v>
      </c>
      <c r="S23" s="14" t="s">
        <v>691</v>
      </c>
      <c r="T23" s="17" t="s">
        <v>481</v>
      </c>
      <c r="U23" s="17" t="s">
        <v>481</v>
      </c>
      <c r="V23" s="14" t="s">
        <v>691</v>
      </c>
      <c r="W23" s="17" t="s">
        <v>693</v>
      </c>
      <c r="X23" s="17" t="s">
        <v>693</v>
      </c>
      <c r="Y23" s="14" t="s">
        <v>691</v>
      </c>
      <c r="Z23" s="17" t="s">
        <v>693</v>
      </c>
      <c r="AA23" s="17" t="s">
        <v>693</v>
      </c>
      <c r="AB23" s="14" t="s">
        <v>691</v>
      </c>
      <c r="AC23" s="17" t="s">
        <v>498</v>
      </c>
      <c r="AD23" s="17" t="s">
        <v>498</v>
      </c>
      <c r="AE23" s="14" t="s">
        <v>691</v>
      </c>
      <c r="AF23" s="17" t="s">
        <v>693</v>
      </c>
      <c r="AG23" s="17" t="s">
        <v>693</v>
      </c>
      <c r="AH23" s="14" t="s">
        <v>691</v>
      </c>
      <c r="AI23" s="17" t="s">
        <v>693</v>
      </c>
      <c r="AJ23" s="17" t="s">
        <v>693</v>
      </c>
      <c r="AK23" s="14" t="s">
        <v>691</v>
      </c>
      <c r="AL23" s="17" t="s">
        <v>693</v>
      </c>
      <c r="AM23" s="17" t="s">
        <v>693</v>
      </c>
      <c r="AN23" s="14" t="s">
        <v>691</v>
      </c>
    </row>
    <row r="24" spans="1:40" x14ac:dyDescent="0.25">
      <c r="A24" s="14">
        <v>0</v>
      </c>
      <c r="B24" s="14">
        <v>0</v>
      </c>
      <c r="C24" s="14">
        <v>100</v>
      </c>
      <c r="D24" s="14">
        <v>101</v>
      </c>
      <c r="E24" s="14">
        <v>3300</v>
      </c>
      <c r="F24" s="14">
        <v>100</v>
      </c>
      <c r="G24" s="16">
        <v>39147</v>
      </c>
      <c r="H24" s="14">
        <v>1071</v>
      </c>
      <c r="I24" s="14">
        <v>9852998</v>
      </c>
      <c r="J24" s="16">
        <v>39147</v>
      </c>
      <c r="K24" s="14">
        <v>1071</v>
      </c>
      <c r="L24" s="14" t="s">
        <v>193</v>
      </c>
      <c r="M24" s="14" t="s">
        <v>687</v>
      </c>
      <c r="N24" s="14" t="s">
        <v>195</v>
      </c>
      <c r="P24" s="14" t="s">
        <v>869</v>
      </c>
      <c r="Q24" s="17" t="s">
        <v>693</v>
      </c>
      <c r="R24" s="17" t="s">
        <v>693</v>
      </c>
      <c r="S24" s="14" t="s">
        <v>691</v>
      </c>
      <c r="T24" s="17" t="s">
        <v>481</v>
      </c>
      <c r="U24" s="17" t="s">
        <v>481</v>
      </c>
      <c r="V24" s="14" t="s">
        <v>691</v>
      </c>
      <c r="W24" s="17" t="s">
        <v>693</v>
      </c>
      <c r="X24" s="17" t="s">
        <v>693</v>
      </c>
      <c r="Y24" s="14" t="s">
        <v>691</v>
      </c>
      <c r="Z24" s="17" t="s">
        <v>693</v>
      </c>
      <c r="AA24" s="17" t="s">
        <v>693</v>
      </c>
      <c r="AB24" s="14" t="s">
        <v>691</v>
      </c>
      <c r="AC24" s="17" t="s">
        <v>499</v>
      </c>
      <c r="AD24" s="17" t="s">
        <v>499</v>
      </c>
      <c r="AE24" s="14" t="s">
        <v>691</v>
      </c>
      <c r="AF24" s="17" t="s">
        <v>693</v>
      </c>
      <c r="AG24" s="17" t="s">
        <v>693</v>
      </c>
      <c r="AH24" s="14" t="s">
        <v>691</v>
      </c>
      <c r="AI24" s="17" t="s">
        <v>693</v>
      </c>
      <c r="AJ24" s="17" t="s">
        <v>693</v>
      </c>
      <c r="AK24" s="14" t="s">
        <v>691</v>
      </c>
      <c r="AL24" s="17" t="s">
        <v>693</v>
      </c>
      <c r="AM24" s="17" t="s">
        <v>693</v>
      </c>
      <c r="AN24" s="14" t="s">
        <v>691</v>
      </c>
    </row>
    <row r="25" spans="1:40" x14ac:dyDescent="0.25">
      <c r="A25" s="14">
        <v>0</v>
      </c>
      <c r="B25" s="14">
        <v>0</v>
      </c>
      <c r="C25" s="14">
        <v>100</v>
      </c>
      <c r="D25" s="14">
        <v>101</v>
      </c>
      <c r="E25" s="14">
        <v>3300</v>
      </c>
      <c r="F25" s="14">
        <v>100</v>
      </c>
      <c r="G25" s="16">
        <v>39147</v>
      </c>
      <c r="H25" s="14">
        <v>1071</v>
      </c>
      <c r="I25" s="14">
        <v>9852998</v>
      </c>
      <c r="J25" s="16">
        <v>39147</v>
      </c>
      <c r="K25" s="14">
        <v>1071</v>
      </c>
      <c r="L25" s="14" t="s">
        <v>193</v>
      </c>
      <c r="M25" s="14" t="s">
        <v>687</v>
      </c>
      <c r="N25" s="14" t="s">
        <v>195</v>
      </c>
      <c r="P25" s="14" t="s">
        <v>870</v>
      </c>
      <c r="Q25" s="17" t="s">
        <v>693</v>
      </c>
      <c r="R25" s="17" t="s">
        <v>693</v>
      </c>
      <c r="S25" s="14" t="s">
        <v>691</v>
      </c>
      <c r="T25" s="17" t="s">
        <v>479</v>
      </c>
      <c r="U25" s="17" t="s">
        <v>487</v>
      </c>
      <c r="V25" s="14" t="s">
        <v>691</v>
      </c>
      <c r="W25" s="17" t="s">
        <v>693</v>
      </c>
      <c r="X25" s="17" t="s">
        <v>693</v>
      </c>
      <c r="Y25" s="14" t="s">
        <v>691</v>
      </c>
      <c r="Z25" s="17" t="s">
        <v>693</v>
      </c>
      <c r="AA25" s="17" t="s">
        <v>693</v>
      </c>
      <c r="AB25" s="14" t="s">
        <v>691</v>
      </c>
      <c r="AC25" s="17" t="s">
        <v>498</v>
      </c>
      <c r="AD25" s="17" t="s">
        <v>499</v>
      </c>
      <c r="AE25" s="14" t="s">
        <v>691</v>
      </c>
      <c r="AF25" s="17" t="s">
        <v>693</v>
      </c>
      <c r="AG25" s="17" t="s">
        <v>693</v>
      </c>
      <c r="AH25" s="14" t="s">
        <v>691</v>
      </c>
      <c r="AI25" s="17" t="s">
        <v>693</v>
      </c>
      <c r="AJ25" s="17" t="s">
        <v>693</v>
      </c>
      <c r="AK25" s="14" t="s">
        <v>691</v>
      </c>
      <c r="AL25" s="17" t="s">
        <v>693</v>
      </c>
      <c r="AM25" s="17" t="s">
        <v>693</v>
      </c>
      <c r="AN25" s="14" t="s">
        <v>691</v>
      </c>
    </row>
    <row r="26" spans="1:40" x14ac:dyDescent="0.25">
      <c r="A26" s="14">
        <v>0</v>
      </c>
      <c r="B26" s="14">
        <v>0</v>
      </c>
      <c r="C26" s="14">
        <v>110</v>
      </c>
      <c r="D26" s="14">
        <v>101</v>
      </c>
      <c r="E26" s="14">
        <v>3300</v>
      </c>
      <c r="F26" s="14">
        <v>110</v>
      </c>
      <c r="G26" s="16">
        <v>39147</v>
      </c>
      <c r="H26" s="14">
        <v>1071</v>
      </c>
      <c r="I26" s="14">
        <v>9852998</v>
      </c>
      <c r="J26" s="16">
        <v>39147</v>
      </c>
      <c r="K26" s="14">
        <v>1071</v>
      </c>
      <c r="L26" s="14" t="s">
        <v>193</v>
      </c>
      <c r="M26" s="14" t="s">
        <v>687</v>
      </c>
      <c r="N26" s="14" t="s">
        <v>195</v>
      </c>
      <c r="P26" s="14" t="s">
        <v>871</v>
      </c>
      <c r="Q26" s="17" t="s">
        <v>693</v>
      </c>
      <c r="R26" s="17" t="s">
        <v>693</v>
      </c>
      <c r="S26" s="14" t="s">
        <v>691</v>
      </c>
      <c r="T26" s="17" t="s">
        <v>473</v>
      </c>
      <c r="U26" s="17" t="s">
        <v>473</v>
      </c>
      <c r="V26" s="14" t="s">
        <v>691</v>
      </c>
      <c r="W26" s="17" t="s">
        <v>693</v>
      </c>
      <c r="X26" s="17" t="s">
        <v>693</v>
      </c>
      <c r="Y26" s="14" t="s">
        <v>691</v>
      </c>
      <c r="Z26" s="17" t="s">
        <v>693</v>
      </c>
      <c r="AA26" s="17" t="s">
        <v>693</v>
      </c>
      <c r="AB26" s="14" t="s">
        <v>691</v>
      </c>
      <c r="AC26" s="17" t="s">
        <v>489</v>
      </c>
      <c r="AD26" s="17" t="s">
        <v>489</v>
      </c>
      <c r="AE26" s="14" t="s">
        <v>691</v>
      </c>
      <c r="AF26" s="17" t="s">
        <v>693</v>
      </c>
      <c r="AG26" s="17" t="s">
        <v>693</v>
      </c>
      <c r="AH26" s="14" t="s">
        <v>691</v>
      </c>
      <c r="AI26" s="17" t="s">
        <v>693</v>
      </c>
      <c r="AJ26" s="17" t="s">
        <v>693</v>
      </c>
      <c r="AK26" s="14" t="s">
        <v>691</v>
      </c>
      <c r="AL26" s="17" t="s">
        <v>693</v>
      </c>
      <c r="AM26" s="17" t="s">
        <v>693</v>
      </c>
      <c r="AN26" s="14" t="s">
        <v>691</v>
      </c>
    </row>
    <row r="27" spans="1:40" x14ac:dyDescent="0.25">
      <c r="A27" s="14">
        <v>0</v>
      </c>
      <c r="B27" s="14">
        <v>0</v>
      </c>
      <c r="C27" s="14">
        <v>110</v>
      </c>
      <c r="D27" s="14">
        <v>101</v>
      </c>
      <c r="E27" s="14">
        <v>3300</v>
      </c>
      <c r="F27" s="14">
        <v>110</v>
      </c>
      <c r="G27" s="16">
        <v>39147</v>
      </c>
      <c r="H27" s="14">
        <v>1071</v>
      </c>
      <c r="I27" s="14">
        <v>9852998</v>
      </c>
      <c r="J27" s="16">
        <v>39147</v>
      </c>
      <c r="K27" s="14">
        <v>1071</v>
      </c>
      <c r="L27" s="14" t="s">
        <v>193</v>
      </c>
      <c r="M27" s="14" t="s">
        <v>687</v>
      </c>
      <c r="N27" s="14" t="s">
        <v>195</v>
      </c>
      <c r="P27" s="14" t="s">
        <v>872</v>
      </c>
      <c r="Q27" s="17" t="s">
        <v>693</v>
      </c>
      <c r="R27" s="17" t="s">
        <v>693</v>
      </c>
      <c r="S27" s="14" t="s">
        <v>691</v>
      </c>
      <c r="T27" s="17" t="s">
        <v>473</v>
      </c>
      <c r="U27" s="17" t="s">
        <v>473</v>
      </c>
      <c r="V27" s="14" t="s">
        <v>691</v>
      </c>
      <c r="W27" s="17" t="s">
        <v>693</v>
      </c>
      <c r="X27" s="17" t="s">
        <v>693</v>
      </c>
      <c r="Y27" s="14" t="s">
        <v>691</v>
      </c>
      <c r="Z27" s="17" t="s">
        <v>693</v>
      </c>
      <c r="AA27" s="17" t="s">
        <v>693</v>
      </c>
      <c r="AB27" s="14" t="s">
        <v>691</v>
      </c>
      <c r="AC27" s="17" t="s">
        <v>496</v>
      </c>
      <c r="AD27" s="17" t="s">
        <v>496</v>
      </c>
      <c r="AE27" s="14" t="s">
        <v>691</v>
      </c>
      <c r="AF27" s="17" t="s">
        <v>693</v>
      </c>
      <c r="AG27" s="17" t="s">
        <v>693</v>
      </c>
      <c r="AH27" s="14" t="s">
        <v>691</v>
      </c>
      <c r="AI27" s="17" t="s">
        <v>693</v>
      </c>
      <c r="AJ27" s="17" t="s">
        <v>693</v>
      </c>
      <c r="AK27" s="14" t="s">
        <v>691</v>
      </c>
      <c r="AL27" s="17" t="s">
        <v>693</v>
      </c>
      <c r="AM27" s="17" t="s">
        <v>693</v>
      </c>
      <c r="AN27" s="14" t="s">
        <v>691</v>
      </c>
    </row>
    <row r="28" spans="1:40" x14ac:dyDescent="0.25">
      <c r="A28" s="14">
        <v>0</v>
      </c>
      <c r="B28" s="14">
        <v>0</v>
      </c>
      <c r="C28" s="14">
        <v>110</v>
      </c>
      <c r="D28" s="14">
        <v>101</v>
      </c>
      <c r="E28" s="14">
        <v>3300</v>
      </c>
      <c r="F28" s="14">
        <v>110</v>
      </c>
      <c r="G28" s="16">
        <v>39147</v>
      </c>
      <c r="H28" s="14">
        <v>1071</v>
      </c>
      <c r="I28" s="14">
        <v>9852998</v>
      </c>
      <c r="J28" s="16">
        <v>39147</v>
      </c>
      <c r="K28" s="14">
        <v>1071</v>
      </c>
      <c r="L28" s="14" t="s">
        <v>193</v>
      </c>
      <c r="M28" s="14" t="s">
        <v>687</v>
      </c>
      <c r="N28" s="14" t="s">
        <v>195</v>
      </c>
      <c r="P28" s="14" t="s">
        <v>873</v>
      </c>
      <c r="Q28" s="17" t="s">
        <v>693</v>
      </c>
      <c r="R28" s="17" t="s">
        <v>693</v>
      </c>
      <c r="S28" s="14" t="s">
        <v>691</v>
      </c>
      <c r="T28" s="17" t="s">
        <v>473</v>
      </c>
      <c r="U28" s="17" t="s">
        <v>473</v>
      </c>
      <c r="V28" s="14" t="s">
        <v>691</v>
      </c>
      <c r="W28" s="17" t="s">
        <v>693</v>
      </c>
      <c r="X28" s="17" t="s">
        <v>693</v>
      </c>
      <c r="Y28" s="14" t="s">
        <v>691</v>
      </c>
      <c r="Z28" s="17" t="s">
        <v>693</v>
      </c>
      <c r="AA28" s="17" t="s">
        <v>693</v>
      </c>
      <c r="AB28" s="14" t="s">
        <v>691</v>
      </c>
      <c r="AC28" s="17" t="s">
        <v>500</v>
      </c>
      <c r="AD28" s="17" t="s">
        <v>500</v>
      </c>
      <c r="AE28" s="14" t="s">
        <v>691</v>
      </c>
      <c r="AF28" s="17" t="s">
        <v>693</v>
      </c>
      <c r="AG28" s="17" t="s">
        <v>693</v>
      </c>
      <c r="AH28" s="14" t="s">
        <v>691</v>
      </c>
      <c r="AI28" s="17" t="s">
        <v>693</v>
      </c>
      <c r="AJ28" s="17" t="s">
        <v>693</v>
      </c>
      <c r="AK28" s="14" t="s">
        <v>691</v>
      </c>
      <c r="AL28" s="17" t="s">
        <v>693</v>
      </c>
      <c r="AM28" s="17" t="s">
        <v>693</v>
      </c>
      <c r="AN28" s="14" t="s">
        <v>691</v>
      </c>
    </row>
    <row r="29" spans="1:40" x14ac:dyDescent="0.25">
      <c r="A29" s="14">
        <v>0</v>
      </c>
      <c r="B29" s="14">
        <v>0</v>
      </c>
      <c r="C29" s="14">
        <v>110</v>
      </c>
      <c r="D29" s="14">
        <v>101</v>
      </c>
      <c r="E29" s="14">
        <v>3300</v>
      </c>
      <c r="F29" s="14">
        <v>110</v>
      </c>
      <c r="G29" s="16">
        <v>39147</v>
      </c>
      <c r="H29" s="14">
        <v>1071</v>
      </c>
      <c r="I29" s="14">
        <v>9852998</v>
      </c>
      <c r="J29" s="16">
        <v>39147</v>
      </c>
      <c r="K29" s="14">
        <v>1071</v>
      </c>
      <c r="L29" s="14" t="s">
        <v>193</v>
      </c>
      <c r="M29" s="14" t="s">
        <v>687</v>
      </c>
      <c r="N29" s="14" t="s">
        <v>195</v>
      </c>
      <c r="P29" s="14" t="s">
        <v>874</v>
      </c>
      <c r="Q29" s="17" t="s">
        <v>693</v>
      </c>
      <c r="R29" s="17" t="s">
        <v>693</v>
      </c>
      <c r="S29" s="14" t="s">
        <v>691</v>
      </c>
      <c r="T29" s="17" t="s">
        <v>474</v>
      </c>
      <c r="U29" s="17" t="s">
        <v>474</v>
      </c>
      <c r="V29" s="14" t="s">
        <v>691</v>
      </c>
      <c r="W29" s="17" t="s">
        <v>693</v>
      </c>
      <c r="X29" s="17" t="s">
        <v>693</v>
      </c>
      <c r="Y29" s="14" t="s">
        <v>691</v>
      </c>
      <c r="Z29" s="17" t="s">
        <v>693</v>
      </c>
      <c r="AA29" s="17" t="s">
        <v>693</v>
      </c>
      <c r="AB29" s="14" t="s">
        <v>691</v>
      </c>
      <c r="AC29" s="17" t="s">
        <v>489</v>
      </c>
      <c r="AD29" s="17" t="s">
        <v>489</v>
      </c>
      <c r="AE29" s="14" t="s">
        <v>691</v>
      </c>
      <c r="AF29" s="17" t="s">
        <v>693</v>
      </c>
      <c r="AG29" s="17" t="s">
        <v>693</v>
      </c>
      <c r="AH29" s="14" t="s">
        <v>691</v>
      </c>
      <c r="AI29" s="17" t="s">
        <v>693</v>
      </c>
      <c r="AJ29" s="17" t="s">
        <v>693</v>
      </c>
      <c r="AK29" s="14" t="s">
        <v>691</v>
      </c>
      <c r="AL29" s="17" t="s">
        <v>693</v>
      </c>
      <c r="AM29" s="17" t="s">
        <v>693</v>
      </c>
      <c r="AN29" s="14" t="s">
        <v>691</v>
      </c>
    </row>
    <row r="30" spans="1:40" x14ac:dyDescent="0.25">
      <c r="A30" s="14">
        <v>0</v>
      </c>
      <c r="B30" s="14">
        <v>0</v>
      </c>
      <c r="C30" s="14">
        <v>110</v>
      </c>
      <c r="D30" s="14">
        <v>101</v>
      </c>
      <c r="E30" s="14">
        <v>3300</v>
      </c>
      <c r="F30" s="14">
        <v>110</v>
      </c>
      <c r="G30" s="16">
        <v>39147</v>
      </c>
      <c r="H30" s="14">
        <v>1071</v>
      </c>
      <c r="I30" s="14">
        <v>9852998</v>
      </c>
      <c r="J30" s="16">
        <v>39147</v>
      </c>
      <c r="K30" s="14">
        <v>1071</v>
      </c>
      <c r="L30" s="14" t="s">
        <v>193</v>
      </c>
      <c r="M30" s="14" t="s">
        <v>687</v>
      </c>
      <c r="N30" s="14" t="s">
        <v>195</v>
      </c>
      <c r="P30" s="14" t="s">
        <v>875</v>
      </c>
      <c r="Q30" s="17" t="s">
        <v>693</v>
      </c>
      <c r="R30" s="17" t="s">
        <v>693</v>
      </c>
      <c r="S30" s="14" t="s">
        <v>691</v>
      </c>
      <c r="T30" s="17" t="s">
        <v>474</v>
      </c>
      <c r="U30" s="17" t="s">
        <v>474</v>
      </c>
      <c r="V30" s="14" t="s">
        <v>691</v>
      </c>
      <c r="W30" s="17" t="s">
        <v>693</v>
      </c>
      <c r="X30" s="17" t="s">
        <v>693</v>
      </c>
      <c r="Y30" s="14" t="s">
        <v>691</v>
      </c>
      <c r="Z30" s="17" t="s">
        <v>693</v>
      </c>
      <c r="AA30" s="17" t="s">
        <v>693</v>
      </c>
      <c r="AB30" s="14" t="s">
        <v>691</v>
      </c>
      <c r="AC30" s="17" t="s">
        <v>496</v>
      </c>
      <c r="AD30" s="17" t="s">
        <v>496</v>
      </c>
      <c r="AE30" s="14" t="s">
        <v>691</v>
      </c>
      <c r="AF30" s="17" t="s">
        <v>693</v>
      </c>
      <c r="AG30" s="17" t="s">
        <v>693</v>
      </c>
      <c r="AH30" s="14" t="s">
        <v>691</v>
      </c>
      <c r="AI30" s="17" t="s">
        <v>693</v>
      </c>
      <c r="AJ30" s="17" t="s">
        <v>693</v>
      </c>
      <c r="AK30" s="14" t="s">
        <v>691</v>
      </c>
      <c r="AL30" s="17" t="s">
        <v>693</v>
      </c>
      <c r="AM30" s="17" t="s">
        <v>693</v>
      </c>
      <c r="AN30" s="14" t="s">
        <v>691</v>
      </c>
    </row>
    <row r="31" spans="1:40" x14ac:dyDescent="0.25">
      <c r="A31" s="14">
        <v>0</v>
      </c>
      <c r="B31" s="14">
        <v>0</v>
      </c>
      <c r="C31" s="14">
        <v>110</v>
      </c>
      <c r="D31" s="14">
        <v>101</v>
      </c>
      <c r="E31" s="14">
        <v>3300</v>
      </c>
      <c r="F31" s="14">
        <v>110</v>
      </c>
      <c r="G31" s="16">
        <v>39147</v>
      </c>
      <c r="H31" s="14">
        <v>1071</v>
      </c>
      <c r="I31" s="14">
        <v>9852998</v>
      </c>
      <c r="J31" s="16">
        <v>39147</v>
      </c>
      <c r="K31" s="14">
        <v>1071</v>
      </c>
      <c r="L31" s="14" t="s">
        <v>193</v>
      </c>
      <c r="M31" s="14" t="s">
        <v>687</v>
      </c>
      <c r="N31" s="14" t="s">
        <v>195</v>
      </c>
      <c r="P31" s="14" t="s">
        <v>876</v>
      </c>
      <c r="Q31" s="17" t="s">
        <v>693</v>
      </c>
      <c r="R31" s="17" t="s">
        <v>693</v>
      </c>
      <c r="S31" s="14" t="s">
        <v>691</v>
      </c>
      <c r="T31" s="17" t="s">
        <v>474</v>
      </c>
      <c r="U31" s="17" t="s">
        <v>474</v>
      </c>
      <c r="V31" s="14" t="s">
        <v>691</v>
      </c>
      <c r="W31" s="17" t="s">
        <v>693</v>
      </c>
      <c r="X31" s="17" t="s">
        <v>693</v>
      </c>
      <c r="Y31" s="14" t="s">
        <v>691</v>
      </c>
      <c r="Z31" s="17" t="s">
        <v>693</v>
      </c>
      <c r="AA31" s="17" t="s">
        <v>693</v>
      </c>
      <c r="AB31" s="14" t="s">
        <v>691</v>
      </c>
      <c r="AC31" s="17" t="s">
        <v>500</v>
      </c>
      <c r="AD31" s="17" t="s">
        <v>500</v>
      </c>
      <c r="AE31" s="14" t="s">
        <v>691</v>
      </c>
      <c r="AF31" s="17" t="s">
        <v>693</v>
      </c>
      <c r="AG31" s="17" t="s">
        <v>693</v>
      </c>
      <c r="AH31" s="14" t="s">
        <v>691</v>
      </c>
      <c r="AI31" s="17" t="s">
        <v>693</v>
      </c>
      <c r="AJ31" s="17" t="s">
        <v>693</v>
      </c>
      <c r="AK31" s="14" t="s">
        <v>691</v>
      </c>
      <c r="AL31" s="17" t="s">
        <v>693</v>
      </c>
      <c r="AM31" s="17" t="s">
        <v>693</v>
      </c>
      <c r="AN31" s="14" t="s">
        <v>691</v>
      </c>
    </row>
    <row r="32" spans="1:40" x14ac:dyDescent="0.25">
      <c r="A32" s="14">
        <v>0</v>
      </c>
      <c r="B32" s="14">
        <v>0</v>
      </c>
      <c r="C32" s="14">
        <v>120</v>
      </c>
      <c r="D32" s="14">
        <v>101</v>
      </c>
      <c r="E32" s="14">
        <v>3300</v>
      </c>
      <c r="F32" s="14">
        <v>120</v>
      </c>
      <c r="G32" s="16">
        <v>39147</v>
      </c>
      <c r="H32" s="14">
        <v>1071</v>
      </c>
      <c r="I32" s="14">
        <v>9852998</v>
      </c>
      <c r="J32" s="16">
        <v>39147</v>
      </c>
      <c r="K32" s="14">
        <v>1071</v>
      </c>
      <c r="L32" s="14" t="s">
        <v>193</v>
      </c>
      <c r="M32" s="14" t="s">
        <v>687</v>
      </c>
      <c r="N32" s="14" t="s">
        <v>195</v>
      </c>
      <c r="P32" s="14" t="s">
        <v>877</v>
      </c>
      <c r="Q32" s="17" t="s">
        <v>693</v>
      </c>
      <c r="R32" s="17" t="s">
        <v>693</v>
      </c>
      <c r="S32" s="14" t="s">
        <v>691</v>
      </c>
      <c r="T32" s="17" t="s">
        <v>480</v>
      </c>
      <c r="U32" s="17" t="s">
        <v>480</v>
      </c>
      <c r="V32" s="14" t="s">
        <v>691</v>
      </c>
      <c r="W32" s="17" t="s">
        <v>693</v>
      </c>
      <c r="X32" s="17" t="s">
        <v>693</v>
      </c>
      <c r="Y32" s="14" t="s">
        <v>691</v>
      </c>
      <c r="Z32" s="17" t="s">
        <v>693</v>
      </c>
      <c r="AA32" s="17" t="s">
        <v>693</v>
      </c>
      <c r="AB32" s="14" t="s">
        <v>691</v>
      </c>
      <c r="AC32" s="17" t="s">
        <v>501</v>
      </c>
      <c r="AD32" s="17" t="s">
        <v>501</v>
      </c>
      <c r="AE32" s="14" t="s">
        <v>691</v>
      </c>
      <c r="AF32" s="17" t="s">
        <v>693</v>
      </c>
      <c r="AG32" s="17" t="s">
        <v>693</v>
      </c>
      <c r="AH32" s="14" t="s">
        <v>691</v>
      </c>
      <c r="AI32" s="17" t="s">
        <v>693</v>
      </c>
      <c r="AJ32" s="17" t="s">
        <v>693</v>
      </c>
      <c r="AK32" s="14" t="s">
        <v>691</v>
      </c>
      <c r="AL32" s="17" t="s">
        <v>693</v>
      </c>
      <c r="AM32" s="17" t="s">
        <v>693</v>
      </c>
      <c r="AN32" s="14" t="s">
        <v>691</v>
      </c>
    </row>
    <row r="33" spans="1:40" x14ac:dyDescent="0.25">
      <c r="A33" s="14">
        <v>0</v>
      </c>
      <c r="B33" s="14">
        <v>0</v>
      </c>
      <c r="C33" s="14">
        <v>120</v>
      </c>
      <c r="D33" s="14">
        <v>101</v>
      </c>
      <c r="E33" s="14">
        <v>3300</v>
      </c>
      <c r="F33" s="14">
        <v>120</v>
      </c>
      <c r="G33" s="16">
        <v>39147</v>
      </c>
      <c r="H33" s="14">
        <v>1071</v>
      </c>
      <c r="I33" s="14">
        <v>9852998</v>
      </c>
      <c r="J33" s="16">
        <v>39147</v>
      </c>
      <c r="K33" s="14">
        <v>1071</v>
      </c>
      <c r="L33" s="14" t="s">
        <v>193</v>
      </c>
      <c r="M33" s="14" t="s">
        <v>687</v>
      </c>
      <c r="N33" s="14" t="s">
        <v>195</v>
      </c>
      <c r="P33" s="14" t="s">
        <v>878</v>
      </c>
      <c r="Q33" s="17" t="s">
        <v>693</v>
      </c>
      <c r="R33" s="17" t="s">
        <v>693</v>
      </c>
      <c r="S33" s="14" t="s">
        <v>691</v>
      </c>
      <c r="T33" s="17" t="s">
        <v>480</v>
      </c>
      <c r="U33" s="17" t="s">
        <v>480</v>
      </c>
      <c r="V33" s="14" t="s">
        <v>691</v>
      </c>
      <c r="W33" s="17" t="s">
        <v>693</v>
      </c>
      <c r="X33" s="17" t="s">
        <v>693</v>
      </c>
      <c r="Y33" s="14" t="s">
        <v>691</v>
      </c>
      <c r="Z33" s="17" t="s">
        <v>693</v>
      </c>
      <c r="AA33" s="17" t="s">
        <v>693</v>
      </c>
      <c r="AB33" s="14" t="s">
        <v>691</v>
      </c>
      <c r="AC33" s="17" t="s">
        <v>502</v>
      </c>
      <c r="AD33" s="17" t="s">
        <v>502</v>
      </c>
      <c r="AE33" s="14" t="s">
        <v>691</v>
      </c>
      <c r="AF33" s="17" t="s">
        <v>693</v>
      </c>
      <c r="AG33" s="17" t="s">
        <v>693</v>
      </c>
      <c r="AH33" s="14" t="s">
        <v>691</v>
      </c>
      <c r="AI33" s="17" t="s">
        <v>693</v>
      </c>
      <c r="AJ33" s="17" t="s">
        <v>693</v>
      </c>
      <c r="AK33" s="14" t="s">
        <v>691</v>
      </c>
      <c r="AL33" s="17" t="s">
        <v>693</v>
      </c>
      <c r="AM33" s="17" t="s">
        <v>693</v>
      </c>
      <c r="AN33" s="14" t="s">
        <v>691</v>
      </c>
    </row>
    <row r="34" spans="1:40" x14ac:dyDescent="0.25">
      <c r="A34" s="14">
        <v>0</v>
      </c>
      <c r="B34" s="14">
        <v>0</v>
      </c>
      <c r="C34" s="14">
        <v>120</v>
      </c>
      <c r="D34" s="14">
        <v>101</v>
      </c>
      <c r="E34" s="14">
        <v>3300</v>
      </c>
      <c r="F34" s="14">
        <v>120</v>
      </c>
      <c r="G34" s="16">
        <v>39147</v>
      </c>
      <c r="H34" s="14">
        <v>1071</v>
      </c>
      <c r="I34" s="14">
        <v>9852998</v>
      </c>
      <c r="J34" s="16">
        <v>39147</v>
      </c>
      <c r="K34" s="14">
        <v>1071</v>
      </c>
      <c r="L34" s="14" t="s">
        <v>193</v>
      </c>
      <c r="M34" s="14" t="s">
        <v>687</v>
      </c>
      <c r="N34" s="14" t="s">
        <v>195</v>
      </c>
      <c r="P34" s="14" t="s">
        <v>879</v>
      </c>
      <c r="Q34" s="17" t="s">
        <v>693</v>
      </c>
      <c r="R34" s="17" t="s">
        <v>693</v>
      </c>
      <c r="S34" s="14" t="s">
        <v>691</v>
      </c>
      <c r="T34" s="17" t="s">
        <v>482</v>
      </c>
      <c r="U34" s="17" t="s">
        <v>482</v>
      </c>
      <c r="V34" s="14" t="s">
        <v>691</v>
      </c>
      <c r="W34" s="17" t="s">
        <v>693</v>
      </c>
      <c r="X34" s="17" t="s">
        <v>693</v>
      </c>
      <c r="Y34" s="14" t="s">
        <v>691</v>
      </c>
      <c r="Z34" s="17" t="s">
        <v>693</v>
      </c>
      <c r="AA34" s="17" t="s">
        <v>693</v>
      </c>
      <c r="AB34" s="14" t="s">
        <v>691</v>
      </c>
      <c r="AC34" s="17" t="s">
        <v>501</v>
      </c>
      <c r="AD34" s="17" t="s">
        <v>501</v>
      </c>
      <c r="AE34" s="14" t="s">
        <v>691</v>
      </c>
      <c r="AF34" s="17" t="s">
        <v>693</v>
      </c>
      <c r="AG34" s="17" t="s">
        <v>693</v>
      </c>
      <c r="AH34" s="14" t="s">
        <v>691</v>
      </c>
      <c r="AI34" s="17" t="s">
        <v>693</v>
      </c>
      <c r="AJ34" s="17" t="s">
        <v>693</v>
      </c>
      <c r="AK34" s="14" t="s">
        <v>691</v>
      </c>
      <c r="AL34" s="17" t="s">
        <v>693</v>
      </c>
      <c r="AM34" s="17" t="s">
        <v>693</v>
      </c>
      <c r="AN34" s="14" t="s">
        <v>691</v>
      </c>
    </row>
    <row r="35" spans="1:40" x14ac:dyDescent="0.25">
      <c r="A35" s="14">
        <v>0</v>
      </c>
      <c r="B35" s="14">
        <v>0</v>
      </c>
      <c r="C35" s="14">
        <v>120</v>
      </c>
      <c r="D35" s="14">
        <v>101</v>
      </c>
      <c r="E35" s="14">
        <v>3300</v>
      </c>
      <c r="F35" s="14">
        <v>120</v>
      </c>
      <c r="G35" s="16">
        <v>39147</v>
      </c>
      <c r="H35" s="14">
        <v>1071</v>
      </c>
      <c r="I35" s="14">
        <v>9852998</v>
      </c>
      <c r="J35" s="16">
        <v>39147</v>
      </c>
      <c r="K35" s="14">
        <v>1071</v>
      </c>
      <c r="L35" s="14" t="s">
        <v>193</v>
      </c>
      <c r="M35" s="14" t="s">
        <v>687</v>
      </c>
      <c r="N35" s="14" t="s">
        <v>195</v>
      </c>
      <c r="P35" s="14" t="s">
        <v>880</v>
      </c>
      <c r="Q35" s="17" t="s">
        <v>693</v>
      </c>
      <c r="R35" s="17" t="s">
        <v>693</v>
      </c>
      <c r="S35" s="14" t="s">
        <v>691</v>
      </c>
      <c r="T35" s="17" t="s">
        <v>482</v>
      </c>
      <c r="U35" s="17" t="s">
        <v>482</v>
      </c>
      <c r="V35" s="14" t="s">
        <v>691</v>
      </c>
      <c r="W35" s="17" t="s">
        <v>693</v>
      </c>
      <c r="X35" s="17" t="s">
        <v>693</v>
      </c>
      <c r="Y35" s="14" t="s">
        <v>691</v>
      </c>
      <c r="Z35" s="17" t="s">
        <v>693</v>
      </c>
      <c r="AA35" s="17" t="s">
        <v>693</v>
      </c>
      <c r="AB35" s="14" t="s">
        <v>691</v>
      </c>
      <c r="AC35" s="17" t="s">
        <v>502</v>
      </c>
      <c r="AD35" s="17" t="s">
        <v>502</v>
      </c>
      <c r="AE35" s="14" t="s">
        <v>691</v>
      </c>
      <c r="AF35" s="17" t="s">
        <v>693</v>
      </c>
      <c r="AG35" s="17" t="s">
        <v>693</v>
      </c>
      <c r="AH35" s="14" t="s">
        <v>691</v>
      </c>
      <c r="AI35" s="17" t="s">
        <v>693</v>
      </c>
      <c r="AJ35" s="17" t="s">
        <v>693</v>
      </c>
      <c r="AK35" s="14" t="s">
        <v>691</v>
      </c>
      <c r="AL35" s="17" t="s">
        <v>693</v>
      </c>
      <c r="AM35" s="17" t="s">
        <v>693</v>
      </c>
      <c r="AN35" s="14" t="s">
        <v>691</v>
      </c>
    </row>
    <row r="36" spans="1:40" x14ac:dyDescent="0.25">
      <c r="A36" s="14">
        <v>0</v>
      </c>
      <c r="B36" s="14">
        <v>0</v>
      </c>
      <c r="C36" s="14">
        <v>130</v>
      </c>
      <c r="D36" s="14">
        <v>101</v>
      </c>
      <c r="E36" s="14">
        <v>3300</v>
      </c>
      <c r="F36" s="14">
        <v>130</v>
      </c>
      <c r="G36" s="16">
        <v>39147</v>
      </c>
      <c r="H36" s="14">
        <v>1071</v>
      </c>
      <c r="I36" s="14">
        <v>9852998</v>
      </c>
      <c r="J36" s="16">
        <v>39147</v>
      </c>
      <c r="K36" s="14">
        <v>1071</v>
      </c>
      <c r="L36" s="14" t="s">
        <v>193</v>
      </c>
      <c r="M36" s="14" t="s">
        <v>687</v>
      </c>
      <c r="N36" s="14" t="s">
        <v>195</v>
      </c>
      <c r="P36" s="14" t="s">
        <v>881</v>
      </c>
      <c r="Q36" s="17" t="s">
        <v>693</v>
      </c>
      <c r="R36" s="17" t="s">
        <v>693</v>
      </c>
      <c r="S36" s="14" t="s">
        <v>691</v>
      </c>
      <c r="T36" s="17" t="s">
        <v>478</v>
      </c>
      <c r="U36" s="17" t="s">
        <v>478</v>
      </c>
      <c r="V36" s="14" t="s">
        <v>691</v>
      </c>
      <c r="W36" s="17" t="s">
        <v>693</v>
      </c>
      <c r="X36" s="17" t="s">
        <v>693</v>
      </c>
      <c r="Y36" s="14" t="s">
        <v>691</v>
      </c>
      <c r="Z36" s="17" t="s">
        <v>693</v>
      </c>
      <c r="AA36" s="17" t="s">
        <v>693</v>
      </c>
      <c r="AB36" s="14" t="s">
        <v>691</v>
      </c>
      <c r="AC36" s="17" t="s">
        <v>503</v>
      </c>
      <c r="AD36" s="17" t="s">
        <v>503</v>
      </c>
      <c r="AE36" s="14" t="s">
        <v>691</v>
      </c>
      <c r="AF36" s="17" t="s">
        <v>693</v>
      </c>
      <c r="AG36" s="17" t="s">
        <v>693</v>
      </c>
      <c r="AH36" s="14" t="s">
        <v>691</v>
      </c>
      <c r="AI36" s="17" t="s">
        <v>693</v>
      </c>
      <c r="AJ36" s="17" t="s">
        <v>693</v>
      </c>
      <c r="AK36" s="14" t="s">
        <v>691</v>
      </c>
      <c r="AL36" s="17" t="s">
        <v>693</v>
      </c>
      <c r="AM36" s="17" t="s">
        <v>693</v>
      </c>
      <c r="AN36" s="14" t="s">
        <v>691</v>
      </c>
    </row>
    <row r="37" spans="1:40" x14ac:dyDescent="0.25">
      <c r="A37" s="14">
        <v>0</v>
      </c>
      <c r="B37" s="14">
        <v>0</v>
      </c>
      <c r="C37" s="14">
        <v>130</v>
      </c>
      <c r="D37" s="14">
        <v>101</v>
      </c>
      <c r="E37" s="14">
        <v>3300</v>
      </c>
      <c r="F37" s="14">
        <v>130</v>
      </c>
      <c r="G37" s="16">
        <v>39147</v>
      </c>
      <c r="H37" s="14">
        <v>1071</v>
      </c>
      <c r="I37" s="14">
        <v>9852998</v>
      </c>
      <c r="J37" s="16">
        <v>39147</v>
      </c>
      <c r="K37" s="14">
        <v>1071</v>
      </c>
      <c r="L37" s="14" t="s">
        <v>193</v>
      </c>
      <c r="M37" s="14" t="s">
        <v>687</v>
      </c>
      <c r="N37" s="14" t="s">
        <v>195</v>
      </c>
      <c r="P37" s="14" t="s">
        <v>882</v>
      </c>
      <c r="Q37" s="17" t="s">
        <v>693</v>
      </c>
      <c r="R37" s="17" t="s">
        <v>693</v>
      </c>
      <c r="S37" s="14" t="s">
        <v>691</v>
      </c>
      <c r="T37" s="17" t="s">
        <v>483</v>
      </c>
      <c r="U37" s="17" t="s">
        <v>483</v>
      </c>
      <c r="V37" s="14" t="s">
        <v>691</v>
      </c>
      <c r="W37" s="17" t="s">
        <v>693</v>
      </c>
      <c r="X37" s="17" t="s">
        <v>693</v>
      </c>
      <c r="Y37" s="14" t="s">
        <v>691</v>
      </c>
      <c r="Z37" s="17" t="s">
        <v>693</v>
      </c>
      <c r="AA37" s="17" t="s">
        <v>693</v>
      </c>
      <c r="AB37" s="14" t="s">
        <v>691</v>
      </c>
      <c r="AC37" s="17" t="s">
        <v>503</v>
      </c>
      <c r="AD37" s="17" t="s">
        <v>503</v>
      </c>
      <c r="AE37" s="14" t="s">
        <v>691</v>
      </c>
      <c r="AF37" s="17" t="s">
        <v>693</v>
      </c>
      <c r="AG37" s="17" t="s">
        <v>693</v>
      </c>
      <c r="AH37" s="14" t="s">
        <v>691</v>
      </c>
      <c r="AI37" s="17" t="s">
        <v>693</v>
      </c>
      <c r="AJ37" s="17" t="s">
        <v>693</v>
      </c>
      <c r="AK37" s="14" t="s">
        <v>691</v>
      </c>
      <c r="AL37" s="17" t="s">
        <v>693</v>
      </c>
      <c r="AM37" s="17" t="s">
        <v>693</v>
      </c>
      <c r="AN37" s="14" t="s">
        <v>691</v>
      </c>
    </row>
    <row r="38" spans="1:40" x14ac:dyDescent="0.25">
      <c r="A38" s="14">
        <v>0</v>
      </c>
      <c r="B38" s="14">
        <v>0</v>
      </c>
      <c r="C38" s="14">
        <v>140</v>
      </c>
      <c r="D38" s="14">
        <v>101</v>
      </c>
      <c r="E38" s="14">
        <v>3300</v>
      </c>
      <c r="F38" s="14">
        <v>140</v>
      </c>
      <c r="G38" s="16">
        <v>39147</v>
      </c>
      <c r="H38" s="14">
        <v>1071</v>
      </c>
      <c r="I38" s="14">
        <v>9852998</v>
      </c>
      <c r="J38" s="16">
        <v>39147</v>
      </c>
      <c r="K38" s="14">
        <v>1071</v>
      </c>
      <c r="L38" s="14" t="s">
        <v>193</v>
      </c>
      <c r="M38" s="14" t="s">
        <v>687</v>
      </c>
      <c r="N38" s="14" t="s">
        <v>195</v>
      </c>
      <c r="P38" s="14" t="s">
        <v>883</v>
      </c>
      <c r="Q38" s="17" t="s">
        <v>693</v>
      </c>
      <c r="R38" s="17" t="s">
        <v>693</v>
      </c>
      <c r="S38" s="14" t="s">
        <v>691</v>
      </c>
      <c r="T38" s="17" t="s">
        <v>473</v>
      </c>
      <c r="U38" s="17" t="s">
        <v>473</v>
      </c>
      <c r="V38" s="14" t="s">
        <v>691</v>
      </c>
      <c r="W38" s="17" t="s">
        <v>693</v>
      </c>
      <c r="X38" s="17" t="s">
        <v>693</v>
      </c>
      <c r="Y38" s="14" t="s">
        <v>691</v>
      </c>
      <c r="Z38" s="17" t="s">
        <v>693</v>
      </c>
      <c r="AA38" s="17" t="s">
        <v>693</v>
      </c>
      <c r="AB38" s="14" t="s">
        <v>691</v>
      </c>
      <c r="AC38" s="17" t="s">
        <v>504</v>
      </c>
      <c r="AD38" s="17" t="s">
        <v>504</v>
      </c>
      <c r="AE38" s="14" t="s">
        <v>691</v>
      </c>
      <c r="AF38" s="17" t="s">
        <v>693</v>
      </c>
      <c r="AG38" s="17" t="s">
        <v>693</v>
      </c>
      <c r="AH38" s="14" t="s">
        <v>691</v>
      </c>
      <c r="AI38" s="17" t="s">
        <v>693</v>
      </c>
      <c r="AJ38" s="17" t="s">
        <v>693</v>
      </c>
      <c r="AK38" s="14" t="s">
        <v>691</v>
      </c>
      <c r="AL38" s="17" t="s">
        <v>693</v>
      </c>
      <c r="AM38" s="17" t="s">
        <v>693</v>
      </c>
      <c r="AN38" s="14" t="s">
        <v>691</v>
      </c>
    </row>
    <row r="39" spans="1:40" x14ac:dyDescent="0.25">
      <c r="A39" s="14">
        <v>0</v>
      </c>
      <c r="B39" s="14">
        <v>0</v>
      </c>
      <c r="C39" s="14">
        <v>140</v>
      </c>
      <c r="D39" s="14">
        <v>101</v>
      </c>
      <c r="E39" s="14">
        <v>3300</v>
      </c>
      <c r="F39" s="14">
        <v>140</v>
      </c>
      <c r="G39" s="16">
        <v>39147</v>
      </c>
      <c r="H39" s="14">
        <v>1071</v>
      </c>
      <c r="I39" s="14">
        <v>9852998</v>
      </c>
      <c r="J39" s="16">
        <v>39147</v>
      </c>
      <c r="K39" s="14">
        <v>1071</v>
      </c>
      <c r="L39" s="14" t="s">
        <v>193</v>
      </c>
      <c r="M39" s="14" t="s">
        <v>687</v>
      </c>
      <c r="N39" s="14" t="s">
        <v>195</v>
      </c>
      <c r="P39" s="14" t="s">
        <v>884</v>
      </c>
      <c r="Q39" s="17" t="s">
        <v>693</v>
      </c>
      <c r="R39" s="17" t="s">
        <v>693</v>
      </c>
      <c r="S39" s="14" t="s">
        <v>691</v>
      </c>
      <c r="T39" s="17" t="s">
        <v>473</v>
      </c>
      <c r="U39" s="17" t="s">
        <v>473</v>
      </c>
      <c r="V39" s="14" t="s">
        <v>691</v>
      </c>
      <c r="W39" s="17" t="s">
        <v>693</v>
      </c>
      <c r="X39" s="17" t="s">
        <v>693</v>
      </c>
      <c r="Y39" s="14" t="s">
        <v>691</v>
      </c>
      <c r="Z39" s="17" t="s">
        <v>693</v>
      </c>
      <c r="AA39" s="17" t="s">
        <v>693</v>
      </c>
      <c r="AB39" s="14" t="s">
        <v>691</v>
      </c>
      <c r="AC39" s="17" t="s">
        <v>505</v>
      </c>
      <c r="AD39" s="17" t="s">
        <v>505</v>
      </c>
      <c r="AE39" s="14" t="s">
        <v>691</v>
      </c>
      <c r="AF39" s="17" t="s">
        <v>693</v>
      </c>
      <c r="AG39" s="17" t="s">
        <v>693</v>
      </c>
      <c r="AH39" s="14" t="s">
        <v>691</v>
      </c>
      <c r="AI39" s="17" t="s">
        <v>693</v>
      </c>
      <c r="AJ39" s="17" t="s">
        <v>693</v>
      </c>
      <c r="AK39" s="14" t="s">
        <v>691</v>
      </c>
      <c r="AL39" s="17" t="s">
        <v>693</v>
      </c>
      <c r="AM39" s="17" t="s">
        <v>693</v>
      </c>
      <c r="AN39" s="14" t="s">
        <v>691</v>
      </c>
    </row>
    <row r="40" spans="1:40" x14ac:dyDescent="0.25">
      <c r="A40" s="14">
        <v>0</v>
      </c>
      <c r="B40" s="14">
        <v>0</v>
      </c>
      <c r="C40" s="14">
        <v>140</v>
      </c>
      <c r="D40" s="14">
        <v>101</v>
      </c>
      <c r="E40" s="14">
        <v>3300</v>
      </c>
      <c r="F40" s="14">
        <v>140</v>
      </c>
      <c r="G40" s="16">
        <v>39147</v>
      </c>
      <c r="H40" s="14">
        <v>1071</v>
      </c>
      <c r="I40" s="14">
        <v>9852998</v>
      </c>
      <c r="J40" s="16">
        <v>39147</v>
      </c>
      <c r="K40" s="14">
        <v>1071</v>
      </c>
      <c r="L40" s="14" t="s">
        <v>193</v>
      </c>
      <c r="M40" s="14" t="s">
        <v>687</v>
      </c>
      <c r="N40" s="14" t="s">
        <v>195</v>
      </c>
      <c r="P40" s="14" t="s">
        <v>885</v>
      </c>
      <c r="Q40" s="17" t="s">
        <v>693</v>
      </c>
      <c r="R40" s="17" t="s">
        <v>693</v>
      </c>
      <c r="S40" s="14" t="s">
        <v>691</v>
      </c>
      <c r="T40" s="17" t="s">
        <v>474</v>
      </c>
      <c r="U40" s="17" t="s">
        <v>474</v>
      </c>
      <c r="V40" s="14" t="s">
        <v>691</v>
      </c>
      <c r="W40" s="17" t="s">
        <v>693</v>
      </c>
      <c r="X40" s="17" t="s">
        <v>693</v>
      </c>
      <c r="Y40" s="14" t="s">
        <v>691</v>
      </c>
      <c r="Z40" s="17" t="s">
        <v>693</v>
      </c>
      <c r="AA40" s="17" t="s">
        <v>693</v>
      </c>
      <c r="AB40" s="14" t="s">
        <v>691</v>
      </c>
      <c r="AC40" s="17" t="s">
        <v>504</v>
      </c>
      <c r="AD40" s="17" t="s">
        <v>504</v>
      </c>
      <c r="AE40" s="14" t="s">
        <v>691</v>
      </c>
      <c r="AF40" s="17" t="s">
        <v>693</v>
      </c>
      <c r="AG40" s="17" t="s">
        <v>693</v>
      </c>
      <c r="AH40" s="14" t="s">
        <v>691</v>
      </c>
      <c r="AI40" s="17" t="s">
        <v>693</v>
      </c>
      <c r="AJ40" s="17" t="s">
        <v>693</v>
      </c>
      <c r="AK40" s="14" t="s">
        <v>691</v>
      </c>
      <c r="AL40" s="17" t="s">
        <v>693</v>
      </c>
      <c r="AM40" s="17" t="s">
        <v>693</v>
      </c>
      <c r="AN40" s="14" t="s">
        <v>691</v>
      </c>
    </row>
    <row r="41" spans="1:40" x14ac:dyDescent="0.25">
      <c r="A41" s="14">
        <v>0</v>
      </c>
      <c r="B41" s="14">
        <v>0</v>
      </c>
      <c r="C41" s="14">
        <v>140</v>
      </c>
      <c r="D41" s="14">
        <v>101</v>
      </c>
      <c r="E41" s="14">
        <v>3300</v>
      </c>
      <c r="F41" s="14">
        <v>140</v>
      </c>
      <c r="G41" s="16">
        <v>39147</v>
      </c>
      <c r="H41" s="14">
        <v>1071</v>
      </c>
      <c r="I41" s="14">
        <v>9852998</v>
      </c>
      <c r="J41" s="16">
        <v>39147</v>
      </c>
      <c r="K41" s="14">
        <v>1071</v>
      </c>
      <c r="L41" s="14" t="s">
        <v>193</v>
      </c>
      <c r="M41" s="14" t="s">
        <v>687</v>
      </c>
      <c r="N41" s="14" t="s">
        <v>195</v>
      </c>
      <c r="P41" s="14" t="s">
        <v>886</v>
      </c>
      <c r="Q41" s="17" t="s">
        <v>693</v>
      </c>
      <c r="R41" s="17" t="s">
        <v>693</v>
      </c>
      <c r="S41" s="14" t="s">
        <v>691</v>
      </c>
      <c r="T41" s="17" t="s">
        <v>474</v>
      </c>
      <c r="U41" s="17" t="s">
        <v>474</v>
      </c>
      <c r="V41" s="14" t="s">
        <v>691</v>
      </c>
      <c r="W41" s="17" t="s">
        <v>693</v>
      </c>
      <c r="X41" s="17" t="s">
        <v>693</v>
      </c>
      <c r="Y41" s="14" t="s">
        <v>691</v>
      </c>
      <c r="Z41" s="17" t="s">
        <v>693</v>
      </c>
      <c r="AA41" s="17" t="s">
        <v>693</v>
      </c>
      <c r="AB41" s="14" t="s">
        <v>691</v>
      </c>
      <c r="AC41" s="17" t="s">
        <v>505</v>
      </c>
      <c r="AD41" s="17" t="s">
        <v>505</v>
      </c>
      <c r="AE41" s="14" t="s">
        <v>691</v>
      </c>
      <c r="AF41" s="17" t="s">
        <v>693</v>
      </c>
      <c r="AG41" s="17" t="s">
        <v>693</v>
      </c>
      <c r="AH41" s="14" t="s">
        <v>691</v>
      </c>
      <c r="AI41" s="17" t="s">
        <v>693</v>
      </c>
      <c r="AJ41" s="17" t="s">
        <v>693</v>
      </c>
      <c r="AK41" s="14" t="s">
        <v>691</v>
      </c>
      <c r="AL41" s="17" t="s">
        <v>693</v>
      </c>
      <c r="AM41" s="17" t="s">
        <v>693</v>
      </c>
      <c r="AN41" s="14" t="s">
        <v>691</v>
      </c>
    </row>
    <row r="42" spans="1:40" x14ac:dyDescent="0.25">
      <c r="A42" s="14">
        <v>0</v>
      </c>
      <c r="B42" s="14">
        <v>0</v>
      </c>
      <c r="C42" s="14">
        <v>150</v>
      </c>
      <c r="D42" s="14">
        <v>101</v>
      </c>
      <c r="E42" s="14">
        <v>3300</v>
      </c>
      <c r="F42" s="14">
        <v>150</v>
      </c>
      <c r="G42" s="16">
        <v>39147</v>
      </c>
      <c r="H42" s="14">
        <v>1071</v>
      </c>
      <c r="I42" s="14">
        <v>9852998</v>
      </c>
      <c r="J42" s="16">
        <v>39147</v>
      </c>
      <c r="K42" s="14">
        <v>1071</v>
      </c>
      <c r="L42" s="14" t="s">
        <v>193</v>
      </c>
      <c r="M42" s="14" t="s">
        <v>687</v>
      </c>
      <c r="N42" s="14" t="s">
        <v>195</v>
      </c>
      <c r="P42" s="14" t="s">
        <v>887</v>
      </c>
      <c r="Q42" s="17" t="s">
        <v>693</v>
      </c>
      <c r="R42" s="17" t="s">
        <v>693</v>
      </c>
      <c r="S42" s="14" t="s">
        <v>691</v>
      </c>
      <c r="T42" s="17" t="s">
        <v>480</v>
      </c>
      <c r="U42" s="17" t="s">
        <v>480</v>
      </c>
      <c r="V42" s="14" t="s">
        <v>691</v>
      </c>
      <c r="W42" s="17" t="s">
        <v>693</v>
      </c>
      <c r="X42" s="17" t="s">
        <v>693</v>
      </c>
      <c r="Y42" s="14" t="s">
        <v>691</v>
      </c>
      <c r="Z42" s="17" t="s">
        <v>693</v>
      </c>
      <c r="AA42" s="17" t="s">
        <v>693</v>
      </c>
      <c r="AB42" s="14" t="s">
        <v>691</v>
      </c>
      <c r="AC42" s="17" t="s">
        <v>504</v>
      </c>
      <c r="AD42" s="17" t="s">
        <v>504</v>
      </c>
      <c r="AE42" s="14" t="s">
        <v>691</v>
      </c>
      <c r="AF42" s="17" t="s">
        <v>693</v>
      </c>
      <c r="AG42" s="17" t="s">
        <v>693</v>
      </c>
      <c r="AH42" s="14" t="s">
        <v>691</v>
      </c>
      <c r="AI42" s="17" t="s">
        <v>693</v>
      </c>
      <c r="AJ42" s="17" t="s">
        <v>693</v>
      </c>
      <c r="AK42" s="14" t="s">
        <v>691</v>
      </c>
      <c r="AL42" s="17" t="s">
        <v>693</v>
      </c>
      <c r="AM42" s="17" t="s">
        <v>693</v>
      </c>
      <c r="AN42" s="14" t="s">
        <v>691</v>
      </c>
    </row>
    <row r="43" spans="1:40" x14ac:dyDescent="0.25">
      <c r="A43" s="14">
        <v>0</v>
      </c>
      <c r="B43" s="14">
        <v>0</v>
      </c>
      <c r="C43" s="14">
        <v>150</v>
      </c>
      <c r="D43" s="14">
        <v>101</v>
      </c>
      <c r="E43" s="14">
        <v>3300</v>
      </c>
      <c r="F43" s="14">
        <v>150</v>
      </c>
      <c r="G43" s="16">
        <v>39147</v>
      </c>
      <c r="H43" s="14">
        <v>1071</v>
      </c>
      <c r="I43" s="14">
        <v>9852998</v>
      </c>
      <c r="J43" s="16">
        <v>39147</v>
      </c>
      <c r="K43" s="14">
        <v>1071</v>
      </c>
      <c r="L43" s="14" t="s">
        <v>193</v>
      </c>
      <c r="M43" s="14" t="s">
        <v>687</v>
      </c>
      <c r="N43" s="14" t="s">
        <v>195</v>
      </c>
      <c r="P43" s="14" t="s">
        <v>888</v>
      </c>
      <c r="Q43" s="17" t="s">
        <v>693</v>
      </c>
      <c r="R43" s="17" t="s">
        <v>693</v>
      </c>
      <c r="S43" s="14" t="s">
        <v>691</v>
      </c>
      <c r="T43" s="17" t="s">
        <v>480</v>
      </c>
      <c r="U43" s="17" t="s">
        <v>480</v>
      </c>
      <c r="V43" s="14" t="s">
        <v>691</v>
      </c>
      <c r="W43" s="17" t="s">
        <v>693</v>
      </c>
      <c r="X43" s="17" t="s">
        <v>693</v>
      </c>
      <c r="Y43" s="14" t="s">
        <v>691</v>
      </c>
      <c r="Z43" s="17" t="s">
        <v>693</v>
      </c>
      <c r="AA43" s="17" t="s">
        <v>693</v>
      </c>
      <c r="AB43" s="14" t="s">
        <v>691</v>
      </c>
      <c r="AC43" s="17" t="s">
        <v>505</v>
      </c>
      <c r="AD43" s="17" t="s">
        <v>505</v>
      </c>
      <c r="AE43" s="14" t="s">
        <v>691</v>
      </c>
      <c r="AF43" s="17" t="s">
        <v>693</v>
      </c>
      <c r="AG43" s="17" t="s">
        <v>693</v>
      </c>
      <c r="AH43" s="14" t="s">
        <v>691</v>
      </c>
      <c r="AI43" s="17" t="s">
        <v>693</v>
      </c>
      <c r="AJ43" s="17" t="s">
        <v>693</v>
      </c>
      <c r="AK43" s="14" t="s">
        <v>691</v>
      </c>
      <c r="AL43" s="17" t="s">
        <v>693</v>
      </c>
      <c r="AM43" s="17" t="s">
        <v>693</v>
      </c>
      <c r="AN43" s="14" t="s">
        <v>691</v>
      </c>
    </row>
    <row r="44" spans="1:40" x14ac:dyDescent="0.25">
      <c r="A44" s="14">
        <v>0</v>
      </c>
      <c r="B44" s="14">
        <v>0</v>
      </c>
      <c r="C44" s="14">
        <v>150</v>
      </c>
      <c r="D44" s="14">
        <v>101</v>
      </c>
      <c r="E44" s="14">
        <v>3300</v>
      </c>
      <c r="F44" s="14">
        <v>150</v>
      </c>
      <c r="G44" s="16">
        <v>39147</v>
      </c>
      <c r="H44" s="14">
        <v>1071</v>
      </c>
      <c r="I44" s="14">
        <v>9852998</v>
      </c>
      <c r="J44" s="16">
        <v>39147</v>
      </c>
      <c r="K44" s="14">
        <v>1071</v>
      </c>
      <c r="L44" s="14" t="s">
        <v>193</v>
      </c>
      <c r="M44" s="14" t="s">
        <v>687</v>
      </c>
      <c r="N44" s="14" t="s">
        <v>195</v>
      </c>
      <c r="P44" s="14" t="s">
        <v>620</v>
      </c>
      <c r="Q44" s="17" t="s">
        <v>693</v>
      </c>
      <c r="R44" s="17" t="s">
        <v>693</v>
      </c>
      <c r="S44" s="14" t="s">
        <v>691</v>
      </c>
      <c r="T44" s="17" t="s">
        <v>482</v>
      </c>
      <c r="U44" s="17" t="s">
        <v>482</v>
      </c>
      <c r="V44" s="14" t="s">
        <v>691</v>
      </c>
      <c r="W44" s="17" t="s">
        <v>693</v>
      </c>
      <c r="X44" s="17" t="s">
        <v>693</v>
      </c>
      <c r="Y44" s="14" t="s">
        <v>691</v>
      </c>
      <c r="Z44" s="17" t="s">
        <v>693</v>
      </c>
      <c r="AA44" s="17" t="s">
        <v>693</v>
      </c>
      <c r="AB44" s="14" t="s">
        <v>691</v>
      </c>
      <c r="AC44" s="17" t="s">
        <v>504</v>
      </c>
      <c r="AD44" s="17" t="s">
        <v>504</v>
      </c>
      <c r="AE44" s="14" t="s">
        <v>691</v>
      </c>
      <c r="AF44" s="17" t="s">
        <v>693</v>
      </c>
      <c r="AG44" s="17" t="s">
        <v>693</v>
      </c>
      <c r="AH44" s="14" t="s">
        <v>691</v>
      </c>
      <c r="AI44" s="17" t="s">
        <v>693</v>
      </c>
      <c r="AJ44" s="17" t="s">
        <v>693</v>
      </c>
      <c r="AK44" s="14" t="s">
        <v>691</v>
      </c>
      <c r="AL44" s="17" t="s">
        <v>693</v>
      </c>
      <c r="AM44" s="17" t="s">
        <v>693</v>
      </c>
      <c r="AN44" s="14" t="s">
        <v>691</v>
      </c>
    </row>
    <row r="45" spans="1:40" x14ac:dyDescent="0.25">
      <c r="A45" s="14">
        <v>0</v>
      </c>
      <c r="B45" s="14">
        <v>0</v>
      </c>
      <c r="C45" s="14">
        <v>150</v>
      </c>
      <c r="D45" s="14">
        <v>101</v>
      </c>
      <c r="E45" s="14">
        <v>3300</v>
      </c>
      <c r="F45" s="14">
        <v>150</v>
      </c>
      <c r="G45" s="16">
        <v>39147</v>
      </c>
      <c r="H45" s="14">
        <v>1071</v>
      </c>
      <c r="I45" s="14">
        <v>9852998</v>
      </c>
      <c r="J45" s="16">
        <v>39147</v>
      </c>
      <c r="K45" s="14">
        <v>1071</v>
      </c>
      <c r="L45" s="14" t="s">
        <v>193</v>
      </c>
      <c r="M45" s="14" t="s">
        <v>687</v>
      </c>
      <c r="N45" s="14" t="s">
        <v>195</v>
      </c>
      <c r="P45" s="14" t="s">
        <v>621</v>
      </c>
      <c r="Q45" s="17" t="s">
        <v>693</v>
      </c>
      <c r="R45" s="17" t="s">
        <v>693</v>
      </c>
      <c r="S45" s="14" t="s">
        <v>691</v>
      </c>
      <c r="T45" s="17" t="s">
        <v>482</v>
      </c>
      <c r="U45" s="17" t="s">
        <v>482</v>
      </c>
      <c r="V45" s="14" t="s">
        <v>691</v>
      </c>
      <c r="W45" s="17" t="s">
        <v>693</v>
      </c>
      <c r="X45" s="17" t="s">
        <v>693</v>
      </c>
      <c r="Y45" s="14" t="s">
        <v>691</v>
      </c>
      <c r="Z45" s="17" t="s">
        <v>693</v>
      </c>
      <c r="AA45" s="17" t="s">
        <v>693</v>
      </c>
      <c r="AB45" s="14" t="s">
        <v>691</v>
      </c>
      <c r="AC45" s="17" t="s">
        <v>505</v>
      </c>
      <c r="AD45" s="17" t="s">
        <v>505</v>
      </c>
      <c r="AE45" s="14" t="s">
        <v>691</v>
      </c>
      <c r="AF45" s="17" t="s">
        <v>693</v>
      </c>
      <c r="AG45" s="17" t="s">
        <v>693</v>
      </c>
      <c r="AH45" s="14" t="s">
        <v>691</v>
      </c>
      <c r="AI45" s="17" t="s">
        <v>693</v>
      </c>
      <c r="AJ45" s="17" t="s">
        <v>693</v>
      </c>
      <c r="AK45" s="14" t="s">
        <v>691</v>
      </c>
      <c r="AL45" s="17" t="s">
        <v>693</v>
      </c>
      <c r="AM45" s="17" t="s">
        <v>693</v>
      </c>
      <c r="AN45" s="14" t="s">
        <v>691</v>
      </c>
    </row>
    <row r="46" spans="1:40" x14ac:dyDescent="0.25">
      <c r="A46" s="14">
        <v>0</v>
      </c>
      <c r="B46" s="14">
        <v>0</v>
      </c>
      <c r="C46" s="14">
        <v>160</v>
      </c>
      <c r="D46" s="14">
        <v>101</v>
      </c>
      <c r="E46" s="14">
        <v>3300</v>
      </c>
      <c r="F46" s="14">
        <v>160</v>
      </c>
      <c r="G46" s="16">
        <v>39147</v>
      </c>
      <c r="H46" s="14">
        <v>1071</v>
      </c>
      <c r="I46" s="14">
        <v>9852998</v>
      </c>
      <c r="J46" s="16">
        <v>39147</v>
      </c>
      <c r="K46" s="14">
        <v>1071</v>
      </c>
      <c r="L46" s="14" t="s">
        <v>193</v>
      </c>
      <c r="M46" s="14" t="s">
        <v>687</v>
      </c>
      <c r="N46" s="14" t="s">
        <v>195</v>
      </c>
      <c r="P46" s="14" t="s">
        <v>622</v>
      </c>
      <c r="Q46" s="17" t="s">
        <v>693</v>
      </c>
      <c r="R46" s="17" t="s">
        <v>693</v>
      </c>
      <c r="S46" s="14" t="s">
        <v>691</v>
      </c>
      <c r="T46" s="17" t="s">
        <v>484</v>
      </c>
      <c r="U46" s="17" t="s">
        <v>484</v>
      </c>
      <c r="V46" s="14" t="s">
        <v>691</v>
      </c>
      <c r="W46" s="17" t="s">
        <v>693</v>
      </c>
      <c r="X46" s="17" t="s">
        <v>693</v>
      </c>
      <c r="Y46" s="14" t="s">
        <v>691</v>
      </c>
      <c r="Z46" s="17" t="s">
        <v>693</v>
      </c>
      <c r="AA46" s="17" t="s">
        <v>693</v>
      </c>
      <c r="AB46" s="14" t="s">
        <v>691</v>
      </c>
      <c r="AC46" s="17" t="s">
        <v>504</v>
      </c>
      <c r="AD46" s="17" t="s">
        <v>504</v>
      </c>
      <c r="AE46" s="14" t="s">
        <v>691</v>
      </c>
      <c r="AF46" s="17" t="s">
        <v>693</v>
      </c>
      <c r="AG46" s="17" t="s">
        <v>693</v>
      </c>
      <c r="AH46" s="14" t="s">
        <v>691</v>
      </c>
      <c r="AI46" s="17" t="s">
        <v>693</v>
      </c>
      <c r="AJ46" s="17" t="s">
        <v>693</v>
      </c>
      <c r="AK46" s="14" t="s">
        <v>691</v>
      </c>
      <c r="AL46" s="17" t="s">
        <v>693</v>
      </c>
      <c r="AM46" s="17" t="s">
        <v>693</v>
      </c>
      <c r="AN46" s="14" t="s">
        <v>691</v>
      </c>
    </row>
    <row r="47" spans="1:40" x14ac:dyDescent="0.25">
      <c r="A47" s="14">
        <v>0</v>
      </c>
      <c r="B47" s="14">
        <v>0</v>
      </c>
      <c r="C47" s="14">
        <v>160</v>
      </c>
      <c r="D47" s="14">
        <v>101</v>
      </c>
      <c r="E47" s="14">
        <v>3300</v>
      </c>
      <c r="F47" s="14">
        <v>160</v>
      </c>
      <c r="G47" s="16">
        <v>39147</v>
      </c>
      <c r="H47" s="14">
        <v>1071</v>
      </c>
      <c r="I47" s="14">
        <v>9852998</v>
      </c>
      <c r="J47" s="16">
        <v>39147</v>
      </c>
      <c r="K47" s="14">
        <v>1071</v>
      </c>
      <c r="L47" s="14" t="s">
        <v>193</v>
      </c>
      <c r="M47" s="14" t="s">
        <v>687</v>
      </c>
      <c r="N47" s="14" t="s">
        <v>195</v>
      </c>
      <c r="P47" s="14" t="s">
        <v>623</v>
      </c>
      <c r="Q47" s="17" t="s">
        <v>693</v>
      </c>
      <c r="R47" s="17" t="s">
        <v>693</v>
      </c>
      <c r="S47" s="14" t="s">
        <v>691</v>
      </c>
      <c r="T47" s="17" t="s">
        <v>484</v>
      </c>
      <c r="U47" s="17" t="s">
        <v>484</v>
      </c>
      <c r="V47" s="14" t="s">
        <v>691</v>
      </c>
      <c r="W47" s="17" t="s">
        <v>693</v>
      </c>
      <c r="X47" s="17" t="s">
        <v>693</v>
      </c>
      <c r="Y47" s="14" t="s">
        <v>691</v>
      </c>
      <c r="Z47" s="17" t="s">
        <v>693</v>
      </c>
      <c r="AA47" s="17" t="s">
        <v>693</v>
      </c>
      <c r="AB47" s="14" t="s">
        <v>691</v>
      </c>
      <c r="AC47" s="17" t="s">
        <v>505</v>
      </c>
      <c r="AD47" s="17" t="s">
        <v>505</v>
      </c>
      <c r="AE47" s="14" t="s">
        <v>691</v>
      </c>
      <c r="AF47" s="17" t="s">
        <v>693</v>
      </c>
      <c r="AG47" s="17" t="s">
        <v>693</v>
      </c>
      <c r="AH47" s="14" t="s">
        <v>691</v>
      </c>
      <c r="AI47" s="17" t="s">
        <v>693</v>
      </c>
      <c r="AJ47" s="17" t="s">
        <v>693</v>
      </c>
      <c r="AK47" s="14" t="s">
        <v>691</v>
      </c>
      <c r="AL47" s="17" t="s">
        <v>693</v>
      </c>
      <c r="AM47" s="17" t="s">
        <v>693</v>
      </c>
      <c r="AN47" s="14" t="s">
        <v>691</v>
      </c>
    </row>
    <row r="48" spans="1:40" x14ac:dyDescent="0.25">
      <c r="A48" s="14">
        <v>0</v>
      </c>
      <c r="B48" s="14">
        <v>0</v>
      </c>
      <c r="C48" s="14">
        <v>160</v>
      </c>
      <c r="D48" s="14">
        <v>101</v>
      </c>
      <c r="E48" s="14">
        <v>3300</v>
      </c>
      <c r="F48" s="14">
        <v>160</v>
      </c>
      <c r="G48" s="16">
        <v>39147</v>
      </c>
      <c r="H48" s="14">
        <v>1071</v>
      </c>
      <c r="I48" s="14">
        <v>9852998</v>
      </c>
      <c r="J48" s="16">
        <v>39147</v>
      </c>
      <c r="K48" s="14">
        <v>1071</v>
      </c>
      <c r="L48" s="14" t="s">
        <v>193</v>
      </c>
      <c r="M48" s="14" t="s">
        <v>687</v>
      </c>
      <c r="N48" s="14" t="s">
        <v>195</v>
      </c>
      <c r="P48" s="14" t="s">
        <v>946</v>
      </c>
      <c r="Q48" s="17" t="s">
        <v>693</v>
      </c>
      <c r="R48" s="17" t="s">
        <v>693</v>
      </c>
      <c r="S48" s="14" t="s">
        <v>691</v>
      </c>
      <c r="T48" s="17" t="s">
        <v>483</v>
      </c>
      <c r="U48" s="17" t="s">
        <v>483</v>
      </c>
      <c r="V48" s="14" t="s">
        <v>691</v>
      </c>
      <c r="W48" s="17" t="s">
        <v>693</v>
      </c>
      <c r="X48" s="17" t="s">
        <v>693</v>
      </c>
      <c r="Y48" s="14" t="s">
        <v>691</v>
      </c>
      <c r="Z48" s="17" t="s">
        <v>693</v>
      </c>
      <c r="AA48" s="17" t="s">
        <v>693</v>
      </c>
      <c r="AB48" s="14" t="s">
        <v>691</v>
      </c>
      <c r="AC48" s="17" t="s">
        <v>504</v>
      </c>
      <c r="AD48" s="17" t="s">
        <v>504</v>
      </c>
      <c r="AE48" s="14" t="s">
        <v>691</v>
      </c>
      <c r="AF48" s="17" t="s">
        <v>693</v>
      </c>
      <c r="AG48" s="17" t="s">
        <v>693</v>
      </c>
      <c r="AH48" s="14" t="s">
        <v>691</v>
      </c>
      <c r="AI48" s="17" t="s">
        <v>693</v>
      </c>
      <c r="AJ48" s="17" t="s">
        <v>693</v>
      </c>
      <c r="AK48" s="14" t="s">
        <v>691</v>
      </c>
      <c r="AL48" s="17" t="s">
        <v>693</v>
      </c>
      <c r="AM48" s="17" t="s">
        <v>693</v>
      </c>
      <c r="AN48" s="14" t="s">
        <v>691</v>
      </c>
    </row>
    <row r="49" spans="1:40" x14ac:dyDescent="0.25">
      <c r="A49" s="14">
        <v>0</v>
      </c>
      <c r="B49" s="14">
        <v>0</v>
      </c>
      <c r="C49" s="14">
        <v>160</v>
      </c>
      <c r="D49" s="14">
        <v>101</v>
      </c>
      <c r="E49" s="14">
        <v>3300</v>
      </c>
      <c r="F49" s="14">
        <v>160</v>
      </c>
      <c r="G49" s="16">
        <v>39147</v>
      </c>
      <c r="H49" s="14">
        <v>1071</v>
      </c>
      <c r="I49" s="14">
        <v>9852998</v>
      </c>
      <c r="J49" s="16">
        <v>39147</v>
      </c>
      <c r="K49" s="14">
        <v>1071</v>
      </c>
      <c r="L49" s="14" t="s">
        <v>193</v>
      </c>
      <c r="M49" s="14" t="s">
        <v>687</v>
      </c>
      <c r="N49" s="14" t="s">
        <v>195</v>
      </c>
      <c r="P49" s="14" t="s">
        <v>947</v>
      </c>
      <c r="Q49" s="17" t="s">
        <v>693</v>
      </c>
      <c r="R49" s="17" t="s">
        <v>693</v>
      </c>
      <c r="S49" s="14" t="s">
        <v>691</v>
      </c>
      <c r="T49" s="17" t="s">
        <v>483</v>
      </c>
      <c r="U49" s="17" t="s">
        <v>483</v>
      </c>
      <c r="V49" s="14" t="s">
        <v>691</v>
      </c>
      <c r="W49" s="17" t="s">
        <v>693</v>
      </c>
      <c r="X49" s="17" t="s">
        <v>693</v>
      </c>
      <c r="Y49" s="14" t="s">
        <v>691</v>
      </c>
      <c r="Z49" s="17" t="s">
        <v>693</v>
      </c>
      <c r="AA49" s="17" t="s">
        <v>693</v>
      </c>
      <c r="AB49" s="14" t="s">
        <v>691</v>
      </c>
      <c r="AC49" s="17" t="s">
        <v>505</v>
      </c>
      <c r="AD49" s="17" t="s">
        <v>505</v>
      </c>
      <c r="AE49" s="14" t="s">
        <v>691</v>
      </c>
      <c r="AF49" s="17" t="s">
        <v>693</v>
      </c>
      <c r="AG49" s="17" t="s">
        <v>693</v>
      </c>
      <c r="AH49" s="14" t="s">
        <v>691</v>
      </c>
      <c r="AI49" s="17" t="s">
        <v>693</v>
      </c>
      <c r="AJ49" s="17" t="s">
        <v>693</v>
      </c>
      <c r="AK49" s="14" t="s">
        <v>691</v>
      </c>
      <c r="AL49" s="17" t="s">
        <v>693</v>
      </c>
      <c r="AM49" s="17" t="s">
        <v>693</v>
      </c>
      <c r="AN49" s="14" t="s">
        <v>691</v>
      </c>
    </row>
    <row r="50" spans="1:40" x14ac:dyDescent="0.25">
      <c r="A50" s="14">
        <v>0</v>
      </c>
      <c r="B50" s="14">
        <v>0</v>
      </c>
      <c r="C50" s="14">
        <v>170</v>
      </c>
      <c r="D50" s="14">
        <v>101</v>
      </c>
      <c r="E50" s="14">
        <v>3300</v>
      </c>
      <c r="F50" s="14">
        <v>170</v>
      </c>
      <c r="G50" s="16">
        <v>39147</v>
      </c>
      <c r="H50" s="14">
        <v>1071</v>
      </c>
      <c r="I50" s="14">
        <v>9852998</v>
      </c>
      <c r="J50" s="16">
        <v>39147</v>
      </c>
      <c r="K50" s="14">
        <v>1071</v>
      </c>
      <c r="L50" s="14" t="s">
        <v>193</v>
      </c>
      <c r="M50" s="14" t="s">
        <v>687</v>
      </c>
      <c r="N50" s="14" t="s">
        <v>195</v>
      </c>
      <c r="P50" s="14" t="s">
        <v>461</v>
      </c>
      <c r="Q50" s="17" t="s">
        <v>693</v>
      </c>
      <c r="R50" s="17" t="s">
        <v>693</v>
      </c>
      <c r="S50" s="14" t="s">
        <v>691</v>
      </c>
      <c r="T50" s="17" t="s">
        <v>473</v>
      </c>
      <c r="U50" s="17" t="s">
        <v>473</v>
      </c>
      <c r="V50" s="14" t="s">
        <v>691</v>
      </c>
      <c r="W50" s="17" t="s">
        <v>693</v>
      </c>
      <c r="X50" s="17" t="s">
        <v>693</v>
      </c>
      <c r="Y50" s="14" t="s">
        <v>691</v>
      </c>
      <c r="Z50" s="17" t="s">
        <v>693</v>
      </c>
      <c r="AA50" s="17" t="s">
        <v>693</v>
      </c>
      <c r="AB50" s="14" t="s">
        <v>691</v>
      </c>
      <c r="AC50" s="17" t="s">
        <v>506</v>
      </c>
      <c r="AD50" s="17" t="s">
        <v>506</v>
      </c>
      <c r="AE50" s="14" t="s">
        <v>691</v>
      </c>
      <c r="AF50" s="17" t="s">
        <v>693</v>
      </c>
      <c r="AG50" s="17" t="s">
        <v>693</v>
      </c>
      <c r="AH50" s="14" t="s">
        <v>691</v>
      </c>
      <c r="AI50" s="17" t="s">
        <v>693</v>
      </c>
      <c r="AJ50" s="17" t="s">
        <v>693</v>
      </c>
      <c r="AK50" s="14" t="s">
        <v>691</v>
      </c>
      <c r="AL50" s="17" t="s">
        <v>693</v>
      </c>
      <c r="AM50" s="17" t="s">
        <v>693</v>
      </c>
      <c r="AN50" s="14" t="s">
        <v>691</v>
      </c>
    </row>
    <row r="51" spans="1:40" x14ac:dyDescent="0.25">
      <c r="A51" s="14">
        <v>0</v>
      </c>
      <c r="B51" s="14">
        <v>0</v>
      </c>
      <c r="C51" s="14">
        <v>170</v>
      </c>
      <c r="D51" s="14">
        <v>101</v>
      </c>
      <c r="E51" s="14">
        <v>3300</v>
      </c>
      <c r="F51" s="14">
        <v>170</v>
      </c>
      <c r="G51" s="16">
        <v>39147</v>
      </c>
      <c r="H51" s="14">
        <v>1071</v>
      </c>
      <c r="I51" s="14">
        <v>9852998</v>
      </c>
      <c r="J51" s="16">
        <v>39147</v>
      </c>
      <c r="K51" s="14">
        <v>1071</v>
      </c>
      <c r="L51" s="14" t="s">
        <v>193</v>
      </c>
      <c r="M51" s="14" t="s">
        <v>687</v>
      </c>
      <c r="N51" s="14" t="s">
        <v>195</v>
      </c>
      <c r="P51" s="14" t="s">
        <v>462</v>
      </c>
      <c r="Q51" s="17" t="s">
        <v>693</v>
      </c>
      <c r="R51" s="17" t="s">
        <v>693</v>
      </c>
      <c r="S51" s="14" t="s">
        <v>691</v>
      </c>
      <c r="T51" s="17" t="s">
        <v>473</v>
      </c>
      <c r="U51" s="17" t="s">
        <v>473</v>
      </c>
      <c r="V51" s="14" t="s">
        <v>691</v>
      </c>
      <c r="W51" s="17" t="s">
        <v>693</v>
      </c>
      <c r="X51" s="17" t="s">
        <v>693</v>
      </c>
      <c r="Y51" s="14" t="s">
        <v>691</v>
      </c>
      <c r="Z51" s="17" t="s">
        <v>693</v>
      </c>
      <c r="AA51" s="17" t="s">
        <v>693</v>
      </c>
      <c r="AB51" s="14" t="s">
        <v>691</v>
      </c>
      <c r="AC51" s="17" t="s">
        <v>507</v>
      </c>
      <c r="AD51" s="17" t="s">
        <v>507</v>
      </c>
      <c r="AE51" s="14" t="s">
        <v>691</v>
      </c>
      <c r="AF51" s="17" t="s">
        <v>693</v>
      </c>
      <c r="AG51" s="17" t="s">
        <v>693</v>
      </c>
      <c r="AH51" s="14" t="s">
        <v>691</v>
      </c>
      <c r="AI51" s="17" t="s">
        <v>693</v>
      </c>
      <c r="AJ51" s="17" t="s">
        <v>693</v>
      </c>
      <c r="AK51" s="14" t="s">
        <v>691</v>
      </c>
      <c r="AL51" s="17" t="s">
        <v>693</v>
      </c>
      <c r="AM51" s="17" t="s">
        <v>693</v>
      </c>
      <c r="AN51" s="14" t="s">
        <v>691</v>
      </c>
    </row>
    <row r="52" spans="1:40" x14ac:dyDescent="0.25">
      <c r="A52" s="14">
        <v>0</v>
      </c>
      <c r="B52" s="14">
        <v>0</v>
      </c>
      <c r="C52" s="14">
        <v>170</v>
      </c>
      <c r="D52" s="14">
        <v>101</v>
      </c>
      <c r="E52" s="14">
        <v>3300</v>
      </c>
      <c r="F52" s="14">
        <v>170</v>
      </c>
      <c r="G52" s="16">
        <v>39147</v>
      </c>
      <c r="H52" s="14">
        <v>1071</v>
      </c>
      <c r="I52" s="14">
        <v>9852998</v>
      </c>
      <c r="J52" s="16">
        <v>39147</v>
      </c>
      <c r="K52" s="14">
        <v>1071</v>
      </c>
      <c r="L52" s="14" t="s">
        <v>193</v>
      </c>
      <c r="M52" s="14" t="s">
        <v>687</v>
      </c>
      <c r="N52" s="14" t="s">
        <v>195</v>
      </c>
      <c r="P52" s="14" t="s">
        <v>463</v>
      </c>
      <c r="Q52" s="17" t="s">
        <v>693</v>
      </c>
      <c r="R52" s="17" t="s">
        <v>693</v>
      </c>
      <c r="S52" s="14" t="s">
        <v>691</v>
      </c>
      <c r="T52" s="17" t="s">
        <v>474</v>
      </c>
      <c r="U52" s="17" t="s">
        <v>474</v>
      </c>
      <c r="V52" s="14" t="s">
        <v>691</v>
      </c>
      <c r="W52" s="17" t="s">
        <v>693</v>
      </c>
      <c r="X52" s="17" t="s">
        <v>693</v>
      </c>
      <c r="Y52" s="14" t="s">
        <v>691</v>
      </c>
      <c r="Z52" s="17" t="s">
        <v>693</v>
      </c>
      <c r="AA52" s="17" t="s">
        <v>693</v>
      </c>
      <c r="AB52" s="14" t="s">
        <v>691</v>
      </c>
      <c r="AC52" s="17" t="s">
        <v>506</v>
      </c>
      <c r="AD52" s="17" t="s">
        <v>506</v>
      </c>
      <c r="AE52" s="14" t="s">
        <v>691</v>
      </c>
      <c r="AF52" s="17" t="s">
        <v>693</v>
      </c>
      <c r="AG52" s="17" t="s">
        <v>693</v>
      </c>
      <c r="AH52" s="14" t="s">
        <v>691</v>
      </c>
      <c r="AI52" s="17" t="s">
        <v>693</v>
      </c>
      <c r="AJ52" s="17" t="s">
        <v>693</v>
      </c>
      <c r="AK52" s="14" t="s">
        <v>691</v>
      </c>
      <c r="AL52" s="17" t="s">
        <v>693</v>
      </c>
      <c r="AM52" s="17" t="s">
        <v>693</v>
      </c>
      <c r="AN52" s="14" t="s">
        <v>691</v>
      </c>
    </row>
    <row r="53" spans="1:40" x14ac:dyDescent="0.25">
      <c r="A53" s="14">
        <v>0</v>
      </c>
      <c r="B53" s="14">
        <v>0</v>
      </c>
      <c r="C53" s="14">
        <v>170</v>
      </c>
      <c r="D53" s="14">
        <v>101</v>
      </c>
      <c r="E53" s="14">
        <v>3300</v>
      </c>
      <c r="F53" s="14">
        <v>170</v>
      </c>
      <c r="G53" s="16">
        <v>39147</v>
      </c>
      <c r="H53" s="14">
        <v>1071</v>
      </c>
      <c r="I53" s="14">
        <v>9852998</v>
      </c>
      <c r="J53" s="16">
        <v>39147</v>
      </c>
      <c r="K53" s="14">
        <v>1071</v>
      </c>
      <c r="L53" s="14" t="s">
        <v>193</v>
      </c>
      <c r="M53" s="14" t="s">
        <v>687</v>
      </c>
      <c r="N53" s="14" t="s">
        <v>195</v>
      </c>
      <c r="P53" s="14" t="s">
        <v>464</v>
      </c>
      <c r="Q53" s="17" t="s">
        <v>693</v>
      </c>
      <c r="R53" s="17" t="s">
        <v>693</v>
      </c>
      <c r="S53" s="14" t="s">
        <v>691</v>
      </c>
      <c r="T53" s="17" t="s">
        <v>474</v>
      </c>
      <c r="U53" s="17" t="s">
        <v>474</v>
      </c>
      <c r="V53" s="14" t="s">
        <v>691</v>
      </c>
      <c r="W53" s="17" t="s">
        <v>693</v>
      </c>
      <c r="X53" s="17" t="s">
        <v>693</v>
      </c>
      <c r="Y53" s="14" t="s">
        <v>691</v>
      </c>
      <c r="Z53" s="17" t="s">
        <v>693</v>
      </c>
      <c r="AA53" s="17" t="s">
        <v>693</v>
      </c>
      <c r="AB53" s="14" t="s">
        <v>691</v>
      </c>
      <c r="AC53" s="17" t="s">
        <v>507</v>
      </c>
      <c r="AD53" s="17" t="s">
        <v>507</v>
      </c>
      <c r="AE53" s="14" t="s">
        <v>691</v>
      </c>
      <c r="AF53" s="17" t="s">
        <v>693</v>
      </c>
      <c r="AG53" s="17" t="s">
        <v>693</v>
      </c>
      <c r="AH53" s="14" t="s">
        <v>691</v>
      </c>
      <c r="AI53" s="17" t="s">
        <v>693</v>
      </c>
      <c r="AJ53" s="17" t="s">
        <v>693</v>
      </c>
      <c r="AK53" s="14" t="s">
        <v>691</v>
      </c>
      <c r="AL53" s="17" t="s">
        <v>693</v>
      </c>
      <c r="AM53" s="17" t="s">
        <v>693</v>
      </c>
      <c r="AN53" s="14" t="s">
        <v>691</v>
      </c>
    </row>
    <row r="54" spans="1:40" x14ac:dyDescent="0.25">
      <c r="A54" s="14">
        <v>0</v>
      </c>
      <c r="B54" s="14">
        <v>0</v>
      </c>
      <c r="C54" s="14">
        <v>180</v>
      </c>
      <c r="D54" s="14">
        <v>101</v>
      </c>
      <c r="E54" s="14">
        <v>3300</v>
      </c>
      <c r="F54" s="14">
        <v>180</v>
      </c>
      <c r="G54" s="16">
        <v>39147</v>
      </c>
      <c r="H54" s="14">
        <v>1071</v>
      </c>
      <c r="I54" s="14">
        <v>9852998</v>
      </c>
      <c r="J54" s="16">
        <v>39147</v>
      </c>
      <c r="K54" s="14">
        <v>1071</v>
      </c>
      <c r="L54" s="14" t="s">
        <v>193</v>
      </c>
      <c r="M54" s="14" t="s">
        <v>687</v>
      </c>
      <c r="N54" s="14" t="s">
        <v>195</v>
      </c>
      <c r="P54" s="14" t="s">
        <v>465</v>
      </c>
      <c r="Q54" s="17" t="s">
        <v>693</v>
      </c>
      <c r="R54" s="17" t="s">
        <v>693</v>
      </c>
      <c r="S54" s="14" t="s">
        <v>691</v>
      </c>
      <c r="T54" s="17" t="s">
        <v>480</v>
      </c>
      <c r="U54" s="17" t="s">
        <v>480</v>
      </c>
      <c r="V54" s="14" t="s">
        <v>691</v>
      </c>
      <c r="W54" s="17" t="s">
        <v>693</v>
      </c>
      <c r="X54" s="17" t="s">
        <v>693</v>
      </c>
      <c r="Y54" s="14" t="s">
        <v>691</v>
      </c>
      <c r="Z54" s="17" t="s">
        <v>693</v>
      </c>
      <c r="AA54" s="17" t="s">
        <v>693</v>
      </c>
      <c r="AB54" s="14" t="s">
        <v>691</v>
      </c>
      <c r="AC54" s="17" t="s">
        <v>506</v>
      </c>
      <c r="AD54" s="17" t="s">
        <v>506</v>
      </c>
      <c r="AE54" s="14" t="s">
        <v>691</v>
      </c>
      <c r="AF54" s="17" t="s">
        <v>693</v>
      </c>
      <c r="AG54" s="17" t="s">
        <v>693</v>
      </c>
      <c r="AH54" s="14" t="s">
        <v>691</v>
      </c>
      <c r="AI54" s="17" t="s">
        <v>693</v>
      </c>
      <c r="AJ54" s="17" t="s">
        <v>693</v>
      </c>
      <c r="AK54" s="14" t="s">
        <v>691</v>
      </c>
      <c r="AL54" s="17" t="s">
        <v>693</v>
      </c>
      <c r="AM54" s="17" t="s">
        <v>693</v>
      </c>
      <c r="AN54" s="14" t="s">
        <v>691</v>
      </c>
    </row>
    <row r="55" spans="1:40" x14ac:dyDescent="0.25">
      <c r="A55" s="14">
        <v>0</v>
      </c>
      <c r="B55" s="14">
        <v>0</v>
      </c>
      <c r="C55" s="14">
        <v>180</v>
      </c>
      <c r="D55" s="14">
        <v>101</v>
      </c>
      <c r="E55" s="14">
        <v>3300</v>
      </c>
      <c r="F55" s="14">
        <v>180</v>
      </c>
      <c r="G55" s="16">
        <v>39147</v>
      </c>
      <c r="H55" s="14">
        <v>1071</v>
      </c>
      <c r="I55" s="14">
        <v>9852998</v>
      </c>
      <c r="J55" s="16">
        <v>39147</v>
      </c>
      <c r="K55" s="14">
        <v>1071</v>
      </c>
      <c r="L55" s="14" t="s">
        <v>193</v>
      </c>
      <c r="M55" s="14" t="s">
        <v>687</v>
      </c>
      <c r="N55" s="14" t="s">
        <v>195</v>
      </c>
      <c r="P55" s="14" t="s">
        <v>466</v>
      </c>
      <c r="Q55" s="17" t="s">
        <v>693</v>
      </c>
      <c r="R55" s="17" t="s">
        <v>693</v>
      </c>
      <c r="S55" s="14" t="s">
        <v>691</v>
      </c>
      <c r="T55" s="17" t="s">
        <v>480</v>
      </c>
      <c r="U55" s="17" t="s">
        <v>480</v>
      </c>
      <c r="V55" s="14" t="s">
        <v>691</v>
      </c>
      <c r="W55" s="17" t="s">
        <v>693</v>
      </c>
      <c r="X55" s="17" t="s">
        <v>693</v>
      </c>
      <c r="Y55" s="14" t="s">
        <v>691</v>
      </c>
      <c r="Z55" s="17" t="s">
        <v>693</v>
      </c>
      <c r="AA55" s="17" t="s">
        <v>693</v>
      </c>
      <c r="AB55" s="14" t="s">
        <v>691</v>
      </c>
      <c r="AC55" s="17" t="s">
        <v>507</v>
      </c>
      <c r="AD55" s="17" t="s">
        <v>507</v>
      </c>
      <c r="AE55" s="14" t="s">
        <v>691</v>
      </c>
      <c r="AF55" s="17" t="s">
        <v>693</v>
      </c>
      <c r="AG55" s="17" t="s">
        <v>693</v>
      </c>
      <c r="AH55" s="14" t="s">
        <v>691</v>
      </c>
      <c r="AI55" s="17" t="s">
        <v>693</v>
      </c>
      <c r="AJ55" s="17" t="s">
        <v>693</v>
      </c>
      <c r="AK55" s="14" t="s">
        <v>691</v>
      </c>
      <c r="AL55" s="17" t="s">
        <v>693</v>
      </c>
      <c r="AM55" s="17" t="s">
        <v>693</v>
      </c>
      <c r="AN55" s="14" t="s">
        <v>691</v>
      </c>
    </row>
    <row r="56" spans="1:40" x14ac:dyDescent="0.25">
      <c r="A56" s="14">
        <v>0</v>
      </c>
      <c r="B56" s="14">
        <v>0</v>
      </c>
      <c r="C56" s="14">
        <v>180</v>
      </c>
      <c r="D56" s="14">
        <v>101</v>
      </c>
      <c r="E56" s="14">
        <v>3300</v>
      </c>
      <c r="F56" s="14">
        <v>180</v>
      </c>
      <c r="G56" s="16">
        <v>39147</v>
      </c>
      <c r="H56" s="14">
        <v>1071</v>
      </c>
      <c r="I56" s="14">
        <v>9852998</v>
      </c>
      <c r="J56" s="16">
        <v>39147</v>
      </c>
      <c r="K56" s="14">
        <v>1071</v>
      </c>
      <c r="L56" s="14" t="s">
        <v>193</v>
      </c>
      <c r="M56" s="14" t="s">
        <v>687</v>
      </c>
      <c r="N56" s="14" t="s">
        <v>195</v>
      </c>
      <c r="P56" s="14" t="s">
        <v>467</v>
      </c>
      <c r="Q56" s="17" t="s">
        <v>693</v>
      </c>
      <c r="R56" s="17" t="s">
        <v>693</v>
      </c>
      <c r="S56" s="14" t="s">
        <v>691</v>
      </c>
      <c r="T56" s="17" t="s">
        <v>482</v>
      </c>
      <c r="U56" s="17" t="s">
        <v>482</v>
      </c>
      <c r="V56" s="14" t="s">
        <v>691</v>
      </c>
      <c r="W56" s="17" t="s">
        <v>693</v>
      </c>
      <c r="X56" s="17" t="s">
        <v>693</v>
      </c>
      <c r="Y56" s="14" t="s">
        <v>691</v>
      </c>
      <c r="Z56" s="17" t="s">
        <v>693</v>
      </c>
      <c r="AA56" s="17" t="s">
        <v>693</v>
      </c>
      <c r="AB56" s="14" t="s">
        <v>691</v>
      </c>
      <c r="AC56" s="17" t="s">
        <v>506</v>
      </c>
      <c r="AD56" s="17" t="s">
        <v>506</v>
      </c>
      <c r="AE56" s="14" t="s">
        <v>691</v>
      </c>
      <c r="AF56" s="17" t="s">
        <v>693</v>
      </c>
      <c r="AG56" s="17" t="s">
        <v>693</v>
      </c>
      <c r="AH56" s="14" t="s">
        <v>691</v>
      </c>
      <c r="AI56" s="17" t="s">
        <v>693</v>
      </c>
      <c r="AJ56" s="17" t="s">
        <v>693</v>
      </c>
      <c r="AK56" s="14" t="s">
        <v>691</v>
      </c>
      <c r="AL56" s="17" t="s">
        <v>693</v>
      </c>
      <c r="AM56" s="17" t="s">
        <v>693</v>
      </c>
      <c r="AN56" s="14" t="s">
        <v>691</v>
      </c>
    </row>
    <row r="57" spans="1:40" x14ac:dyDescent="0.25">
      <c r="A57" s="14">
        <v>0</v>
      </c>
      <c r="B57" s="14">
        <v>0</v>
      </c>
      <c r="C57" s="14">
        <v>180</v>
      </c>
      <c r="D57" s="14">
        <v>101</v>
      </c>
      <c r="E57" s="14">
        <v>3300</v>
      </c>
      <c r="F57" s="14">
        <v>180</v>
      </c>
      <c r="G57" s="16">
        <v>39147</v>
      </c>
      <c r="H57" s="14">
        <v>1071</v>
      </c>
      <c r="I57" s="14">
        <v>9852998</v>
      </c>
      <c r="J57" s="16">
        <v>39147</v>
      </c>
      <c r="K57" s="14">
        <v>1071</v>
      </c>
      <c r="L57" s="14" t="s">
        <v>193</v>
      </c>
      <c r="M57" s="14" t="s">
        <v>687</v>
      </c>
      <c r="N57" s="14" t="s">
        <v>195</v>
      </c>
      <c r="P57" s="14" t="s">
        <v>468</v>
      </c>
      <c r="Q57" s="17" t="s">
        <v>693</v>
      </c>
      <c r="R57" s="17" t="s">
        <v>693</v>
      </c>
      <c r="S57" s="14" t="s">
        <v>691</v>
      </c>
      <c r="T57" s="17" t="s">
        <v>482</v>
      </c>
      <c r="U57" s="17" t="s">
        <v>482</v>
      </c>
      <c r="V57" s="14" t="s">
        <v>691</v>
      </c>
      <c r="W57" s="17" t="s">
        <v>693</v>
      </c>
      <c r="X57" s="17" t="s">
        <v>693</v>
      </c>
      <c r="Y57" s="14" t="s">
        <v>691</v>
      </c>
      <c r="Z57" s="17" t="s">
        <v>693</v>
      </c>
      <c r="AA57" s="17" t="s">
        <v>693</v>
      </c>
      <c r="AB57" s="14" t="s">
        <v>691</v>
      </c>
      <c r="AC57" s="17" t="s">
        <v>507</v>
      </c>
      <c r="AD57" s="17" t="s">
        <v>507</v>
      </c>
      <c r="AE57" s="14" t="s">
        <v>691</v>
      </c>
      <c r="AF57" s="17" t="s">
        <v>693</v>
      </c>
      <c r="AG57" s="17" t="s">
        <v>693</v>
      </c>
      <c r="AH57" s="14" t="s">
        <v>691</v>
      </c>
      <c r="AI57" s="17" t="s">
        <v>693</v>
      </c>
      <c r="AJ57" s="17" t="s">
        <v>693</v>
      </c>
      <c r="AK57" s="14" t="s">
        <v>691</v>
      </c>
      <c r="AL57" s="17" t="s">
        <v>693</v>
      </c>
      <c r="AM57" s="17" t="s">
        <v>693</v>
      </c>
      <c r="AN57" s="14" t="s">
        <v>691</v>
      </c>
    </row>
    <row r="58" spans="1:40" x14ac:dyDescent="0.25">
      <c r="A58" s="14">
        <v>0</v>
      </c>
      <c r="B58" s="14">
        <v>0</v>
      </c>
      <c r="C58" s="14">
        <v>190</v>
      </c>
      <c r="D58" s="14">
        <v>101</v>
      </c>
      <c r="E58" s="14">
        <v>3300</v>
      </c>
      <c r="F58" s="14">
        <v>190</v>
      </c>
      <c r="G58" s="16">
        <v>39147</v>
      </c>
      <c r="H58" s="14">
        <v>1071</v>
      </c>
      <c r="I58" s="14">
        <v>9852998</v>
      </c>
      <c r="J58" s="16">
        <v>39147</v>
      </c>
      <c r="K58" s="14">
        <v>1071</v>
      </c>
      <c r="L58" s="14" t="s">
        <v>193</v>
      </c>
      <c r="M58" s="14" t="s">
        <v>687</v>
      </c>
      <c r="N58" s="14" t="s">
        <v>195</v>
      </c>
      <c r="P58" s="14" t="s">
        <v>469</v>
      </c>
      <c r="Q58" s="17" t="s">
        <v>693</v>
      </c>
      <c r="R58" s="17" t="s">
        <v>693</v>
      </c>
      <c r="S58" s="14" t="s">
        <v>691</v>
      </c>
      <c r="T58" s="17" t="s">
        <v>484</v>
      </c>
      <c r="U58" s="17" t="s">
        <v>484</v>
      </c>
      <c r="V58" s="14" t="s">
        <v>691</v>
      </c>
      <c r="W58" s="17" t="s">
        <v>693</v>
      </c>
      <c r="X58" s="17" t="s">
        <v>693</v>
      </c>
      <c r="Y58" s="14" t="s">
        <v>691</v>
      </c>
      <c r="Z58" s="17" t="s">
        <v>693</v>
      </c>
      <c r="AA58" s="17" t="s">
        <v>693</v>
      </c>
      <c r="AB58" s="14" t="s">
        <v>691</v>
      </c>
      <c r="AC58" s="17" t="s">
        <v>506</v>
      </c>
      <c r="AD58" s="17" t="s">
        <v>506</v>
      </c>
      <c r="AE58" s="14" t="s">
        <v>691</v>
      </c>
      <c r="AF58" s="17" t="s">
        <v>693</v>
      </c>
      <c r="AG58" s="17" t="s">
        <v>693</v>
      </c>
      <c r="AH58" s="14" t="s">
        <v>691</v>
      </c>
      <c r="AI58" s="17" t="s">
        <v>693</v>
      </c>
      <c r="AJ58" s="17" t="s">
        <v>693</v>
      </c>
      <c r="AK58" s="14" t="s">
        <v>691</v>
      </c>
      <c r="AL58" s="17" t="s">
        <v>693</v>
      </c>
      <c r="AM58" s="17" t="s">
        <v>693</v>
      </c>
      <c r="AN58" s="14" t="s">
        <v>691</v>
      </c>
    </row>
    <row r="59" spans="1:40" x14ac:dyDescent="0.25">
      <c r="A59" s="14">
        <v>0</v>
      </c>
      <c r="B59" s="14">
        <v>0</v>
      </c>
      <c r="C59" s="14">
        <v>190</v>
      </c>
      <c r="D59" s="14">
        <v>101</v>
      </c>
      <c r="E59" s="14">
        <v>3300</v>
      </c>
      <c r="F59" s="14">
        <v>190</v>
      </c>
      <c r="G59" s="16">
        <v>39147</v>
      </c>
      <c r="H59" s="14">
        <v>1071</v>
      </c>
      <c r="I59" s="14">
        <v>9852998</v>
      </c>
      <c r="J59" s="16">
        <v>39147</v>
      </c>
      <c r="K59" s="14">
        <v>1071</v>
      </c>
      <c r="L59" s="14" t="s">
        <v>193</v>
      </c>
      <c r="M59" s="14" t="s">
        <v>687</v>
      </c>
      <c r="N59" s="14" t="s">
        <v>195</v>
      </c>
      <c r="P59" s="14" t="s">
        <v>470</v>
      </c>
      <c r="Q59" s="17" t="s">
        <v>693</v>
      </c>
      <c r="R59" s="17" t="s">
        <v>693</v>
      </c>
      <c r="S59" s="14" t="s">
        <v>691</v>
      </c>
      <c r="T59" s="17" t="s">
        <v>484</v>
      </c>
      <c r="U59" s="17" t="s">
        <v>484</v>
      </c>
      <c r="V59" s="14" t="s">
        <v>691</v>
      </c>
      <c r="W59" s="17" t="s">
        <v>693</v>
      </c>
      <c r="X59" s="17" t="s">
        <v>693</v>
      </c>
      <c r="Y59" s="14" t="s">
        <v>691</v>
      </c>
      <c r="Z59" s="17" t="s">
        <v>693</v>
      </c>
      <c r="AA59" s="17" t="s">
        <v>693</v>
      </c>
      <c r="AB59" s="14" t="s">
        <v>691</v>
      </c>
      <c r="AC59" s="17" t="s">
        <v>507</v>
      </c>
      <c r="AD59" s="17" t="s">
        <v>507</v>
      </c>
      <c r="AE59" s="14" t="s">
        <v>691</v>
      </c>
      <c r="AF59" s="17" t="s">
        <v>693</v>
      </c>
      <c r="AG59" s="17" t="s">
        <v>693</v>
      </c>
      <c r="AH59" s="14" t="s">
        <v>691</v>
      </c>
      <c r="AI59" s="17" t="s">
        <v>693</v>
      </c>
      <c r="AJ59" s="17" t="s">
        <v>693</v>
      </c>
      <c r="AK59" s="14" t="s">
        <v>691</v>
      </c>
      <c r="AL59" s="17" t="s">
        <v>693</v>
      </c>
      <c r="AM59" s="17" t="s">
        <v>693</v>
      </c>
      <c r="AN59" s="14" t="s">
        <v>691</v>
      </c>
    </row>
    <row r="60" spans="1:40" x14ac:dyDescent="0.25">
      <c r="A60" s="14">
        <v>0</v>
      </c>
      <c r="B60" s="14">
        <v>0</v>
      </c>
      <c r="C60" s="14">
        <v>190</v>
      </c>
      <c r="D60" s="14">
        <v>101</v>
      </c>
      <c r="E60" s="14">
        <v>3300</v>
      </c>
      <c r="F60" s="14">
        <v>190</v>
      </c>
      <c r="G60" s="16">
        <v>39147</v>
      </c>
      <c r="H60" s="14">
        <v>1071</v>
      </c>
      <c r="I60" s="14">
        <v>9852998</v>
      </c>
      <c r="J60" s="16">
        <v>39147</v>
      </c>
      <c r="K60" s="14">
        <v>1071</v>
      </c>
      <c r="L60" s="14" t="s">
        <v>193</v>
      </c>
      <c r="M60" s="14" t="s">
        <v>687</v>
      </c>
      <c r="N60" s="14" t="s">
        <v>195</v>
      </c>
      <c r="P60" s="14" t="s">
        <v>471</v>
      </c>
      <c r="Q60" s="17" t="s">
        <v>693</v>
      </c>
      <c r="R60" s="17" t="s">
        <v>693</v>
      </c>
      <c r="S60" s="14" t="s">
        <v>691</v>
      </c>
      <c r="T60" s="17" t="s">
        <v>483</v>
      </c>
      <c r="U60" s="17" t="s">
        <v>483</v>
      </c>
      <c r="V60" s="14" t="s">
        <v>691</v>
      </c>
      <c r="W60" s="17" t="s">
        <v>693</v>
      </c>
      <c r="X60" s="17" t="s">
        <v>693</v>
      </c>
      <c r="Y60" s="14" t="s">
        <v>691</v>
      </c>
      <c r="Z60" s="17" t="s">
        <v>693</v>
      </c>
      <c r="AA60" s="17" t="s">
        <v>693</v>
      </c>
      <c r="AB60" s="14" t="s">
        <v>691</v>
      </c>
      <c r="AC60" s="17" t="s">
        <v>506</v>
      </c>
      <c r="AD60" s="17" t="s">
        <v>506</v>
      </c>
      <c r="AE60" s="14" t="s">
        <v>691</v>
      </c>
      <c r="AF60" s="17" t="s">
        <v>693</v>
      </c>
      <c r="AG60" s="17" t="s">
        <v>693</v>
      </c>
      <c r="AH60" s="14" t="s">
        <v>691</v>
      </c>
      <c r="AI60" s="17" t="s">
        <v>693</v>
      </c>
      <c r="AJ60" s="17" t="s">
        <v>693</v>
      </c>
      <c r="AK60" s="14" t="s">
        <v>691</v>
      </c>
      <c r="AL60" s="17" t="s">
        <v>693</v>
      </c>
      <c r="AM60" s="17" t="s">
        <v>693</v>
      </c>
      <c r="AN60" s="14" t="s">
        <v>691</v>
      </c>
    </row>
    <row r="61" spans="1:40" x14ac:dyDescent="0.25">
      <c r="A61" s="14">
        <v>0</v>
      </c>
      <c r="B61" s="14">
        <v>0</v>
      </c>
      <c r="C61" s="14">
        <v>190</v>
      </c>
      <c r="D61" s="14">
        <v>101</v>
      </c>
      <c r="E61" s="14">
        <v>3300</v>
      </c>
      <c r="F61" s="14">
        <v>190</v>
      </c>
      <c r="G61" s="16">
        <v>39147</v>
      </c>
      <c r="H61" s="14">
        <v>1071</v>
      </c>
      <c r="I61" s="14">
        <v>9852998</v>
      </c>
      <c r="J61" s="16">
        <v>39147</v>
      </c>
      <c r="K61" s="14">
        <v>1071</v>
      </c>
      <c r="L61" s="14" t="s">
        <v>193</v>
      </c>
      <c r="M61" s="14" t="s">
        <v>687</v>
      </c>
      <c r="N61" s="14" t="s">
        <v>195</v>
      </c>
      <c r="P61" s="14" t="s">
        <v>472</v>
      </c>
      <c r="Q61" s="17" t="s">
        <v>693</v>
      </c>
      <c r="R61" s="17" t="s">
        <v>693</v>
      </c>
      <c r="S61" s="14" t="s">
        <v>691</v>
      </c>
      <c r="T61" s="17" t="s">
        <v>483</v>
      </c>
      <c r="U61" s="17" t="s">
        <v>483</v>
      </c>
      <c r="V61" s="14" t="s">
        <v>691</v>
      </c>
      <c r="W61" s="17" t="s">
        <v>693</v>
      </c>
      <c r="X61" s="17" t="s">
        <v>693</v>
      </c>
      <c r="Y61" s="14" t="s">
        <v>691</v>
      </c>
      <c r="Z61" s="17" t="s">
        <v>693</v>
      </c>
      <c r="AA61" s="17" t="s">
        <v>693</v>
      </c>
      <c r="AB61" s="14" t="s">
        <v>691</v>
      </c>
      <c r="AC61" s="17" t="s">
        <v>507</v>
      </c>
      <c r="AD61" s="17" t="s">
        <v>507</v>
      </c>
      <c r="AE61" s="14" t="s">
        <v>691</v>
      </c>
      <c r="AF61" s="17" t="s">
        <v>693</v>
      </c>
      <c r="AG61" s="17" t="s">
        <v>693</v>
      </c>
      <c r="AH61" s="14" t="s">
        <v>691</v>
      </c>
      <c r="AI61" s="17" t="s">
        <v>693</v>
      </c>
      <c r="AJ61" s="17" t="s">
        <v>693</v>
      </c>
      <c r="AK61" s="14" t="s">
        <v>691</v>
      </c>
      <c r="AL61" s="17" t="s">
        <v>693</v>
      </c>
      <c r="AM61" s="17" t="s">
        <v>693</v>
      </c>
      <c r="AN61" s="14" t="s">
        <v>691</v>
      </c>
    </row>
  </sheetData>
  <phoneticPr fontId="4" type="noConversion"/>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1"/>
  <sheetViews>
    <sheetView workbookViewId="0"/>
  </sheetViews>
  <sheetFormatPr defaultColWidth="25.7109375" defaultRowHeight="13.5" x14ac:dyDescent="0.25"/>
  <cols>
    <col min="1" max="16384" width="25.7109375" style="14"/>
  </cols>
  <sheetData>
    <row r="1" spans="1:3" x14ac:dyDescent="0.25">
      <c r="A1" s="14">
        <v>0</v>
      </c>
      <c r="B1" s="14">
        <v>15</v>
      </c>
      <c r="C1" s="14" t="s">
        <v>738</v>
      </c>
    </row>
  </sheetData>
  <phoneticPr fontId="4" type="noConversion"/>
  <pageMargins left="0.75" right="0.75" top="1" bottom="1" header="0.5" footer="0.5"/>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739</v>
      </c>
    </row>
  </sheetData>
  <phoneticPr fontId="4" type="noConversion"/>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1"/>
  <sheetViews>
    <sheetView workbookViewId="0"/>
  </sheetViews>
  <sheetFormatPr defaultColWidth="25.7109375" defaultRowHeight="13.5" x14ac:dyDescent="0.25"/>
  <cols>
    <col min="1" max="16384" width="25.7109375" style="14"/>
  </cols>
  <sheetData>
    <row r="1" spans="1:3" x14ac:dyDescent="0.25">
      <c r="A1" s="14">
        <v>0</v>
      </c>
      <c r="B1" s="14">
        <v>37</v>
      </c>
      <c r="C1" s="14" t="s">
        <v>740</v>
      </c>
    </row>
  </sheetData>
  <phoneticPr fontId="4" type="noConversion"/>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
  <sheetViews>
    <sheetView workbookViewId="0"/>
  </sheetViews>
  <sheetFormatPr defaultColWidth="25.7109375" defaultRowHeight="13.5" x14ac:dyDescent="0.25"/>
  <cols>
    <col min="1" max="16384" width="25.7109375" style="14"/>
  </cols>
  <sheetData/>
  <phoneticPr fontId="4" type="noConversion"/>
  <pageMargins left="0.75" right="0.75" top="1" bottom="1" header="0.5" footer="0.5"/>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
  <sheetViews>
    <sheetView workbookViewId="0"/>
  </sheetViews>
  <sheetFormatPr defaultColWidth="25.7109375" defaultRowHeight="13.5" x14ac:dyDescent="0.25"/>
  <cols>
    <col min="1" max="16384" width="25.7109375" style="14"/>
  </cols>
  <sheetData/>
  <phoneticPr fontId="4" type="noConversion"/>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741</v>
      </c>
    </row>
  </sheetData>
  <phoneticPr fontId="4"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A25"/>
  <sheetViews>
    <sheetView workbookViewId="0">
      <selection activeCell="A5" sqref="A5:R5"/>
    </sheetView>
  </sheetViews>
  <sheetFormatPr defaultColWidth="25.7109375" defaultRowHeight="13.5" x14ac:dyDescent="0.25"/>
  <cols>
    <col min="1" max="16384" width="25.7109375" style="14"/>
  </cols>
  <sheetData>
    <row r="1" spans="1:27" x14ac:dyDescent="0.25">
      <c r="A1" s="14">
        <v>1</v>
      </c>
      <c r="B1" s="14">
        <v>27</v>
      </c>
      <c r="C1" s="14" t="s">
        <v>708</v>
      </c>
    </row>
    <row r="2" spans="1:27" x14ac:dyDescent="0.25">
      <c r="A2" s="14">
        <v>0</v>
      </c>
      <c r="B2" s="14">
        <v>0</v>
      </c>
      <c r="D2" s="14">
        <v>101</v>
      </c>
      <c r="E2" s="14">
        <v>6935</v>
      </c>
      <c r="F2" s="18">
        <v>39410.54210648148</v>
      </c>
      <c r="G2" s="14">
        <v>1068</v>
      </c>
      <c r="H2" s="14">
        <v>13279845</v>
      </c>
      <c r="I2" s="18">
        <v>39252.678078703706</v>
      </c>
      <c r="J2" s="14">
        <v>1071</v>
      </c>
      <c r="K2" s="17" t="s">
        <v>682</v>
      </c>
      <c r="L2" s="14">
        <v>5462</v>
      </c>
      <c r="M2" s="14">
        <v>5461</v>
      </c>
      <c r="N2" s="14" t="s">
        <v>705</v>
      </c>
      <c r="P2" s="14">
        <v>1581</v>
      </c>
      <c r="R2" s="14">
        <v>7125</v>
      </c>
      <c r="T2" s="14" t="s">
        <v>685</v>
      </c>
      <c r="U2" s="14">
        <v>101</v>
      </c>
      <c r="V2" s="17" t="s">
        <v>693</v>
      </c>
      <c r="W2" s="17" t="s">
        <v>693</v>
      </c>
      <c r="Y2" s="17" t="s">
        <v>706</v>
      </c>
      <c r="Z2" s="14" t="s">
        <v>683</v>
      </c>
      <c r="AA2" s="14" t="s">
        <v>707</v>
      </c>
    </row>
    <row r="4" spans="1:27" x14ac:dyDescent="0.25">
      <c r="A4" s="14">
        <v>1</v>
      </c>
      <c r="B4" s="14">
        <v>18</v>
      </c>
    </row>
    <row r="5" spans="1:27" x14ac:dyDescent="0.25">
      <c r="A5" s="14">
        <v>0</v>
      </c>
      <c r="B5" s="14">
        <v>0</v>
      </c>
      <c r="D5" s="14" t="s">
        <v>681</v>
      </c>
      <c r="E5" s="14">
        <v>101</v>
      </c>
      <c r="F5" s="14">
        <v>5461</v>
      </c>
      <c r="G5" s="16">
        <v>39252</v>
      </c>
      <c r="H5" s="14">
        <v>1071</v>
      </c>
      <c r="I5" s="14">
        <v>11228347</v>
      </c>
      <c r="J5" s="16">
        <v>39252</v>
      </c>
      <c r="K5" s="14">
        <v>1071</v>
      </c>
      <c r="L5" s="14" t="s">
        <v>682</v>
      </c>
      <c r="M5" s="14" t="s">
        <v>683</v>
      </c>
      <c r="N5" s="14" t="s">
        <v>684</v>
      </c>
      <c r="O5" s="14" t="s">
        <v>704</v>
      </c>
      <c r="P5" s="14" t="s">
        <v>685</v>
      </c>
      <c r="Q5" s="14">
        <v>101</v>
      </c>
    </row>
    <row r="9" spans="1:27" x14ac:dyDescent="0.25">
      <c r="A9">
        <v>1</v>
      </c>
      <c r="B9">
        <v>18</v>
      </c>
      <c r="C9" t="s">
        <v>714</v>
      </c>
      <c r="D9"/>
      <c r="E9"/>
      <c r="F9"/>
      <c r="G9"/>
      <c r="H9"/>
      <c r="I9"/>
      <c r="J9"/>
      <c r="K9"/>
      <c r="L9"/>
      <c r="M9"/>
      <c r="N9"/>
      <c r="O9"/>
      <c r="P9"/>
      <c r="Q9"/>
      <c r="R9"/>
    </row>
    <row r="10" spans="1:27" x14ac:dyDescent="0.25">
      <c r="A10">
        <v>0</v>
      </c>
      <c r="B10">
        <v>0</v>
      </c>
      <c r="C10"/>
      <c r="D10">
        <v>101</v>
      </c>
      <c r="E10">
        <v>5462</v>
      </c>
      <c r="F10" s="15">
        <v>39252.677384259259</v>
      </c>
      <c r="G10">
        <v>1071</v>
      </c>
      <c r="H10">
        <v>11228347</v>
      </c>
      <c r="I10" s="15">
        <v>39252.675798611112</v>
      </c>
      <c r="J10">
        <v>1071</v>
      </c>
      <c r="K10" s="19" t="s">
        <v>682</v>
      </c>
      <c r="L10" t="s">
        <v>705</v>
      </c>
      <c r="M10" s="19" t="s">
        <v>709</v>
      </c>
      <c r="N10">
        <v>62</v>
      </c>
      <c r="O10" s="19" t="s">
        <v>693</v>
      </c>
      <c r="P10" t="s">
        <v>685</v>
      </c>
      <c r="Q10">
        <v>101</v>
      </c>
      <c r="R10" t="s">
        <v>710</v>
      </c>
    </row>
    <row r="14" spans="1:27" x14ac:dyDescent="0.25">
      <c r="A14">
        <v>1</v>
      </c>
      <c r="B14">
        <v>16</v>
      </c>
      <c r="C14" t="s">
        <v>719</v>
      </c>
      <c r="D14"/>
      <c r="E14"/>
      <c r="F14"/>
      <c r="G14"/>
      <c r="H14"/>
      <c r="I14"/>
      <c r="J14"/>
      <c r="K14"/>
      <c r="L14"/>
      <c r="M14"/>
      <c r="N14"/>
      <c r="O14"/>
      <c r="P14"/>
    </row>
    <row r="15" spans="1:27" x14ac:dyDescent="0.25">
      <c r="A15">
        <v>0</v>
      </c>
      <c r="B15">
        <v>0</v>
      </c>
      <c r="C15"/>
      <c r="D15">
        <v>101</v>
      </c>
      <c r="E15">
        <v>1581</v>
      </c>
      <c r="F15" s="15">
        <v>39410.531921296293</v>
      </c>
      <c r="G15">
        <v>1068</v>
      </c>
      <c r="H15">
        <v>13279845</v>
      </c>
      <c r="I15" s="15">
        <v>39410.531921296293</v>
      </c>
      <c r="J15">
        <v>1068</v>
      </c>
      <c r="K15" s="19" t="s">
        <v>715</v>
      </c>
      <c r="L15" t="s">
        <v>716</v>
      </c>
      <c r="M15" t="s">
        <v>685</v>
      </c>
      <c r="N15">
        <v>101</v>
      </c>
      <c r="O15" s="19" t="s">
        <v>717</v>
      </c>
      <c r="P15" t="s">
        <v>718</v>
      </c>
    </row>
    <row r="19" spans="1:18" x14ac:dyDescent="0.25">
      <c r="A19">
        <v>1</v>
      </c>
      <c r="B19">
        <v>18</v>
      </c>
      <c r="C19" t="s">
        <v>721</v>
      </c>
      <c r="D19"/>
      <c r="E19"/>
      <c r="F19"/>
      <c r="G19"/>
      <c r="H19"/>
      <c r="I19"/>
      <c r="J19"/>
      <c r="K19"/>
      <c r="L19"/>
      <c r="M19"/>
      <c r="N19"/>
      <c r="O19"/>
      <c r="P19"/>
      <c r="Q19"/>
      <c r="R19"/>
    </row>
    <row r="20" spans="1:18" x14ac:dyDescent="0.25">
      <c r="A20">
        <v>0</v>
      </c>
      <c r="B20">
        <v>0</v>
      </c>
      <c r="C20"/>
      <c r="D20"/>
      <c r="E20"/>
      <c r="F20" s="20">
        <v>0</v>
      </c>
      <c r="G20"/>
      <c r="H20"/>
      <c r="I20" s="20">
        <v>0</v>
      </c>
      <c r="J20"/>
      <c r="K20" s="19" t="s">
        <v>693</v>
      </c>
      <c r="L20" t="s">
        <v>720</v>
      </c>
      <c r="M20"/>
      <c r="N20"/>
      <c r="O20" s="19" t="s">
        <v>693</v>
      </c>
      <c r="P20"/>
      <c r="Q20" s="19" t="s">
        <v>693</v>
      </c>
      <c r="R20"/>
    </row>
    <row r="24" spans="1:18" x14ac:dyDescent="0.25">
      <c r="A24">
        <v>1</v>
      </c>
      <c r="B24">
        <v>14</v>
      </c>
      <c r="C24" t="s">
        <v>722</v>
      </c>
      <c r="D24"/>
      <c r="E24"/>
      <c r="F24"/>
      <c r="G24"/>
      <c r="H24"/>
      <c r="I24"/>
      <c r="J24"/>
      <c r="K24"/>
      <c r="L24"/>
      <c r="M24"/>
      <c r="N24"/>
    </row>
    <row r="25" spans="1:18" x14ac:dyDescent="0.25">
      <c r="A25">
        <v>0</v>
      </c>
      <c r="B25">
        <v>0</v>
      </c>
      <c r="C25"/>
      <c r="D25"/>
      <c r="E25" s="19" t="s">
        <v>693</v>
      </c>
      <c r="F25" s="20">
        <v>0</v>
      </c>
      <c r="G25"/>
      <c r="H25" s="20">
        <v>0</v>
      </c>
      <c r="I25"/>
      <c r="J25"/>
      <c r="K25"/>
      <c r="L25"/>
      <c r="M25" s="19" t="s">
        <v>693</v>
      </c>
      <c r="N25"/>
    </row>
  </sheetData>
  <phoneticPr fontId="4" type="noConversion"/>
  <pageMargins left="0.75" right="0.75" top="1" bottom="1"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24"/>
  <sheetViews>
    <sheetView workbookViewId="0"/>
  </sheetViews>
  <sheetFormatPr defaultRowHeight="12.75" x14ac:dyDescent="0.2"/>
  <cols>
    <col min="1" max="1" width="28.28515625" bestFit="1" customWidth="1"/>
    <col min="2" max="2" width="18.42578125" bestFit="1" customWidth="1"/>
    <col min="3" max="3" width="14.7109375" bestFit="1" customWidth="1"/>
    <col min="4" max="5" width="19.85546875" bestFit="1" customWidth="1"/>
    <col min="6" max="6" width="11.140625" bestFit="1" customWidth="1"/>
  </cols>
  <sheetData>
    <row r="1" spans="1:12" x14ac:dyDescent="0.2">
      <c r="A1" t="s">
        <v>151</v>
      </c>
      <c r="B1">
        <v>1</v>
      </c>
      <c r="C1" t="s">
        <v>152</v>
      </c>
      <c r="D1" t="s">
        <v>153</v>
      </c>
      <c r="E1" t="s">
        <v>154</v>
      </c>
      <c r="F1" t="s">
        <v>155</v>
      </c>
      <c r="G1" t="s">
        <v>156</v>
      </c>
      <c r="H1" t="s">
        <v>153</v>
      </c>
      <c r="I1" t="s">
        <v>157</v>
      </c>
      <c r="J1">
        <v>4</v>
      </c>
      <c r="K1" t="s">
        <v>158</v>
      </c>
      <c r="L1">
        <v>4</v>
      </c>
    </row>
    <row r="2" spans="1:12" x14ac:dyDescent="0.2">
      <c r="A2" t="s">
        <v>159</v>
      </c>
      <c r="B2" t="s">
        <v>764</v>
      </c>
      <c r="C2" t="s">
        <v>160</v>
      </c>
      <c r="D2" t="s">
        <v>161</v>
      </c>
      <c r="E2" t="s">
        <v>162</v>
      </c>
      <c r="F2" t="s">
        <v>163</v>
      </c>
      <c r="G2" t="s">
        <v>164</v>
      </c>
      <c r="H2" t="s">
        <v>161</v>
      </c>
      <c r="I2" t="s">
        <v>165</v>
      </c>
      <c r="J2">
        <v>3</v>
      </c>
      <c r="K2" t="s">
        <v>166</v>
      </c>
      <c r="L2">
        <v>3</v>
      </c>
    </row>
    <row r="3" spans="1:12" x14ac:dyDescent="0.2">
      <c r="A3" t="s">
        <v>167</v>
      </c>
      <c r="B3">
        <v>101</v>
      </c>
      <c r="C3" t="s">
        <v>168</v>
      </c>
      <c r="D3" t="s">
        <v>169</v>
      </c>
      <c r="E3" t="s">
        <v>170</v>
      </c>
      <c r="F3" t="s">
        <v>171</v>
      </c>
      <c r="G3" t="s">
        <v>172</v>
      </c>
      <c r="H3" t="s">
        <v>169</v>
      </c>
      <c r="I3" t="s">
        <v>173</v>
      </c>
      <c r="J3">
        <v>6</v>
      </c>
      <c r="K3" t="s">
        <v>174</v>
      </c>
      <c r="L3">
        <v>6</v>
      </c>
    </row>
    <row r="4" spans="1:12" x14ac:dyDescent="0.2">
      <c r="A4" t="s">
        <v>175</v>
      </c>
      <c r="B4" t="s">
        <v>176</v>
      </c>
      <c r="C4" t="s">
        <v>177</v>
      </c>
      <c r="D4" t="s">
        <v>178</v>
      </c>
      <c r="E4" t="s">
        <v>179</v>
      </c>
      <c r="F4" t="s">
        <v>180</v>
      </c>
      <c r="G4" t="s">
        <v>181</v>
      </c>
      <c r="H4" t="s">
        <v>178</v>
      </c>
      <c r="I4" t="s">
        <v>182</v>
      </c>
      <c r="J4">
        <v>6</v>
      </c>
      <c r="K4" t="s">
        <v>414</v>
      </c>
      <c r="L4">
        <v>6</v>
      </c>
    </row>
    <row r="5" spans="1:12" x14ac:dyDescent="0.2">
      <c r="A5" t="s">
        <v>415</v>
      </c>
      <c r="B5" t="s">
        <v>416</v>
      </c>
      <c r="C5" t="s">
        <v>417</v>
      </c>
      <c r="D5" t="s">
        <v>103</v>
      </c>
      <c r="E5" t="s">
        <v>418</v>
      </c>
      <c r="F5" t="s">
        <v>419</v>
      </c>
      <c r="G5" t="s">
        <v>420</v>
      </c>
      <c r="H5" t="s">
        <v>103</v>
      </c>
      <c r="I5" t="s">
        <v>421</v>
      </c>
      <c r="J5">
        <v>6</v>
      </c>
      <c r="K5" t="s">
        <v>422</v>
      </c>
      <c r="L5">
        <v>6</v>
      </c>
    </row>
    <row r="6" spans="1:12" x14ac:dyDescent="0.2">
      <c r="A6" t="s">
        <v>423</v>
      </c>
      <c r="B6" t="s">
        <v>424</v>
      </c>
      <c r="C6" t="s">
        <v>425</v>
      </c>
      <c r="D6" t="s">
        <v>80</v>
      </c>
      <c r="E6" t="s">
        <v>426</v>
      </c>
      <c r="F6" t="s">
        <v>427</v>
      </c>
      <c r="G6" t="s">
        <v>428</v>
      </c>
      <c r="H6" t="s">
        <v>80</v>
      </c>
      <c r="I6" t="s">
        <v>429</v>
      </c>
      <c r="J6">
        <v>4</v>
      </c>
      <c r="K6" t="s">
        <v>430</v>
      </c>
      <c r="L6">
        <v>4</v>
      </c>
    </row>
    <row r="7" spans="1:12" x14ac:dyDescent="0.2">
      <c r="A7" t="s">
        <v>431</v>
      </c>
      <c r="B7">
        <v>101</v>
      </c>
      <c r="C7" t="s">
        <v>432</v>
      </c>
      <c r="D7" t="s">
        <v>433</v>
      </c>
      <c r="E7" t="s">
        <v>434</v>
      </c>
      <c r="F7" t="s">
        <v>435</v>
      </c>
      <c r="G7" t="s">
        <v>436</v>
      </c>
      <c r="H7" t="s">
        <v>433</v>
      </c>
      <c r="I7" t="s">
        <v>437</v>
      </c>
      <c r="J7">
        <v>4</v>
      </c>
      <c r="K7" t="s">
        <v>438</v>
      </c>
      <c r="L7">
        <v>4</v>
      </c>
    </row>
    <row r="8" spans="1:12" x14ac:dyDescent="0.2">
      <c r="A8" t="s">
        <v>439</v>
      </c>
      <c r="B8">
        <v>50417</v>
      </c>
      <c r="C8" t="s">
        <v>440</v>
      </c>
      <c r="D8" t="s">
        <v>441</v>
      </c>
      <c r="E8" t="s">
        <v>442</v>
      </c>
      <c r="F8" t="s">
        <v>443</v>
      </c>
      <c r="G8" t="s">
        <v>444</v>
      </c>
      <c r="H8" t="s">
        <v>441</v>
      </c>
      <c r="I8" t="s">
        <v>445</v>
      </c>
      <c r="J8">
        <v>4</v>
      </c>
      <c r="K8" t="s">
        <v>446</v>
      </c>
      <c r="L8">
        <v>4</v>
      </c>
    </row>
    <row r="9" spans="1:12" x14ac:dyDescent="0.2">
      <c r="A9" t="s">
        <v>447</v>
      </c>
      <c r="B9" t="s">
        <v>448</v>
      </c>
    </row>
    <row r="10" spans="1:12" x14ac:dyDescent="0.2">
      <c r="A10" t="s">
        <v>449</v>
      </c>
      <c r="B10" t="s">
        <v>450</v>
      </c>
    </row>
    <row r="11" spans="1:12" x14ac:dyDescent="0.2">
      <c r="A11" t="s">
        <v>451</v>
      </c>
      <c r="B11" t="s">
        <v>450</v>
      </c>
    </row>
    <row r="12" spans="1:12" x14ac:dyDescent="0.2">
      <c r="A12" t="s">
        <v>452</v>
      </c>
      <c r="B12" t="s">
        <v>453</v>
      </c>
    </row>
    <row r="13" spans="1:12" x14ac:dyDescent="0.2">
      <c r="A13" t="s">
        <v>454</v>
      </c>
      <c r="B13" t="s">
        <v>455</v>
      </c>
    </row>
    <row r="14" spans="1:12" x14ac:dyDescent="0.2">
      <c r="A14" t="s">
        <v>183</v>
      </c>
      <c r="B14" t="s">
        <v>184</v>
      </c>
    </row>
    <row r="15" spans="1:12" x14ac:dyDescent="0.2">
      <c r="A15" t="s">
        <v>185</v>
      </c>
      <c r="B15">
        <v>1071</v>
      </c>
    </row>
    <row r="17" spans="1:2" x14ac:dyDescent="0.2">
      <c r="A17" t="s">
        <v>186</v>
      </c>
      <c r="B17" t="s">
        <v>187</v>
      </c>
    </row>
    <row r="18" spans="1:2" x14ac:dyDescent="0.2">
      <c r="A18" t="s">
        <v>188</v>
      </c>
      <c r="B18">
        <v>8</v>
      </c>
    </row>
    <row r="19" spans="1:2" x14ac:dyDescent="0.2">
      <c r="A19" t="s">
        <v>189</v>
      </c>
      <c r="B19">
        <v>-1</v>
      </c>
    </row>
    <row r="20" spans="1:2" x14ac:dyDescent="0.2">
      <c r="A20" t="s">
        <v>190</v>
      </c>
      <c r="B20" t="s">
        <v>191</v>
      </c>
    </row>
    <row r="21" spans="1:2" x14ac:dyDescent="0.2">
      <c r="A21" t="s">
        <v>192</v>
      </c>
      <c r="B21" t="s">
        <v>193</v>
      </c>
    </row>
    <row r="22" spans="1:2" x14ac:dyDescent="0.2">
      <c r="A22" t="s">
        <v>194</v>
      </c>
      <c r="B22" t="s">
        <v>195</v>
      </c>
    </row>
    <row r="23" spans="1:2" x14ac:dyDescent="0.2">
      <c r="A23" t="s">
        <v>196</v>
      </c>
      <c r="B23" t="s">
        <v>197</v>
      </c>
    </row>
    <row r="24" spans="1:2" x14ac:dyDescent="0.2">
      <c r="A24" t="s">
        <v>680</v>
      </c>
      <c r="B24" t="s">
        <v>187</v>
      </c>
    </row>
  </sheetData>
  <phoneticPr fontId="4" type="noConversion"/>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tabColor indexed="14"/>
    <pageSetUpPr fitToPage="1"/>
  </sheetPr>
  <dimension ref="A1:W286"/>
  <sheetViews>
    <sheetView topLeftCell="A28" zoomScale="70" zoomScaleNormal="70" workbookViewId="0">
      <selection activeCell="I63" sqref="I63"/>
    </sheetView>
  </sheetViews>
  <sheetFormatPr defaultRowHeight="12.75" x14ac:dyDescent="0.2"/>
  <cols>
    <col min="1" max="1" width="4.42578125" customWidth="1"/>
    <col min="2" max="2" width="32.7109375" customWidth="1"/>
    <col min="3" max="3" width="18.7109375" customWidth="1"/>
    <col min="4" max="4" width="1.7109375" customWidth="1"/>
    <col min="5" max="5" width="18.7109375" customWidth="1"/>
    <col min="6" max="6" width="1.7109375" customWidth="1"/>
    <col min="7" max="7" width="18.7109375" customWidth="1"/>
    <col min="8" max="8" width="1.7109375" customWidth="1"/>
    <col min="9" max="9" width="16.7109375" customWidth="1"/>
    <col min="10" max="10" width="1.7109375" customWidth="1"/>
    <col min="11" max="11" width="18.7109375" customWidth="1"/>
    <col min="12" max="12" width="1.7109375" customWidth="1"/>
    <col min="13" max="13" width="18.85546875" customWidth="1"/>
    <col min="14" max="14" width="1.7109375" customWidth="1"/>
    <col min="15" max="15" width="12.7109375" customWidth="1"/>
    <col min="16" max="16" width="1.7109375" customWidth="1"/>
    <col min="17" max="17" width="14.7109375" customWidth="1"/>
    <col min="18" max="18" width="1.7109375" customWidth="1"/>
    <col min="19" max="19" width="18.7109375" customWidth="1"/>
    <col min="20" max="20" width="14.7109375" customWidth="1"/>
    <col min="21" max="21" width="13.7109375" customWidth="1"/>
    <col min="22" max="22" width="18.5703125" bestFit="1" customWidth="1"/>
  </cols>
  <sheetData>
    <row r="1" spans="1:21" x14ac:dyDescent="0.2">
      <c r="A1" s="293" t="s">
        <v>133</v>
      </c>
      <c r="B1" s="293"/>
      <c r="C1" s="293"/>
      <c r="D1" s="293"/>
      <c r="E1" s="293"/>
      <c r="F1" s="293"/>
      <c r="G1" s="293"/>
      <c r="H1" s="293"/>
      <c r="I1" s="293"/>
      <c r="J1" s="293"/>
      <c r="K1" s="293"/>
      <c r="L1" s="293"/>
      <c r="M1" s="293"/>
      <c r="N1" s="293"/>
      <c r="O1" s="293"/>
      <c r="P1" s="293"/>
      <c r="Q1" s="293"/>
      <c r="R1" s="293"/>
      <c r="S1" s="293"/>
    </row>
    <row r="2" spans="1:21" x14ac:dyDescent="0.2">
      <c r="A2" s="293" t="s">
        <v>1139</v>
      </c>
      <c r="B2" s="293"/>
      <c r="C2" s="293"/>
      <c r="D2" s="293"/>
      <c r="E2" s="293"/>
      <c r="F2" s="293"/>
      <c r="G2" s="293"/>
      <c r="H2" s="293"/>
      <c r="I2" s="293"/>
      <c r="J2" s="293"/>
      <c r="K2" s="293"/>
      <c r="L2" s="293"/>
      <c r="M2" s="293"/>
      <c r="N2" s="293"/>
      <c r="O2" s="293"/>
      <c r="P2" s="293"/>
      <c r="Q2" s="293"/>
      <c r="R2" s="293"/>
      <c r="S2" s="293"/>
    </row>
    <row r="3" spans="1:21" x14ac:dyDescent="0.2">
      <c r="A3" s="294" t="e">
        <f>#REF!</f>
        <v>#REF!</v>
      </c>
      <c r="B3" s="294"/>
      <c r="C3" s="294"/>
      <c r="D3" s="294"/>
      <c r="E3" s="294"/>
      <c r="F3" s="294"/>
      <c r="G3" s="294"/>
      <c r="H3" s="294"/>
      <c r="I3" s="294"/>
      <c r="J3" s="294"/>
      <c r="K3" s="294"/>
      <c r="L3" s="294"/>
      <c r="M3" s="294"/>
      <c r="N3" s="294"/>
      <c r="O3" s="294"/>
      <c r="P3" s="294"/>
      <c r="Q3" s="294"/>
      <c r="R3" s="294"/>
      <c r="S3" s="294"/>
    </row>
    <row r="4" spans="1:21" ht="20.25" x14ac:dyDescent="0.3">
      <c r="A4" s="82" t="s">
        <v>933</v>
      </c>
      <c r="B4" s="217"/>
      <c r="C4" s="217"/>
      <c r="D4" s="217"/>
      <c r="E4" s="217"/>
      <c r="F4" s="217"/>
      <c r="G4" s="217"/>
      <c r="H4" s="217"/>
      <c r="I4" s="217"/>
      <c r="J4" s="217"/>
      <c r="K4" s="217"/>
      <c r="L4" s="217"/>
      <c r="M4" s="217"/>
      <c r="N4" s="217"/>
      <c r="O4" s="217"/>
      <c r="P4" s="217"/>
      <c r="Q4" s="217"/>
      <c r="R4" s="217"/>
      <c r="S4" s="217"/>
      <c r="T4" s="217"/>
    </row>
    <row r="6" spans="1:21" x14ac:dyDescent="0.2">
      <c r="C6" s="41" t="s">
        <v>24</v>
      </c>
      <c r="E6" s="33"/>
      <c r="G6" s="33"/>
      <c r="I6" s="41" t="s">
        <v>568</v>
      </c>
      <c r="K6" s="41" t="s">
        <v>27</v>
      </c>
      <c r="M6" s="52" t="s">
        <v>36</v>
      </c>
      <c r="O6" s="41"/>
      <c r="Q6" s="52" t="s">
        <v>38</v>
      </c>
      <c r="S6" s="41" t="s">
        <v>25</v>
      </c>
    </row>
    <row r="7" spans="1:21" x14ac:dyDescent="0.2">
      <c r="C7" s="42" t="s">
        <v>26</v>
      </c>
      <c r="E7" s="42" t="s">
        <v>895</v>
      </c>
      <c r="G7" s="42" t="s">
        <v>107</v>
      </c>
      <c r="I7" s="42" t="s">
        <v>569</v>
      </c>
      <c r="K7" s="42" t="s">
        <v>28</v>
      </c>
      <c r="M7" s="42" t="s">
        <v>37</v>
      </c>
      <c r="O7" s="42" t="s">
        <v>896</v>
      </c>
      <c r="Q7" s="42" t="s">
        <v>104</v>
      </c>
      <c r="S7" s="42" t="s">
        <v>26</v>
      </c>
      <c r="T7" s="102">
        <v>108901</v>
      </c>
      <c r="U7" s="102">
        <v>108799</v>
      </c>
    </row>
    <row r="8" spans="1:21" x14ac:dyDescent="0.2">
      <c r="A8" s="3" t="s">
        <v>34</v>
      </c>
      <c r="C8" s="36"/>
      <c r="D8" s="36"/>
      <c r="E8" s="36"/>
      <c r="F8" s="36"/>
      <c r="G8" s="36"/>
      <c r="H8" s="36"/>
      <c r="I8" s="36"/>
      <c r="J8" s="36"/>
      <c r="K8" s="36"/>
      <c r="L8" s="36"/>
      <c r="M8" s="36"/>
      <c r="N8" s="36"/>
      <c r="O8" s="36"/>
      <c r="P8" s="36"/>
      <c r="Q8" s="36"/>
      <c r="R8" s="36"/>
      <c r="S8" s="36"/>
    </row>
    <row r="9" spans="1:21" x14ac:dyDescent="0.2">
      <c r="B9" t="s">
        <v>413</v>
      </c>
      <c r="C9" s="33" t="e">
        <f>#REF!+#REF!+#REF!</f>
        <v>#REF!</v>
      </c>
      <c r="D9" s="33"/>
      <c r="E9" s="33" t="e">
        <f>#REF!+#REF!+#REF!</f>
        <v>#REF!</v>
      </c>
      <c r="F9" s="33"/>
      <c r="G9" s="33" t="e">
        <f>#REF!+#REF!+#REF!</f>
        <v>#REF!</v>
      </c>
      <c r="H9" s="33"/>
      <c r="I9" s="33" t="e">
        <f>#REF!+#REF!+#REF!</f>
        <v>#REF!</v>
      </c>
      <c r="J9" s="33"/>
      <c r="K9" s="33" t="e">
        <f>#REF!+#REF!+#REF!</f>
        <v>#REF!</v>
      </c>
      <c r="L9" s="33"/>
      <c r="M9" s="33" t="e">
        <f>#REF!+#REF!+#REF!</f>
        <v>#REF!</v>
      </c>
      <c r="N9" s="33"/>
      <c r="O9" s="33" t="e">
        <f>#REF!+#REF!+#REF!</f>
        <v>#REF!</v>
      </c>
      <c r="P9" s="33"/>
      <c r="Q9" s="33" t="e">
        <f>#REF!+#REF!+#REF!</f>
        <v>#REF!</v>
      </c>
      <c r="R9" s="33"/>
      <c r="S9" s="33" t="e">
        <f>#REF!+#REF!+#REF!</f>
        <v>#REF!</v>
      </c>
    </row>
    <row r="10" spans="1:21" x14ac:dyDescent="0.2">
      <c r="B10" t="s">
        <v>792</v>
      </c>
      <c r="C10" s="33" t="e">
        <f>#REF!</f>
        <v>#REF!</v>
      </c>
      <c r="D10" s="33"/>
      <c r="E10" s="33" t="e">
        <f>#REF!</f>
        <v>#REF!</v>
      </c>
      <c r="F10" s="33"/>
      <c r="G10" s="33" t="e">
        <f>#REF!</f>
        <v>#REF!</v>
      </c>
      <c r="H10" s="33"/>
      <c r="I10" s="33" t="e">
        <f>#REF!</f>
        <v>#REF!</v>
      </c>
      <c r="J10" s="33"/>
      <c r="K10" s="33" t="e">
        <f>#REF!</f>
        <v>#REF!</v>
      </c>
      <c r="L10" s="33"/>
      <c r="M10" s="33" t="e">
        <f>#REF!</f>
        <v>#REF!</v>
      </c>
      <c r="N10" s="33"/>
      <c r="O10" s="33" t="e">
        <f>#REF!</f>
        <v>#REF!</v>
      </c>
      <c r="P10" s="33"/>
      <c r="Q10" s="33" t="e">
        <f>#REF!</f>
        <v>#REF!</v>
      </c>
      <c r="R10" s="33"/>
      <c r="S10" s="33" t="e">
        <f>#REF!</f>
        <v>#REF!</v>
      </c>
    </row>
    <row r="11" spans="1:21" x14ac:dyDescent="0.2">
      <c r="B11" t="s">
        <v>112</v>
      </c>
      <c r="C11" s="33" t="e">
        <f>#REF!+#REF!+#REF!</f>
        <v>#REF!</v>
      </c>
      <c r="D11" s="33"/>
      <c r="E11" s="33" t="e">
        <f>#REF!+#REF!+#REF!</f>
        <v>#REF!</v>
      </c>
      <c r="F11" s="33"/>
      <c r="G11" s="33" t="e">
        <f>#REF!+#REF!+#REF!</f>
        <v>#REF!</v>
      </c>
      <c r="H11" s="33"/>
      <c r="I11" s="33" t="e">
        <f>#REF!+#REF!+#REF!</f>
        <v>#REF!</v>
      </c>
      <c r="J11" s="33"/>
      <c r="K11" s="33" t="e">
        <f>#REF!+#REF!+#REF!</f>
        <v>#REF!</v>
      </c>
      <c r="L11" s="33"/>
      <c r="M11" s="33" t="e">
        <f>#REF!+#REF!+#REF!</f>
        <v>#REF!</v>
      </c>
      <c r="N11" s="33"/>
      <c r="O11" s="33" t="e">
        <f>#REF!+#REF!+#REF!</f>
        <v>#REF!</v>
      </c>
      <c r="P11" s="33"/>
      <c r="Q11" s="33" t="e">
        <f>#REF!+#REF!+#REF!</f>
        <v>#REF!</v>
      </c>
      <c r="R11" s="33"/>
      <c r="S11" s="33" t="e">
        <f>#REF!+#REF!+#REF!</f>
        <v>#REF!</v>
      </c>
    </row>
    <row r="12" spans="1:21" x14ac:dyDescent="0.2">
      <c r="B12" t="s">
        <v>793</v>
      </c>
      <c r="C12" s="33" t="e">
        <f>#REF!</f>
        <v>#REF!</v>
      </c>
      <c r="D12" s="33"/>
      <c r="E12" s="33" t="e">
        <f>#REF!</f>
        <v>#REF!</v>
      </c>
      <c r="F12" s="33"/>
      <c r="G12" s="33" t="e">
        <f>#REF!</f>
        <v>#REF!</v>
      </c>
      <c r="H12" s="33"/>
      <c r="I12" s="33" t="e">
        <f>#REF!</f>
        <v>#REF!</v>
      </c>
      <c r="J12" s="33"/>
      <c r="K12" s="33" t="e">
        <f>#REF!</f>
        <v>#REF!</v>
      </c>
      <c r="L12" s="33"/>
      <c r="M12" s="33" t="e">
        <f>#REF!</f>
        <v>#REF!</v>
      </c>
      <c r="N12" s="33"/>
      <c r="O12" s="33" t="e">
        <f>#REF!</f>
        <v>#REF!</v>
      </c>
      <c r="P12" s="33"/>
      <c r="Q12" s="33" t="e">
        <f>#REF!</f>
        <v>#REF!</v>
      </c>
      <c r="R12" s="33"/>
      <c r="S12" s="33" t="e">
        <f>#REF!</f>
        <v>#REF!</v>
      </c>
    </row>
    <row r="13" spans="1:21" x14ac:dyDescent="0.2">
      <c r="B13" t="s">
        <v>113</v>
      </c>
      <c r="C13" s="33" t="e">
        <f>#REF!+#REF!+#REF!</f>
        <v>#REF!</v>
      </c>
      <c r="D13" s="33"/>
      <c r="E13" s="33" t="e">
        <f>#REF!+#REF!+#REF!</f>
        <v>#REF!</v>
      </c>
      <c r="F13" s="33"/>
      <c r="G13" s="33" t="e">
        <f>#REF!+#REF!+#REF!</f>
        <v>#REF!</v>
      </c>
      <c r="H13" s="33"/>
      <c r="I13" s="33" t="e">
        <f>#REF!+#REF!+#REF!</f>
        <v>#REF!</v>
      </c>
      <c r="J13" s="33"/>
      <c r="K13" s="33" t="e">
        <f>#REF!+#REF!+#REF!</f>
        <v>#REF!</v>
      </c>
      <c r="L13" s="33"/>
      <c r="M13" s="33" t="e">
        <f>#REF!+#REF!+#REF!</f>
        <v>#REF!</v>
      </c>
      <c r="N13" s="33"/>
      <c r="O13" s="33" t="e">
        <f>#REF!+#REF!+#REF!</f>
        <v>#REF!</v>
      </c>
      <c r="P13" s="33"/>
      <c r="Q13" s="33" t="e">
        <f>#REF!+#REF!+#REF!</f>
        <v>#REF!</v>
      </c>
      <c r="R13" s="33"/>
      <c r="S13" s="33" t="e">
        <f>#REF!+#REF!+#REF!</f>
        <v>#REF!</v>
      </c>
    </row>
    <row r="14" spans="1:21" x14ac:dyDescent="0.2">
      <c r="B14" t="s">
        <v>114</v>
      </c>
      <c r="C14" s="33" t="e">
        <f>#REF!+#REF!+#REF!</f>
        <v>#REF!</v>
      </c>
      <c r="D14" s="33"/>
      <c r="E14" s="33" t="e">
        <f>#REF!+#REF!+#REF!</f>
        <v>#REF!</v>
      </c>
      <c r="F14" s="33"/>
      <c r="G14" s="33" t="e">
        <f>#REF!+#REF!+#REF!</f>
        <v>#REF!</v>
      </c>
      <c r="H14" s="33"/>
      <c r="I14" s="33" t="e">
        <f>#REF!+#REF!+#REF!</f>
        <v>#REF!</v>
      </c>
      <c r="J14" s="33"/>
      <c r="K14" s="33" t="e">
        <f>#REF!+#REF!+#REF!</f>
        <v>#REF!</v>
      </c>
      <c r="L14" s="33"/>
      <c r="M14" s="33" t="e">
        <f>#REF!+#REF!+#REF!</f>
        <v>#REF!</v>
      </c>
      <c r="N14" s="33"/>
      <c r="O14" s="33" t="e">
        <f>#REF!+#REF!+#REF!</f>
        <v>#REF!</v>
      </c>
      <c r="P14" s="33"/>
      <c r="Q14" s="33" t="e">
        <f>#REF!+#REF!+#REF!</f>
        <v>#REF!</v>
      </c>
      <c r="R14" s="33"/>
      <c r="S14" s="33" t="e">
        <f>#REF!+#REF!+#REF!</f>
        <v>#REF!</v>
      </c>
    </row>
    <row r="15" spans="1:21" x14ac:dyDescent="0.2">
      <c r="B15" t="s">
        <v>794</v>
      </c>
      <c r="C15" s="33" t="e">
        <f>#REF!</f>
        <v>#REF!</v>
      </c>
      <c r="D15" s="33"/>
      <c r="E15" s="33" t="e">
        <f>#REF!</f>
        <v>#REF!</v>
      </c>
      <c r="F15" s="33"/>
      <c r="G15" s="33" t="e">
        <f>#REF!</f>
        <v>#REF!</v>
      </c>
      <c r="H15" s="33"/>
      <c r="I15" s="33" t="e">
        <f>#REF!</f>
        <v>#REF!</v>
      </c>
      <c r="J15" s="33"/>
      <c r="K15" s="33" t="e">
        <f>#REF!</f>
        <v>#REF!</v>
      </c>
      <c r="L15" s="33"/>
      <c r="M15" s="33" t="e">
        <f>#REF!</f>
        <v>#REF!</v>
      </c>
      <c r="N15" s="33"/>
      <c r="O15" s="33" t="e">
        <f>#REF!</f>
        <v>#REF!</v>
      </c>
      <c r="P15" s="33"/>
      <c r="Q15" s="33" t="e">
        <f>#REF!</f>
        <v>#REF!</v>
      </c>
      <c r="R15" s="33"/>
      <c r="S15" s="33" t="e">
        <f>#REF!</f>
        <v>#REF!</v>
      </c>
    </row>
    <row r="16" spans="1:21" x14ac:dyDescent="0.2">
      <c r="B16" t="s">
        <v>116</v>
      </c>
      <c r="C16" s="33" t="e">
        <f>#REF!+#REF!+#REF!</f>
        <v>#REF!</v>
      </c>
      <c r="D16" s="33"/>
      <c r="E16" s="33" t="e">
        <f>#REF!+#REF!+#REF!</f>
        <v>#REF!</v>
      </c>
      <c r="F16" s="33"/>
      <c r="G16" s="33" t="e">
        <f>#REF!+#REF!+#REF!</f>
        <v>#REF!</v>
      </c>
      <c r="H16" s="33"/>
      <c r="I16" s="33" t="e">
        <f>#REF!+#REF!+#REF!</f>
        <v>#REF!</v>
      </c>
      <c r="J16" s="33"/>
      <c r="K16" s="33" t="e">
        <f>#REF!+#REF!+#REF!</f>
        <v>#REF!</v>
      </c>
      <c r="L16" s="33"/>
      <c r="M16" s="33" t="e">
        <f>#REF!+#REF!+#REF!</f>
        <v>#REF!</v>
      </c>
      <c r="N16" s="33"/>
      <c r="O16" s="33" t="e">
        <f>#REF!+#REF!+#REF!</f>
        <v>#REF!</v>
      </c>
      <c r="P16" s="33"/>
      <c r="Q16" s="33" t="e">
        <f>#REF!+#REF!+#REF!</f>
        <v>#REF!</v>
      </c>
      <c r="R16" s="33"/>
      <c r="S16" s="33" t="e">
        <f>#REF!+#REF!+#REF!</f>
        <v>#REF!</v>
      </c>
    </row>
    <row r="17" spans="2:22" x14ac:dyDescent="0.2">
      <c r="B17" t="s">
        <v>894</v>
      </c>
      <c r="C17" s="33" t="e">
        <f>#REF!</f>
        <v>#REF!</v>
      </c>
      <c r="D17" s="33"/>
      <c r="E17" s="33" t="e">
        <f>#REF!</f>
        <v>#REF!</v>
      </c>
      <c r="F17" s="33"/>
      <c r="G17" s="33" t="e">
        <f>#REF!</f>
        <v>#REF!</v>
      </c>
      <c r="H17" s="33"/>
      <c r="I17" s="33" t="e">
        <f>#REF!</f>
        <v>#REF!</v>
      </c>
      <c r="J17" s="33"/>
      <c r="K17" s="33" t="e">
        <f>#REF!</f>
        <v>#REF!</v>
      </c>
      <c r="L17" s="33"/>
      <c r="M17" s="33" t="e">
        <f>#REF!</f>
        <v>#REF!</v>
      </c>
      <c r="N17" s="33"/>
      <c r="O17" s="33" t="e">
        <f>#REF!</f>
        <v>#REF!</v>
      </c>
      <c r="P17" s="33"/>
      <c r="Q17" s="33" t="e">
        <f>#REF!</f>
        <v>#REF!</v>
      </c>
      <c r="R17" s="33"/>
      <c r="S17" s="33" t="e">
        <f>#REF!</f>
        <v>#REF!</v>
      </c>
    </row>
    <row r="18" spans="2:22" x14ac:dyDescent="0.2">
      <c r="B18" t="s">
        <v>117</v>
      </c>
      <c r="C18" s="33" t="e">
        <f>#REF!+#REF!+#REF!</f>
        <v>#REF!</v>
      </c>
      <c r="D18" s="33"/>
      <c r="E18" s="33" t="e">
        <f>#REF!+#REF!+#REF!</f>
        <v>#REF!</v>
      </c>
      <c r="F18" s="33"/>
      <c r="G18" s="33" t="e">
        <f>#REF!+#REF!+#REF!</f>
        <v>#REF!</v>
      </c>
      <c r="H18" s="33"/>
      <c r="I18" s="33" t="e">
        <f>#REF!+#REF!+#REF!</f>
        <v>#REF!</v>
      </c>
      <c r="J18" s="33"/>
      <c r="K18" s="33" t="e">
        <f>#REF!+#REF!+#REF!</f>
        <v>#REF!</v>
      </c>
      <c r="L18" s="33"/>
      <c r="M18" s="33" t="e">
        <f>#REF!+#REF!+#REF!</f>
        <v>#REF!</v>
      </c>
      <c r="N18" s="33"/>
      <c r="O18" s="33" t="e">
        <f>#REF!+#REF!+#REF!</f>
        <v>#REF!</v>
      </c>
      <c r="P18" s="33"/>
      <c r="Q18" s="33" t="e">
        <f>#REF!+#REF!+#REF!</f>
        <v>#REF!</v>
      </c>
      <c r="R18" s="33"/>
      <c r="S18" s="33" t="e">
        <f>#REF!+#REF!+#REF!</f>
        <v>#REF!</v>
      </c>
    </row>
    <row r="19" spans="2:22" x14ac:dyDescent="0.2">
      <c r="B19" t="s">
        <v>890</v>
      </c>
      <c r="C19" s="33" t="e">
        <f>#REF!</f>
        <v>#REF!</v>
      </c>
      <c r="D19" s="33"/>
      <c r="E19" s="33" t="e">
        <f>#REF!</f>
        <v>#REF!</v>
      </c>
      <c r="F19" s="33"/>
      <c r="G19" s="33" t="e">
        <f>#REF!</f>
        <v>#REF!</v>
      </c>
      <c r="H19" s="33"/>
      <c r="I19" s="33" t="e">
        <f>#REF!</f>
        <v>#REF!</v>
      </c>
      <c r="J19" s="33"/>
      <c r="K19" s="33" t="e">
        <f>#REF!</f>
        <v>#REF!</v>
      </c>
      <c r="L19" s="33"/>
      <c r="M19" s="33" t="e">
        <f>#REF!</f>
        <v>#REF!</v>
      </c>
      <c r="N19" s="33"/>
      <c r="O19" s="33" t="e">
        <f>#REF!</f>
        <v>#REF!</v>
      </c>
      <c r="P19" s="33"/>
      <c r="Q19" s="33" t="e">
        <f>#REF!</f>
        <v>#REF!</v>
      </c>
      <c r="R19" s="33"/>
      <c r="S19" s="33" t="e">
        <f>#REF!</f>
        <v>#REF!</v>
      </c>
    </row>
    <row r="20" spans="2:22" x14ac:dyDescent="0.2">
      <c r="B20" t="s">
        <v>118</v>
      </c>
      <c r="C20" s="33" t="e">
        <f>#REF!+#REF!+#REF!</f>
        <v>#REF!</v>
      </c>
      <c r="D20" s="33"/>
      <c r="E20" s="33" t="e">
        <f>#REF!+#REF!+#REF!</f>
        <v>#REF!</v>
      </c>
      <c r="F20" s="33"/>
      <c r="G20" s="33" t="e">
        <f>#REF!+#REF!+#REF!</f>
        <v>#REF!</v>
      </c>
      <c r="H20" s="33"/>
      <c r="I20" s="33" t="e">
        <f>#REF!+#REF!+#REF!</f>
        <v>#REF!</v>
      </c>
      <c r="J20" s="33"/>
      <c r="K20" s="33" t="e">
        <f>#REF!+#REF!+#REF!</f>
        <v>#REF!</v>
      </c>
      <c r="L20" s="33"/>
      <c r="M20" s="33" t="e">
        <f>#REF!+#REF!+#REF!</f>
        <v>#REF!</v>
      </c>
      <c r="N20" s="33"/>
      <c r="O20" s="33" t="e">
        <f>#REF!+#REF!+#REF!</f>
        <v>#REF!</v>
      </c>
      <c r="P20" s="33"/>
      <c r="Q20" s="33" t="e">
        <f>#REF!+#REF!+#REF!</f>
        <v>#REF!</v>
      </c>
      <c r="R20" s="33"/>
      <c r="S20" s="33" t="e">
        <f>#REF!+#REF!+#REF!</f>
        <v>#REF!</v>
      </c>
    </row>
    <row r="21" spans="2:22" x14ac:dyDescent="0.2">
      <c r="B21" t="s">
        <v>891</v>
      </c>
      <c r="C21" s="33" t="e">
        <f>#REF!</f>
        <v>#REF!</v>
      </c>
      <c r="D21" s="33"/>
      <c r="E21" s="33" t="e">
        <f>#REF!</f>
        <v>#REF!</v>
      </c>
      <c r="F21" s="33"/>
      <c r="G21" s="33" t="e">
        <f>#REF!</f>
        <v>#REF!</v>
      </c>
      <c r="H21" s="33"/>
      <c r="I21" s="33" t="e">
        <f>#REF!</f>
        <v>#REF!</v>
      </c>
      <c r="J21" s="33"/>
      <c r="K21" s="33" t="e">
        <f>#REF!</f>
        <v>#REF!</v>
      </c>
      <c r="L21" s="33"/>
      <c r="M21" s="33" t="e">
        <f>#REF!</f>
        <v>#REF!</v>
      </c>
      <c r="N21" s="33"/>
      <c r="O21" s="33" t="e">
        <f>#REF!</f>
        <v>#REF!</v>
      </c>
      <c r="P21" s="33"/>
      <c r="Q21" s="33" t="e">
        <f>#REF!</f>
        <v>#REF!</v>
      </c>
      <c r="R21" s="33"/>
      <c r="S21" s="33" t="e">
        <f>#REF!</f>
        <v>#REF!</v>
      </c>
    </row>
    <row r="22" spans="2:22" x14ac:dyDescent="0.2">
      <c r="B22" t="s">
        <v>120</v>
      </c>
      <c r="C22" s="33" t="e">
        <f>#REF!+#REF!+#REF!</f>
        <v>#REF!</v>
      </c>
      <c r="D22" s="33"/>
      <c r="E22" s="33" t="e">
        <f>#REF!+#REF!+#REF!</f>
        <v>#REF!</v>
      </c>
      <c r="F22" s="33"/>
      <c r="G22" s="33" t="e">
        <f>#REF!+#REF!+#REF!</f>
        <v>#REF!</v>
      </c>
      <c r="H22" s="33"/>
      <c r="I22" s="33" t="e">
        <f>#REF!+#REF!+#REF!</f>
        <v>#REF!</v>
      </c>
      <c r="J22" s="33"/>
      <c r="K22" s="33" t="e">
        <f>#REF!+#REF!+#REF!</f>
        <v>#REF!</v>
      </c>
      <c r="L22" s="33"/>
      <c r="M22" s="33" t="e">
        <f>#REF!+#REF!+#REF!</f>
        <v>#REF!</v>
      </c>
      <c r="N22" s="33"/>
      <c r="O22" s="33" t="e">
        <f>#REF!+#REF!+#REF!</f>
        <v>#REF!</v>
      </c>
      <c r="P22" s="33"/>
      <c r="Q22" s="33" t="e">
        <f>#REF!+#REF!+#REF!</f>
        <v>#REF!</v>
      </c>
      <c r="R22" s="33"/>
      <c r="S22" s="33" t="e">
        <f>#REF!+#REF!+#REF!</f>
        <v>#REF!</v>
      </c>
    </row>
    <row r="23" spans="2:22" x14ac:dyDescent="0.2">
      <c r="B23" t="s">
        <v>892</v>
      </c>
      <c r="C23" s="33" t="e">
        <f>#REF!</f>
        <v>#REF!</v>
      </c>
      <c r="D23" s="33"/>
      <c r="E23" s="33" t="e">
        <f>#REF!</f>
        <v>#REF!</v>
      </c>
      <c r="F23" s="33"/>
      <c r="G23" s="33" t="e">
        <f>#REF!</f>
        <v>#REF!</v>
      </c>
      <c r="H23" s="33"/>
      <c r="I23" s="33" t="e">
        <f>#REF!</f>
        <v>#REF!</v>
      </c>
      <c r="J23" s="33"/>
      <c r="K23" s="33" t="e">
        <f>#REF!</f>
        <v>#REF!</v>
      </c>
      <c r="L23" s="33"/>
      <c r="M23" s="33" t="e">
        <f>#REF!</f>
        <v>#REF!</v>
      </c>
      <c r="N23" s="33"/>
      <c r="O23" s="33" t="e">
        <f>#REF!</f>
        <v>#REF!</v>
      </c>
      <c r="P23" s="33"/>
      <c r="Q23" s="33" t="e">
        <f>#REF!</f>
        <v>#REF!</v>
      </c>
      <c r="R23" s="33"/>
      <c r="S23" s="33" t="e">
        <f>#REF!</f>
        <v>#REF!</v>
      </c>
    </row>
    <row r="24" spans="2:22" x14ac:dyDescent="0.2">
      <c r="B24" t="s">
        <v>121</v>
      </c>
      <c r="C24" s="33" t="e">
        <f>#REF!+#REF!+#REF!</f>
        <v>#REF!</v>
      </c>
      <c r="D24" s="33"/>
      <c r="E24" s="33" t="e">
        <f>#REF!+#REF!+#REF!</f>
        <v>#REF!</v>
      </c>
      <c r="F24" s="33"/>
      <c r="G24" s="33" t="e">
        <f>#REF!+#REF!+#REF!</f>
        <v>#REF!</v>
      </c>
      <c r="H24" s="33"/>
      <c r="I24" s="33" t="e">
        <f>#REF!+#REF!+#REF!</f>
        <v>#REF!</v>
      </c>
      <c r="J24" s="33"/>
      <c r="K24" s="33" t="e">
        <f>#REF!+#REF!+#REF!</f>
        <v>#REF!</v>
      </c>
      <c r="L24" s="33"/>
      <c r="M24" s="33" t="e">
        <f>#REF!+#REF!+#REF!</f>
        <v>#REF!</v>
      </c>
      <c r="N24" s="33"/>
      <c r="O24" s="33" t="e">
        <f>#REF!+#REF!+#REF!</f>
        <v>#REF!</v>
      </c>
      <c r="P24" s="33"/>
      <c r="Q24" s="33" t="e">
        <f>#REF!+#REF!+#REF!</f>
        <v>#REF!</v>
      </c>
      <c r="R24" s="33"/>
      <c r="S24" s="33" t="e">
        <f>#REF!+#REF!+#REF!</f>
        <v>#REF!</v>
      </c>
    </row>
    <row r="25" spans="2:22" x14ac:dyDescent="0.2">
      <c r="B25" t="s">
        <v>123</v>
      </c>
      <c r="C25" s="33" t="e">
        <f>#REF!+#REF!+#REF!</f>
        <v>#REF!</v>
      </c>
      <c r="D25" s="33"/>
      <c r="E25" s="33" t="e">
        <f>#REF!+#REF!+#REF!</f>
        <v>#REF!</v>
      </c>
      <c r="F25" s="33"/>
      <c r="G25" s="33" t="e">
        <f>#REF!+#REF!+#REF!</f>
        <v>#REF!</v>
      </c>
      <c r="H25" s="33"/>
      <c r="I25" s="33" t="e">
        <f>#REF!+#REF!+#REF!</f>
        <v>#REF!</v>
      </c>
      <c r="J25" s="33"/>
      <c r="K25" s="33" t="e">
        <f>#REF!+#REF!+#REF!</f>
        <v>#REF!</v>
      </c>
      <c r="L25" s="33"/>
      <c r="M25" s="33" t="e">
        <f>#REF!+#REF!+#REF!</f>
        <v>#REF!</v>
      </c>
      <c r="N25" s="33"/>
      <c r="O25" s="33" t="e">
        <f>#REF!+#REF!+#REF!</f>
        <v>#REF!</v>
      </c>
      <c r="P25" s="33"/>
      <c r="Q25" s="33" t="e">
        <f>#REF!+#REF!+#REF!</f>
        <v>#REF!</v>
      </c>
      <c r="R25" s="33"/>
      <c r="S25" s="33" t="e">
        <f>#REF!+#REF!+#REF!</f>
        <v>#REF!</v>
      </c>
    </row>
    <row r="26" spans="2:22" x14ac:dyDescent="0.2">
      <c r="B26" t="s">
        <v>893</v>
      </c>
      <c r="C26" s="33" t="e">
        <f>#REF!</f>
        <v>#REF!</v>
      </c>
      <c r="D26" s="33"/>
      <c r="E26" s="33" t="e">
        <f>#REF!</f>
        <v>#REF!</v>
      </c>
      <c r="F26" s="33"/>
      <c r="G26" s="33" t="e">
        <f>#REF!</f>
        <v>#REF!</v>
      </c>
      <c r="H26" s="33"/>
      <c r="I26" s="33" t="e">
        <f>#REF!</f>
        <v>#REF!</v>
      </c>
      <c r="J26" s="33"/>
      <c r="K26" s="33" t="e">
        <f>#REF!</f>
        <v>#REF!</v>
      </c>
      <c r="L26" s="33"/>
      <c r="M26" s="33" t="e">
        <f>#REF!</f>
        <v>#REF!</v>
      </c>
      <c r="N26" s="33"/>
      <c r="O26" s="33" t="e">
        <f>#REF!</f>
        <v>#REF!</v>
      </c>
      <c r="P26" s="33"/>
      <c r="Q26" s="33" t="e">
        <f>#REF!</f>
        <v>#REF!</v>
      </c>
      <c r="R26" s="33"/>
      <c r="S26" s="33" t="e">
        <f>#REF!</f>
        <v>#REF!</v>
      </c>
    </row>
    <row r="27" spans="2:22" x14ac:dyDescent="0.2">
      <c r="B27" t="s">
        <v>128</v>
      </c>
      <c r="C27" s="33" t="e">
        <f>#REF!+#REF!+#REF!</f>
        <v>#REF!</v>
      </c>
      <c r="D27" s="33"/>
      <c r="E27" s="33" t="e">
        <f>#REF!+#REF!+#REF!</f>
        <v>#REF!</v>
      </c>
      <c r="F27" s="33"/>
      <c r="G27" s="33" t="e">
        <f>#REF!+#REF!+#REF!</f>
        <v>#REF!</v>
      </c>
      <c r="H27" s="33"/>
      <c r="I27" s="33" t="e">
        <f>#REF!+#REF!+#REF!</f>
        <v>#REF!</v>
      </c>
      <c r="J27" s="33"/>
      <c r="K27" s="33" t="e">
        <f>#REF!+#REF!+#REF!</f>
        <v>#REF!</v>
      </c>
      <c r="L27" s="33"/>
      <c r="M27" s="33" t="e">
        <f>#REF!+#REF!+#REF!</f>
        <v>#REF!</v>
      </c>
      <c r="N27" s="33"/>
      <c r="O27" s="33" t="e">
        <f>#REF!+#REF!+#REF!</f>
        <v>#REF!</v>
      </c>
      <c r="P27" s="33"/>
      <c r="Q27" s="33" t="e">
        <f>#REF!+#REF!+#REF!</f>
        <v>#REF!</v>
      </c>
      <c r="R27" s="33"/>
      <c r="S27" s="33" t="e">
        <f>#REF!+#REF!+#REF!</f>
        <v>#REF!</v>
      </c>
    </row>
    <row r="28" spans="2:22" x14ac:dyDescent="0.2">
      <c r="B28" t="s">
        <v>124</v>
      </c>
      <c r="C28" s="33" t="e">
        <f>#REF!+#REF!+#REF!</f>
        <v>#REF!</v>
      </c>
      <c r="D28" s="37"/>
      <c r="E28" s="33" t="e">
        <f>#REF!+#REF!+#REF!</f>
        <v>#REF!</v>
      </c>
      <c r="F28" s="37"/>
      <c r="G28" s="33" t="e">
        <f>#REF!+#REF!+#REF!</f>
        <v>#REF!</v>
      </c>
      <c r="H28" s="37"/>
      <c r="I28" s="33" t="e">
        <f>#REF!+#REF!+#REF!</f>
        <v>#REF!</v>
      </c>
      <c r="J28" s="37"/>
      <c r="K28" s="33" t="e">
        <f>#REF!+#REF!+#REF!</f>
        <v>#REF!</v>
      </c>
      <c r="L28" s="37"/>
      <c r="M28" s="33" t="e">
        <f>#REF!+#REF!+#REF!</f>
        <v>#REF!</v>
      </c>
      <c r="N28" s="37"/>
      <c r="O28" s="33" t="e">
        <f>#REF!+#REF!+#REF!</f>
        <v>#REF!</v>
      </c>
      <c r="P28" s="37"/>
      <c r="Q28" s="33" t="e">
        <f>#REF!+#REF!+#REF!</f>
        <v>#REF!</v>
      </c>
      <c r="R28" s="37"/>
      <c r="S28" s="33" t="e">
        <f>#REF!+#REF!+#REF!</f>
        <v>#REF!</v>
      </c>
    </row>
    <row r="29" spans="2:22" x14ac:dyDescent="0.2">
      <c r="B29" t="s">
        <v>130</v>
      </c>
      <c r="C29" s="35" t="e">
        <f>#REF!+#REF!+#REF!</f>
        <v>#REF!</v>
      </c>
      <c r="D29" s="37"/>
      <c r="E29" s="35" t="e">
        <f>#REF!+#REF!+#REF!</f>
        <v>#REF!</v>
      </c>
      <c r="F29" s="37"/>
      <c r="G29" s="35" t="e">
        <f>#REF!+#REF!+#REF!</f>
        <v>#REF!</v>
      </c>
      <c r="H29" s="37"/>
      <c r="I29" s="35" t="e">
        <f>#REF!+#REF!+#REF!</f>
        <v>#REF!</v>
      </c>
      <c r="J29" s="37"/>
      <c r="K29" s="35" t="e">
        <f>#REF!+#REF!+#REF!</f>
        <v>#REF!</v>
      </c>
      <c r="L29" s="37"/>
      <c r="M29" s="35" t="e">
        <f>#REF!+#REF!+#REF!</f>
        <v>#REF!</v>
      </c>
      <c r="N29" s="37"/>
      <c r="O29" s="35" t="e">
        <f>#REF!+#REF!+#REF!</f>
        <v>#REF!</v>
      </c>
      <c r="P29" s="37"/>
      <c r="Q29" s="35" t="e">
        <f>#REF!+#REF!+#REF!</f>
        <v>#REF!</v>
      </c>
      <c r="R29" s="37"/>
      <c r="S29" s="35" t="e">
        <f>#REF!+#REF!+#REF!</f>
        <v>#REF!</v>
      </c>
    </row>
    <row r="30" spans="2:22" x14ac:dyDescent="0.2">
      <c r="B30" s="2"/>
      <c r="C30" s="37" t="e">
        <f>SUM(C9:C29)</f>
        <v>#REF!</v>
      </c>
      <c r="D30" s="37"/>
      <c r="E30" s="37" t="e">
        <f>SUM(E9:E29)</f>
        <v>#REF!</v>
      </c>
      <c r="F30" s="37"/>
      <c r="G30" s="37" t="e">
        <f>SUM(G9:G29)</f>
        <v>#REF!</v>
      </c>
      <c r="H30" s="37"/>
      <c r="I30" s="37" t="e">
        <f>SUM(I9:I29)</f>
        <v>#REF!</v>
      </c>
      <c r="J30" s="37"/>
      <c r="K30" s="37" t="e">
        <f>SUM(K9:K29)</f>
        <v>#REF!</v>
      </c>
      <c r="L30" s="37"/>
      <c r="M30" s="37" t="e">
        <f>SUM(M9:M29)</f>
        <v>#REF!</v>
      </c>
      <c r="N30" s="37"/>
      <c r="O30" s="37" t="e">
        <f>SUM(O9:O29)</f>
        <v>#REF!</v>
      </c>
      <c r="P30" s="37"/>
      <c r="Q30" s="37" t="e">
        <f>SUM(Q9:Q29)</f>
        <v>#REF!</v>
      </c>
      <c r="R30" s="37"/>
      <c r="S30" s="37" t="e">
        <f>SUM(S9:S29)</f>
        <v>#REF!</v>
      </c>
    </row>
    <row r="31" spans="2:22" x14ac:dyDescent="0.2">
      <c r="C31" s="7"/>
      <c r="D31" s="7"/>
      <c r="E31" s="7"/>
      <c r="F31" s="7"/>
      <c r="G31" s="7"/>
      <c r="H31" s="7"/>
      <c r="I31" s="50"/>
      <c r="J31" s="7"/>
      <c r="K31" s="7"/>
      <c r="L31" s="7"/>
      <c r="M31" s="7"/>
      <c r="N31" s="7"/>
      <c r="O31" s="7"/>
      <c r="P31" s="7"/>
      <c r="Q31" s="7"/>
      <c r="R31" s="7"/>
      <c r="S31" s="7"/>
      <c r="V31" s="29" t="s">
        <v>1019</v>
      </c>
    </row>
    <row r="32" spans="2:22" hidden="1" x14ac:dyDescent="0.2">
      <c r="C32" s="37"/>
      <c r="D32" s="37"/>
      <c r="E32" s="37"/>
      <c r="F32" s="37"/>
      <c r="G32" s="37"/>
      <c r="H32" s="37"/>
      <c r="I32" s="37"/>
      <c r="J32" s="37"/>
      <c r="K32" s="37"/>
      <c r="L32" s="37"/>
      <c r="M32" s="37"/>
      <c r="N32" s="37"/>
      <c r="O32" s="37"/>
      <c r="P32" s="37"/>
      <c r="Q32" s="37"/>
      <c r="R32" s="37"/>
      <c r="S32" s="37"/>
    </row>
    <row r="33" spans="1:20" hidden="1" x14ac:dyDescent="0.2">
      <c r="A33" s="3" t="s">
        <v>940</v>
      </c>
      <c r="C33" s="33"/>
      <c r="D33" s="33"/>
      <c r="E33" s="33"/>
      <c r="F33" s="33"/>
      <c r="G33" s="33"/>
      <c r="H33" s="33"/>
      <c r="I33" s="33"/>
      <c r="J33" s="33"/>
      <c r="K33" s="33"/>
      <c r="L33" s="33"/>
      <c r="M33" s="33"/>
      <c r="N33" s="33"/>
      <c r="O33" s="33"/>
      <c r="P33" s="33"/>
      <c r="Q33" s="33"/>
      <c r="R33" s="33"/>
      <c r="S33" s="33"/>
    </row>
    <row r="34" spans="1:20" hidden="1" x14ac:dyDescent="0.2">
      <c r="B34" t="s">
        <v>601</v>
      </c>
      <c r="C34" s="33" t="e">
        <f>C9+C10+C29</f>
        <v>#REF!</v>
      </c>
      <c r="D34" s="33"/>
      <c r="E34" s="33" t="e">
        <f>E9+E10+E29</f>
        <v>#REF!</v>
      </c>
      <c r="F34" s="33"/>
      <c r="G34" s="33" t="e">
        <f>G9+G10+G29</f>
        <v>#REF!</v>
      </c>
      <c r="H34" s="33"/>
      <c r="I34" s="33" t="e">
        <f>I9+I10+I29</f>
        <v>#REF!</v>
      </c>
      <c r="J34" s="33"/>
      <c r="K34" s="33" t="e">
        <f>K9+K10+K29</f>
        <v>#REF!</v>
      </c>
      <c r="L34" s="33"/>
      <c r="M34" s="33" t="e">
        <f>M9+M10+M29</f>
        <v>#REF!</v>
      </c>
      <c r="N34" s="33"/>
      <c r="O34" s="33" t="e">
        <f>O9+O10+O29</f>
        <v>#REF!</v>
      </c>
      <c r="P34" s="33"/>
      <c r="Q34" s="33" t="e">
        <f>Q9+Q10+Q29</f>
        <v>#REF!</v>
      </c>
      <c r="R34" s="33"/>
      <c r="S34" s="33" t="e">
        <f>S9+S10+S29</f>
        <v>#REF!</v>
      </c>
    </row>
    <row r="35" spans="1:20" hidden="1" x14ac:dyDescent="0.2">
      <c r="B35" t="s">
        <v>111</v>
      </c>
      <c r="C35" s="37" t="e">
        <f>SUM(C11:C21)</f>
        <v>#REF!</v>
      </c>
      <c r="D35" s="37"/>
      <c r="E35" s="37" t="e">
        <f>SUM(E11:E21)</f>
        <v>#REF!</v>
      </c>
      <c r="F35" s="37"/>
      <c r="G35" s="37" t="e">
        <f>SUM(G11:G21)</f>
        <v>#REF!</v>
      </c>
      <c r="H35" s="37"/>
      <c r="I35" s="37" t="e">
        <f>SUM(I11:I21)</f>
        <v>#REF!</v>
      </c>
      <c r="J35" s="37"/>
      <c r="K35" s="37" t="e">
        <f>SUM(K11:K21)</f>
        <v>#REF!</v>
      </c>
      <c r="L35" s="37"/>
      <c r="M35" s="37" t="e">
        <f>SUM(M11:M21)</f>
        <v>#REF!</v>
      </c>
      <c r="N35" s="37"/>
      <c r="O35" s="37" t="e">
        <f>SUM(O11:O21)</f>
        <v>#REF!</v>
      </c>
      <c r="P35" s="37"/>
      <c r="Q35" s="37" t="e">
        <f>SUM(Q11:Q21)</f>
        <v>#REF!</v>
      </c>
      <c r="R35" s="37"/>
      <c r="S35" s="37" t="e">
        <f>SUM(S11:S21)</f>
        <v>#REF!</v>
      </c>
    </row>
    <row r="36" spans="1:20" hidden="1" x14ac:dyDescent="0.2">
      <c r="B36" t="s">
        <v>119</v>
      </c>
      <c r="C36" s="35" t="e">
        <f>SUM(C22:C28)</f>
        <v>#REF!</v>
      </c>
      <c r="D36" s="37"/>
      <c r="E36" s="35" t="e">
        <f>SUM(E22:E28)</f>
        <v>#REF!</v>
      </c>
      <c r="F36" s="37"/>
      <c r="G36" s="35" t="e">
        <f>SUM(G22:G28)</f>
        <v>#REF!</v>
      </c>
      <c r="H36" s="37"/>
      <c r="I36" s="35" t="e">
        <f>SUM(I22:I28)</f>
        <v>#REF!</v>
      </c>
      <c r="J36" s="37"/>
      <c r="K36" s="35" t="e">
        <f>SUM(K22:K28)</f>
        <v>#REF!</v>
      </c>
      <c r="L36" s="37"/>
      <c r="M36" s="35" t="e">
        <f>SUM(M22:M28)</f>
        <v>#REF!</v>
      </c>
      <c r="N36" s="37"/>
      <c r="O36" s="35" t="e">
        <f>SUM(O22:O28)</f>
        <v>#REF!</v>
      </c>
      <c r="P36" s="37"/>
      <c r="Q36" s="35" t="e">
        <f>SUM(Q22:Q28)</f>
        <v>#REF!</v>
      </c>
      <c r="R36" s="37"/>
      <c r="S36" s="35" t="e">
        <f>SUM(S22:S28)</f>
        <v>#REF!</v>
      </c>
    </row>
    <row r="37" spans="1:20" s="10" customFormat="1" hidden="1" x14ac:dyDescent="0.2">
      <c r="B37" s="11"/>
      <c r="C37" s="27" t="e">
        <f>SUM(C34:C36)</f>
        <v>#REF!</v>
      </c>
      <c r="D37" s="27"/>
      <c r="E37" s="27" t="e">
        <f>SUM(E34:E36)</f>
        <v>#REF!</v>
      </c>
      <c r="F37" s="27"/>
      <c r="G37" s="27" t="e">
        <f>SUM(G34:G36)</f>
        <v>#REF!</v>
      </c>
      <c r="H37" s="27"/>
      <c r="I37" s="27" t="e">
        <f>SUM(I34:I36)</f>
        <v>#REF!</v>
      </c>
      <c r="J37" s="27"/>
      <c r="K37" s="27" t="e">
        <f>SUM(K34:K36)</f>
        <v>#REF!</v>
      </c>
      <c r="L37" s="27"/>
      <c r="M37" s="27" t="e">
        <f>SUM(M34:M36)</f>
        <v>#REF!</v>
      </c>
      <c r="N37" s="27"/>
      <c r="O37" s="27" t="e">
        <f>SUM(O34:O36)</f>
        <v>#REF!</v>
      </c>
      <c r="P37" s="27"/>
      <c r="Q37" s="27" t="e">
        <f>SUM(Q34:Q36)</f>
        <v>#REF!</v>
      </c>
      <c r="R37" s="27"/>
      <c r="S37" s="27" t="e">
        <f>SUM(S34:S36)</f>
        <v>#REF!</v>
      </c>
    </row>
    <row r="38" spans="1:20" s="10" customFormat="1" hidden="1" x14ac:dyDescent="0.2">
      <c r="B38" s="11"/>
      <c r="C38" s="27"/>
      <c r="D38" s="27"/>
      <c r="E38" s="27"/>
      <c r="F38" s="27"/>
      <c r="G38" s="27"/>
      <c r="H38" s="27"/>
      <c r="I38" s="27"/>
      <c r="J38" s="27"/>
      <c r="K38" s="27"/>
      <c r="L38" s="27"/>
      <c r="M38" s="27"/>
      <c r="N38" s="27"/>
      <c r="O38" s="27"/>
      <c r="P38" s="27"/>
      <c r="Q38" s="27"/>
      <c r="R38" s="27"/>
      <c r="S38" s="27"/>
    </row>
    <row r="39" spans="1:20" hidden="1" x14ac:dyDescent="0.2">
      <c r="A39" s="3" t="s">
        <v>605</v>
      </c>
      <c r="C39" s="33"/>
      <c r="D39" s="33"/>
      <c r="E39" s="33"/>
      <c r="F39" s="33"/>
      <c r="G39" s="33"/>
      <c r="H39" s="33"/>
      <c r="I39" s="33"/>
      <c r="J39" s="33"/>
      <c r="K39" s="33"/>
      <c r="L39" s="33"/>
      <c r="M39" s="33"/>
      <c r="N39" s="33"/>
      <c r="O39" s="33"/>
      <c r="P39" s="33"/>
      <c r="Q39" s="33"/>
      <c r="R39" s="33"/>
      <c r="S39" s="33"/>
    </row>
    <row r="40" spans="1:20" hidden="1" x14ac:dyDescent="0.2">
      <c r="B40" t="s">
        <v>601</v>
      </c>
      <c r="C40" s="33" t="e">
        <f>#REF!</f>
        <v>#REF!</v>
      </c>
      <c r="D40" s="33"/>
      <c r="E40" s="33" t="e">
        <f>#REF!</f>
        <v>#REF!</v>
      </c>
      <c r="F40" s="33"/>
      <c r="G40" s="33" t="e">
        <f>#REF!</f>
        <v>#REF!</v>
      </c>
      <c r="H40" s="33"/>
      <c r="I40" s="33" t="e">
        <f>#REF!</f>
        <v>#REF!</v>
      </c>
      <c r="J40" s="33"/>
      <c r="K40" s="33" t="e">
        <f>#REF!</f>
        <v>#REF!</v>
      </c>
      <c r="L40" s="33"/>
      <c r="M40" s="33" t="e">
        <f>#REF!</f>
        <v>#REF!</v>
      </c>
      <c r="N40" s="33"/>
      <c r="O40" s="33" t="e">
        <f>#REF!</f>
        <v>#REF!</v>
      </c>
      <c r="P40" s="33"/>
      <c r="Q40" s="33" t="e">
        <f>#REF!</f>
        <v>#REF!</v>
      </c>
      <c r="R40" s="33"/>
      <c r="S40" s="33" t="e">
        <f>Q40+O40+M40+K40+I40+G40+E40+C40</f>
        <v>#REF!</v>
      </c>
      <c r="T40" s="5"/>
    </row>
    <row r="41" spans="1:20" hidden="1" x14ac:dyDescent="0.2">
      <c r="B41" t="s">
        <v>111</v>
      </c>
      <c r="C41" s="33" t="e">
        <f>#REF!</f>
        <v>#REF!</v>
      </c>
      <c r="D41" s="33"/>
      <c r="E41" s="33" t="e">
        <f>#REF!</f>
        <v>#REF!</v>
      </c>
      <c r="F41" s="33"/>
      <c r="G41" s="33" t="e">
        <f>#REF!</f>
        <v>#REF!</v>
      </c>
      <c r="H41" s="33"/>
      <c r="I41" s="33" t="e">
        <f>#REF!</f>
        <v>#REF!</v>
      </c>
      <c r="J41" s="33"/>
      <c r="K41" s="33" t="e">
        <f>#REF!</f>
        <v>#REF!</v>
      </c>
      <c r="L41" s="33"/>
      <c r="M41" s="33" t="e">
        <f>#REF!</f>
        <v>#REF!</v>
      </c>
      <c r="N41" s="33"/>
      <c r="O41" s="33" t="e">
        <f>#REF!</f>
        <v>#REF!</v>
      </c>
      <c r="P41" s="33"/>
      <c r="Q41" s="33" t="e">
        <f>#REF!</f>
        <v>#REF!</v>
      </c>
      <c r="R41" s="33"/>
      <c r="S41" s="33" t="e">
        <f>Q41+O41+M41+K41+I41+G41+E41+C41</f>
        <v>#REF!</v>
      </c>
      <c r="T41" s="5"/>
    </row>
    <row r="42" spans="1:20" hidden="1" x14ac:dyDescent="0.2">
      <c r="B42" t="s">
        <v>119</v>
      </c>
      <c r="C42" s="33" t="e">
        <f>#REF!</f>
        <v>#REF!</v>
      </c>
      <c r="D42" s="33"/>
      <c r="E42" s="33" t="e">
        <f>#REF!</f>
        <v>#REF!</v>
      </c>
      <c r="F42" s="33"/>
      <c r="G42" s="33" t="e">
        <f>#REF!</f>
        <v>#REF!</v>
      </c>
      <c r="H42" s="33"/>
      <c r="I42" s="33" t="e">
        <f>#REF!</f>
        <v>#REF!</v>
      </c>
      <c r="J42" s="33"/>
      <c r="K42" s="33" t="e">
        <f>#REF!</f>
        <v>#REF!</v>
      </c>
      <c r="L42" s="33"/>
      <c r="M42" s="33" t="e">
        <f>#REF!</f>
        <v>#REF!</v>
      </c>
      <c r="N42" s="33"/>
      <c r="O42" s="33" t="e">
        <f>#REF!</f>
        <v>#REF!</v>
      </c>
      <c r="P42" s="33"/>
      <c r="Q42" s="33" t="e">
        <f>#REF!</f>
        <v>#REF!</v>
      </c>
      <c r="R42" s="33"/>
      <c r="S42" s="33" t="e">
        <f>Q42+O42+M42+K42+I42+G42+E42+C42</f>
        <v>#REF!</v>
      </c>
      <c r="T42" s="5"/>
    </row>
    <row r="43" spans="1:20" hidden="1" x14ac:dyDescent="0.2">
      <c r="B43" s="2"/>
      <c r="C43" s="34" t="e">
        <f>SUM(C40:C42)</f>
        <v>#REF!</v>
      </c>
      <c r="D43" s="33"/>
      <c r="E43" s="34" t="e">
        <f>SUM(E40:E42)</f>
        <v>#REF!</v>
      </c>
      <c r="F43" s="33"/>
      <c r="G43" s="34" t="e">
        <f>SUM(G40:G42)</f>
        <v>#REF!</v>
      </c>
      <c r="H43" s="33"/>
      <c r="I43" s="34" t="e">
        <f>SUM(I40:I42)</f>
        <v>#REF!</v>
      </c>
      <c r="J43" s="33"/>
      <c r="K43" s="34" t="e">
        <f>SUM(K40:K42)</f>
        <v>#REF!</v>
      </c>
      <c r="L43" s="33"/>
      <c r="M43" s="34" t="e">
        <f>SUM(M40:M42)</f>
        <v>#REF!</v>
      </c>
      <c r="N43" s="33"/>
      <c r="O43" s="34" t="e">
        <f>SUM(O40:O42)</f>
        <v>#REF!</v>
      </c>
      <c r="P43" s="33"/>
      <c r="Q43" s="34" t="e">
        <f>SUM(Q40:Q42)</f>
        <v>#REF!</v>
      </c>
      <c r="R43" s="33"/>
      <c r="S43" s="34" t="e">
        <f>SUM(S40:S42)</f>
        <v>#REF!</v>
      </c>
      <c r="T43" s="5"/>
    </row>
    <row r="44" spans="1:20" hidden="1" x14ac:dyDescent="0.2">
      <c r="C44" s="37"/>
      <c r="D44" s="37"/>
      <c r="E44" s="37"/>
      <c r="F44" s="37"/>
      <c r="G44" s="37"/>
      <c r="H44" s="37"/>
      <c r="I44" s="37"/>
      <c r="J44" s="37"/>
      <c r="K44" s="37"/>
      <c r="L44" s="37"/>
      <c r="M44" s="37"/>
      <c r="N44" s="37"/>
      <c r="O44" s="37"/>
      <c r="P44" s="37"/>
      <c r="Q44" s="37"/>
      <c r="R44" s="37"/>
      <c r="S44" s="37"/>
    </row>
    <row r="45" spans="1:20" hidden="1" x14ac:dyDescent="0.2">
      <c r="B45" t="s">
        <v>35</v>
      </c>
      <c r="C45" s="33" t="e">
        <f>#REF!-#REF!</f>
        <v>#REF!</v>
      </c>
      <c r="D45" s="33"/>
      <c r="E45" s="33" t="e">
        <f>#REF!-#REF!</f>
        <v>#REF!</v>
      </c>
      <c r="F45" s="33"/>
      <c r="G45" s="33" t="e">
        <f>#REF!-#REF!</f>
        <v>#REF!</v>
      </c>
      <c r="H45" s="33"/>
      <c r="I45" s="33" t="e">
        <f>#REF!-#REF!</f>
        <v>#REF!</v>
      </c>
      <c r="J45" s="33"/>
      <c r="K45" s="33" t="e">
        <f>#REF!-#REF!</f>
        <v>#REF!</v>
      </c>
      <c r="L45" s="33"/>
      <c r="M45" s="33" t="e">
        <f>#REF!-#REF!</f>
        <v>#REF!</v>
      </c>
      <c r="N45" s="33"/>
      <c r="O45" s="33" t="e">
        <f>#REF!-#REF!</f>
        <v>#REF!</v>
      </c>
      <c r="P45" s="33"/>
      <c r="Q45" s="33" t="e">
        <f>#REF!-#REF!</f>
        <v>#REF!</v>
      </c>
      <c r="R45" s="33"/>
      <c r="S45" s="33" t="e">
        <f>#REF!-#REF!</f>
        <v>#REF!</v>
      </c>
      <c r="T45" s="5"/>
    </row>
    <row r="46" spans="1:20" hidden="1" x14ac:dyDescent="0.2">
      <c r="C46" s="5"/>
      <c r="D46" s="5"/>
      <c r="E46" s="5"/>
      <c r="F46" s="5"/>
      <c r="G46" s="5"/>
      <c r="H46" s="5"/>
      <c r="I46" s="5"/>
      <c r="J46" s="5"/>
      <c r="K46" s="5"/>
      <c r="L46" s="5"/>
      <c r="M46" s="5"/>
      <c r="N46" s="5"/>
      <c r="O46" s="5"/>
      <c r="P46" s="5"/>
      <c r="Q46" s="5"/>
      <c r="R46" s="5"/>
      <c r="S46" s="5"/>
      <c r="T46" s="5"/>
    </row>
    <row r="47" spans="1:20" hidden="1" x14ac:dyDescent="0.2">
      <c r="C47" s="5" t="e">
        <f>C37-C43-C45</f>
        <v>#REF!</v>
      </c>
      <c r="D47" s="5"/>
      <c r="E47" s="5" t="e">
        <f>E37-E43-E45</f>
        <v>#REF!</v>
      </c>
      <c r="F47" s="5"/>
      <c r="G47" s="5" t="e">
        <f>G37-G43-G45</f>
        <v>#REF!</v>
      </c>
      <c r="H47" s="5"/>
      <c r="I47" s="5" t="e">
        <f>I37-I43-I45</f>
        <v>#REF!</v>
      </c>
      <c r="J47" s="5"/>
      <c r="K47" s="5" t="e">
        <f>K37-K43-K45</f>
        <v>#REF!</v>
      </c>
      <c r="L47" s="5"/>
      <c r="M47" s="5" t="e">
        <f>M37-M43-M45</f>
        <v>#REF!</v>
      </c>
      <c r="N47" s="5"/>
      <c r="O47" s="5" t="e">
        <f>O37-O43-O45</f>
        <v>#REF!</v>
      </c>
      <c r="P47" s="5"/>
      <c r="Q47" s="5" t="e">
        <f>Q37-Q43-Q45</f>
        <v>#REF!</v>
      </c>
      <c r="R47" s="5"/>
      <c r="S47" s="5" t="e">
        <f>S37-S43-S45</f>
        <v>#REF!</v>
      </c>
      <c r="T47" s="5"/>
    </row>
    <row r="48" spans="1:20" hidden="1" x14ac:dyDescent="0.2">
      <c r="C48" s="5"/>
      <c r="D48" s="5"/>
      <c r="E48" s="5"/>
      <c r="F48" s="5"/>
      <c r="G48" s="5"/>
      <c r="H48" s="5"/>
      <c r="I48" s="5"/>
      <c r="J48" s="5"/>
      <c r="K48" s="5"/>
      <c r="L48" s="5"/>
      <c r="M48" s="5"/>
      <c r="N48" s="5"/>
      <c r="O48" s="5"/>
      <c r="P48" s="5"/>
      <c r="Q48" s="5"/>
      <c r="R48" s="5"/>
      <c r="S48" s="5"/>
      <c r="T48" s="5"/>
    </row>
    <row r="49" spans="1:23" hidden="1" x14ac:dyDescent="0.2">
      <c r="A49" s="3" t="s">
        <v>941</v>
      </c>
      <c r="C49" s="5"/>
      <c r="D49" s="5"/>
      <c r="E49" s="5"/>
      <c r="F49" s="5"/>
      <c r="G49" s="5"/>
      <c r="H49" s="5"/>
      <c r="I49" s="5"/>
      <c r="J49" s="5"/>
      <c r="K49" s="5"/>
      <c r="L49" s="5"/>
      <c r="M49" s="5"/>
      <c r="N49" s="5"/>
      <c r="O49" s="5"/>
      <c r="P49" s="5"/>
      <c r="Q49" s="5"/>
      <c r="R49" s="5"/>
      <c r="S49" s="5"/>
      <c r="T49" s="5"/>
    </row>
    <row r="50" spans="1:23" hidden="1" x14ac:dyDescent="0.2">
      <c r="B50" t="s">
        <v>601</v>
      </c>
      <c r="C50" s="5" t="e">
        <f>C34-C40</f>
        <v>#REF!</v>
      </c>
      <c r="D50" s="5"/>
      <c r="E50" s="5" t="e">
        <f>E34-E40</f>
        <v>#REF!</v>
      </c>
      <c r="F50" s="5"/>
      <c r="G50" s="5" t="e">
        <f>G34-G40</f>
        <v>#REF!</v>
      </c>
      <c r="H50" s="5"/>
      <c r="I50" s="5" t="e">
        <f>I34-I40</f>
        <v>#REF!</v>
      </c>
      <c r="J50" s="5"/>
      <c r="K50" s="5" t="e">
        <f>K34-K40</f>
        <v>#REF!</v>
      </c>
      <c r="L50" s="5"/>
      <c r="M50" s="5" t="e">
        <f>M34-M40</f>
        <v>#REF!</v>
      </c>
      <c r="N50" s="5"/>
      <c r="O50" s="5" t="e">
        <f>O34-O40</f>
        <v>#REF!</v>
      </c>
      <c r="P50" s="5"/>
      <c r="Q50" s="5" t="e">
        <f>Q34-Q40</f>
        <v>#REF!</v>
      </c>
      <c r="R50" s="5"/>
      <c r="S50" s="33" t="e">
        <f>Q50+O50+M50+K50+I50+G50+E50+C50</f>
        <v>#REF!</v>
      </c>
      <c r="T50" s="5"/>
    </row>
    <row r="51" spans="1:23" hidden="1" x14ac:dyDescent="0.2">
      <c r="B51" t="s">
        <v>111</v>
      </c>
      <c r="C51" s="5" t="e">
        <f>C35-C41</f>
        <v>#REF!</v>
      </c>
      <c r="D51" s="5"/>
      <c r="E51" s="5" t="e">
        <f>E35-E41</f>
        <v>#REF!</v>
      </c>
      <c r="F51" s="5"/>
      <c r="G51" s="5" t="e">
        <f>G35-G41</f>
        <v>#REF!</v>
      </c>
      <c r="H51" s="5"/>
      <c r="I51" s="5" t="e">
        <f>I35-I41</f>
        <v>#REF!</v>
      </c>
      <c r="J51" s="5"/>
      <c r="K51" s="5" t="e">
        <f>K35-K41</f>
        <v>#REF!</v>
      </c>
      <c r="L51" s="5"/>
      <c r="M51" s="5" t="e">
        <f>M35-M41</f>
        <v>#REF!</v>
      </c>
      <c r="N51" s="5"/>
      <c r="O51" s="5" t="e">
        <f>O35-O41</f>
        <v>#REF!</v>
      </c>
      <c r="P51" s="5"/>
      <c r="Q51" s="5" t="e">
        <f>Q35-Q41</f>
        <v>#REF!</v>
      </c>
      <c r="R51" s="5"/>
      <c r="S51" s="33" t="e">
        <f>Q51+O51+M51+K51+I51+G51+E51+C51</f>
        <v>#REF!</v>
      </c>
      <c r="T51" s="5"/>
    </row>
    <row r="52" spans="1:23" hidden="1" x14ac:dyDescent="0.2">
      <c r="B52" t="s">
        <v>119</v>
      </c>
      <c r="C52" s="5" t="e">
        <f>C36-C42</f>
        <v>#REF!</v>
      </c>
      <c r="D52" s="5"/>
      <c r="E52" s="5" t="e">
        <f>E36-E42</f>
        <v>#REF!</v>
      </c>
      <c r="F52" s="5"/>
      <c r="G52" s="5" t="e">
        <f>G36-G42</f>
        <v>#REF!</v>
      </c>
      <c r="H52" s="5"/>
      <c r="I52" s="5" t="e">
        <f>I36-I42</f>
        <v>#REF!</v>
      </c>
      <c r="J52" s="5"/>
      <c r="K52" s="5" t="e">
        <f>K36-K42</f>
        <v>#REF!</v>
      </c>
      <c r="L52" s="5"/>
      <c r="M52" s="5" t="e">
        <f>M36-M42</f>
        <v>#REF!</v>
      </c>
      <c r="N52" s="5"/>
      <c r="O52" s="5" t="e">
        <f>O36-O42</f>
        <v>#REF!</v>
      </c>
      <c r="P52" s="5"/>
      <c r="Q52" s="5" t="e">
        <f>Q36-Q42</f>
        <v>#REF!</v>
      </c>
      <c r="R52" s="5"/>
      <c r="S52" s="33" t="e">
        <f>Q52+O52+M52+K52+I52+G52+E52+C52</f>
        <v>#REF!</v>
      </c>
      <c r="T52" s="5"/>
    </row>
    <row r="53" spans="1:23" ht="13.5" hidden="1" thickBot="1" x14ac:dyDescent="0.25">
      <c r="C53" s="64" t="e">
        <f>SUM(C50:C52)</f>
        <v>#REF!</v>
      </c>
      <c r="D53" s="5"/>
      <c r="E53" s="64" t="e">
        <f>SUM(E50:E52)</f>
        <v>#REF!</v>
      </c>
      <c r="F53" s="5"/>
      <c r="G53" s="64" t="e">
        <f>SUM(G50:G52)</f>
        <v>#REF!</v>
      </c>
      <c r="H53" s="5"/>
      <c r="I53" s="64" t="e">
        <f>SUM(I50:I52)</f>
        <v>#REF!</v>
      </c>
      <c r="J53" s="5"/>
      <c r="K53" s="64" t="e">
        <f>SUM(K50:K52)</f>
        <v>#REF!</v>
      </c>
      <c r="L53" s="5"/>
      <c r="M53" s="64" t="e">
        <f>SUM(M50:M52)</f>
        <v>#REF!</v>
      </c>
      <c r="N53" s="5"/>
      <c r="O53" s="64" t="e">
        <f>SUM(O50:O52)</f>
        <v>#REF!</v>
      </c>
      <c r="P53" s="5"/>
      <c r="Q53" s="64" t="e">
        <f>SUM(Q50:Q52)</f>
        <v>#REF!</v>
      </c>
      <c r="R53" s="5"/>
      <c r="S53" s="34" t="e">
        <f>SUM(S50:S52)</f>
        <v>#REF!</v>
      </c>
      <c r="T53" s="5"/>
    </row>
    <row r="54" spans="1:23" hidden="1" x14ac:dyDescent="0.2">
      <c r="C54" s="5"/>
      <c r="D54" s="5"/>
      <c r="E54" s="5"/>
      <c r="F54" s="5"/>
      <c r="G54" s="5"/>
      <c r="H54" s="5"/>
      <c r="I54" s="5"/>
      <c r="J54" s="5"/>
      <c r="K54" s="5"/>
      <c r="L54" s="5"/>
      <c r="M54" s="5"/>
      <c r="N54" s="5"/>
      <c r="O54" s="5"/>
      <c r="P54" s="5"/>
      <c r="Q54" s="5"/>
      <c r="R54" s="5"/>
      <c r="S54" s="5"/>
      <c r="T54" s="5"/>
    </row>
    <row r="55" spans="1:23" hidden="1" x14ac:dyDescent="0.2">
      <c r="A55" t="s">
        <v>942</v>
      </c>
      <c r="C55" s="5"/>
      <c r="D55" s="5"/>
      <c r="E55" s="5"/>
      <c r="F55" s="5"/>
      <c r="G55" s="5"/>
      <c r="H55" s="5"/>
      <c r="I55" s="5"/>
      <c r="J55" s="5"/>
      <c r="K55" s="5"/>
      <c r="L55" s="5"/>
      <c r="M55" s="5"/>
      <c r="N55" s="5"/>
      <c r="O55" s="5"/>
      <c r="P55" s="5"/>
      <c r="Q55" s="5"/>
      <c r="R55" s="5"/>
      <c r="S55" s="5"/>
      <c r="T55" s="5"/>
    </row>
    <row r="56" spans="1:23" hidden="1" x14ac:dyDescent="0.2">
      <c r="A56" s="65" t="s">
        <v>939</v>
      </c>
      <c r="B56" s="66"/>
      <c r="C56" s="67"/>
      <c r="D56" s="67"/>
      <c r="E56" s="67"/>
      <c r="F56" s="67"/>
      <c r="G56" s="67"/>
      <c r="H56" s="67"/>
      <c r="I56" s="67"/>
      <c r="J56" s="67"/>
      <c r="K56" s="67"/>
      <c r="L56" s="67"/>
      <c r="M56" s="67"/>
      <c r="N56" s="67"/>
      <c r="O56" s="67"/>
      <c r="P56" s="67"/>
      <c r="Q56" s="67"/>
      <c r="R56" s="67"/>
      <c r="S56" s="67"/>
      <c r="T56" s="5"/>
    </row>
    <row r="57" spans="1:23" hidden="1" x14ac:dyDescent="0.2">
      <c r="A57" s="66"/>
      <c r="B57" s="66" t="s">
        <v>601</v>
      </c>
      <c r="C57" s="67" t="e">
        <f>C34-C40-C29</f>
        <v>#REF!</v>
      </c>
      <c r="D57" s="67"/>
      <c r="E57" s="67" t="e">
        <f>E34-E40-E29</f>
        <v>#REF!</v>
      </c>
      <c r="F57" s="67"/>
      <c r="G57" s="67" t="e">
        <f>G34-G40-G29</f>
        <v>#REF!</v>
      </c>
      <c r="H57" s="67"/>
      <c r="I57" s="67" t="e">
        <f>I34-I40-I29</f>
        <v>#REF!</v>
      </c>
      <c r="J57" s="67"/>
      <c r="K57" s="67" t="e">
        <f>K34-K40-K29</f>
        <v>#REF!</v>
      </c>
      <c r="L57" s="67"/>
      <c r="M57" s="67" t="e">
        <f>M34-M40-M29</f>
        <v>#REF!</v>
      </c>
      <c r="N57" s="67"/>
      <c r="O57" s="67" t="e">
        <f>O34-O40-O29</f>
        <v>#REF!</v>
      </c>
      <c r="P57" s="67"/>
      <c r="Q57" s="67" t="e">
        <f>Q34-Q40-Q29</f>
        <v>#REF!</v>
      </c>
      <c r="R57" s="67"/>
      <c r="S57" s="68" t="e">
        <f>Q57+O57+M57+K57+I57+G57+E57+C57</f>
        <v>#REF!</v>
      </c>
      <c r="T57" s="5"/>
    </row>
    <row r="58" spans="1:23" hidden="1" x14ac:dyDescent="0.2">
      <c r="A58" s="66"/>
      <c r="B58" s="66" t="s">
        <v>111</v>
      </c>
      <c r="C58" s="67" t="e">
        <f>C35-C41</f>
        <v>#REF!</v>
      </c>
      <c r="D58" s="67"/>
      <c r="E58" s="67" t="e">
        <f>E35-E41</f>
        <v>#REF!</v>
      </c>
      <c r="F58" s="67"/>
      <c r="G58" s="67" t="e">
        <f>G35-G41</f>
        <v>#REF!</v>
      </c>
      <c r="H58" s="67"/>
      <c r="I58" s="67" t="e">
        <f>I35-I41</f>
        <v>#REF!</v>
      </c>
      <c r="J58" s="67"/>
      <c r="K58" s="67" t="e">
        <f>K35-K41</f>
        <v>#REF!</v>
      </c>
      <c r="L58" s="67"/>
      <c r="M58" s="67" t="e">
        <f>M35-M41</f>
        <v>#REF!</v>
      </c>
      <c r="N58" s="67"/>
      <c r="O58" s="67" t="e">
        <f>O35-O41</f>
        <v>#REF!</v>
      </c>
      <c r="P58" s="67"/>
      <c r="Q58" s="67" t="e">
        <f>Q35-Q41</f>
        <v>#REF!</v>
      </c>
      <c r="R58" s="67"/>
      <c r="S58" s="68" t="e">
        <f>Q58+O58+M58+K58+I58+G58+E58+C58</f>
        <v>#REF!</v>
      </c>
      <c r="T58" s="5"/>
    </row>
    <row r="59" spans="1:23" hidden="1" x14ac:dyDescent="0.2">
      <c r="A59" s="66"/>
      <c r="B59" s="66" t="s">
        <v>119</v>
      </c>
      <c r="C59" s="67" t="e">
        <f>C36-C42</f>
        <v>#REF!</v>
      </c>
      <c r="D59" s="67"/>
      <c r="E59" s="67" t="e">
        <f>E36-E42</f>
        <v>#REF!</v>
      </c>
      <c r="F59" s="67"/>
      <c r="G59" s="67" t="e">
        <f>G36-G42</f>
        <v>#REF!</v>
      </c>
      <c r="H59" s="67"/>
      <c r="I59" s="67" t="e">
        <f>I36-I42</f>
        <v>#REF!</v>
      </c>
      <c r="J59" s="67"/>
      <c r="K59" s="67" t="e">
        <f>K36-K42</f>
        <v>#REF!</v>
      </c>
      <c r="L59" s="67"/>
      <c r="M59" s="67" t="e">
        <f>M36-M42</f>
        <v>#REF!</v>
      </c>
      <c r="N59" s="67"/>
      <c r="O59" s="67" t="e">
        <f>O36-O42</f>
        <v>#REF!</v>
      </c>
      <c r="P59" s="67"/>
      <c r="Q59" s="67" t="e">
        <f>Q36-Q42</f>
        <v>#REF!</v>
      </c>
      <c r="R59" s="67"/>
      <c r="S59" s="68" t="e">
        <f>Q59+O59+M59+K59+I59+G59+E59+C59</f>
        <v>#REF!</v>
      </c>
      <c r="T59" s="5"/>
    </row>
    <row r="60" spans="1:23" ht="13.5" hidden="1" thickBot="1" x14ac:dyDescent="0.25">
      <c r="A60" s="66"/>
      <c r="B60" s="66"/>
      <c r="C60" s="69" t="e">
        <f>SUM(C57:C59)</f>
        <v>#REF!</v>
      </c>
      <c r="D60" s="67"/>
      <c r="E60" s="69" t="e">
        <f>SUM(E57:E59)</f>
        <v>#REF!</v>
      </c>
      <c r="F60" s="67"/>
      <c r="G60" s="69" t="e">
        <f>SUM(G57:G59)</f>
        <v>#REF!</v>
      </c>
      <c r="H60" s="67"/>
      <c r="I60" s="69" t="e">
        <f>SUM(I57:I59)</f>
        <v>#REF!</v>
      </c>
      <c r="J60" s="67"/>
      <c r="K60" s="69" t="e">
        <f>SUM(K57:K59)</f>
        <v>#REF!</v>
      </c>
      <c r="L60" s="67"/>
      <c r="M60" s="69" t="e">
        <f>SUM(M57:M59)</f>
        <v>#REF!</v>
      </c>
      <c r="N60" s="67"/>
      <c r="O60" s="69" t="e">
        <f>SUM(O57:O59)</f>
        <v>#REF!</v>
      </c>
      <c r="P60" s="67"/>
      <c r="Q60" s="69" t="e">
        <f>SUM(Q57:Q59)</f>
        <v>#REF!</v>
      </c>
      <c r="R60" s="67"/>
      <c r="S60" s="70" t="e">
        <f>SUM(S57:S59)</f>
        <v>#REF!</v>
      </c>
      <c r="T60" s="5"/>
    </row>
    <row r="61" spans="1:23" s="10" customFormat="1" hidden="1" x14ac:dyDescent="0.2">
      <c r="C61" s="71"/>
      <c r="D61" s="21"/>
      <c r="E61" s="71"/>
      <c r="F61" s="21"/>
      <c r="G61" s="71"/>
      <c r="H61" s="21"/>
      <c r="I61" s="71"/>
      <c r="J61" s="21"/>
      <c r="K61" s="71"/>
      <c r="L61" s="21"/>
      <c r="M61" s="71"/>
      <c r="N61" s="21"/>
      <c r="O61" s="71"/>
      <c r="P61" s="21"/>
      <c r="Q61" s="71"/>
      <c r="R61" s="21"/>
      <c r="S61" s="27"/>
      <c r="T61" s="21"/>
    </row>
    <row r="62" spans="1:23" s="10" customFormat="1" hidden="1" x14ac:dyDescent="0.2">
      <c r="C62" s="71"/>
      <c r="D62" s="21"/>
      <c r="E62" s="71"/>
      <c r="F62" s="21"/>
      <c r="G62" s="71"/>
      <c r="H62" s="21"/>
      <c r="I62" s="71"/>
      <c r="J62" s="21"/>
      <c r="K62" s="71"/>
      <c r="L62" s="21"/>
      <c r="M62" s="71"/>
      <c r="N62" s="21"/>
      <c r="O62" s="71"/>
      <c r="P62" s="21"/>
      <c r="Q62" s="71"/>
      <c r="R62" s="21"/>
      <c r="S62" s="27"/>
      <c r="T62" s="21"/>
    </row>
    <row r="63" spans="1:23" x14ac:dyDescent="0.2">
      <c r="A63" s="95" t="s">
        <v>945</v>
      </c>
      <c r="B63" s="95"/>
      <c r="C63" s="93"/>
      <c r="D63" s="93"/>
      <c r="E63" s="93"/>
      <c r="F63" s="93"/>
      <c r="G63" s="93"/>
      <c r="H63" s="93"/>
      <c r="I63" s="93"/>
      <c r="J63" s="93"/>
      <c r="K63" s="93"/>
      <c r="L63" s="93"/>
      <c r="M63" s="93"/>
      <c r="N63" s="93"/>
      <c r="O63" s="93"/>
      <c r="P63" s="93"/>
      <c r="Q63" s="93"/>
      <c r="R63" s="93"/>
      <c r="S63" s="93"/>
      <c r="T63" s="5"/>
      <c r="U63" s="147"/>
    </row>
    <row r="64" spans="1:23" x14ac:dyDescent="0.2">
      <c r="A64" s="96" t="s">
        <v>759</v>
      </c>
      <c r="B64" s="95"/>
      <c r="C64" s="93"/>
      <c r="D64" s="93"/>
      <c r="E64" s="93"/>
      <c r="F64" s="93"/>
      <c r="G64" s="93"/>
      <c r="H64" s="93"/>
      <c r="I64" s="93"/>
      <c r="J64" s="93"/>
      <c r="K64" s="93"/>
      <c r="L64" s="93"/>
      <c r="M64" s="93"/>
      <c r="N64" s="93"/>
      <c r="O64" s="93"/>
      <c r="P64" s="93"/>
      <c r="Q64" s="93"/>
      <c r="R64" s="93"/>
      <c r="S64" s="93" t="e">
        <f>#REF!</f>
        <v>#REF!</v>
      </c>
      <c r="T64" s="5"/>
      <c r="V64" s="5" t="e">
        <f>SUM(S64:U64)</f>
        <v>#REF!</v>
      </c>
      <c r="W64" s="96" t="str">
        <f>+A64</f>
        <v>Intangible</v>
      </c>
    </row>
    <row r="65" spans="1:23" x14ac:dyDescent="0.2">
      <c r="A65" s="96" t="s">
        <v>943</v>
      </c>
      <c r="B65" s="96"/>
      <c r="C65" s="93"/>
      <c r="D65" s="93"/>
      <c r="E65" s="93"/>
      <c r="F65" s="93"/>
      <c r="G65" s="93"/>
      <c r="H65" s="93"/>
      <c r="I65" s="93"/>
      <c r="J65" s="93"/>
      <c r="K65" s="93"/>
      <c r="L65" s="93"/>
      <c r="M65" s="93"/>
      <c r="N65" s="93"/>
      <c r="O65" s="93"/>
      <c r="P65" s="93"/>
      <c r="Q65" s="93"/>
      <c r="R65" s="93"/>
      <c r="S65" s="93" t="e">
        <f>S18+S19</f>
        <v>#REF!</v>
      </c>
      <c r="T65" s="151">
        <v>0</v>
      </c>
      <c r="U65" s="104">
        <v>0</v>
      </c>
      <c r="V65" s="5" t="e">
        <f t="shared" ref="V65:V70" si="0">SUM(S65:U65)</f>
        <v>#REF!</v>
      </c>
      <c r="W65" s="96" t="str">
        <f t="shared" ref="W65:W70" si="1">+A65</f>
        <v>Steam production Plant</v>
      </c>
    </row>
    <row r="66" spans="1:23" x14ac:dyDescent="0.2">
      <c r="A66" s="96" t="s">
        <v>944</v>
      </c>
      <c r="B66" s="96"/>
      <c r="C66" s="93"/>
      <c r="D66" s="93"/>
      <c r="E66" s="93"/>
      <c r="F66" s="93"/>
      <c r="G66" s="93"/>
      <c r="H66" s="93"/>
      <c r="I66" s="93"/>
      <c r="J66" s="93"/>
      <c r="K66" s="93"/>
      <c r="L66" s="93"/>
      <c r="M66" s="93"/>
      <c r="N66" s="93"/>
      <c r="O66" s="93"/>
      <c r="P66" s="93"/>
      <c r="Q66" s="93"/>
      <c r="R66" s="93"/>
      <c r="S66" s="93" t="e">
        <f>S14+S15</f>
        <v>#REF!</v>
      </c>
      <c r="T66" s="91"/>
      <c r="U66" s="104">
        <v>0</v>
      </c>
      <c r="V66" s="5" t="e">
        <f t="shared" si="0"/>
        <v>#REF!</v>
      </c>
      <c r="W66" s="96" t="str">
        <f t="shared" si="1"/>
        <v>Hydraulic</v>
      </c>
    </row>
    <row r="67" spans="1:23" x14ac:dyDescent="0.2">
      <c r="A67" s="96" t="s">
        <v>760</v>
      </c>
      <c r="B67" s="96"/>
      <c r="C67" s="93"/>
      <c r="D67" s="93"/>
      <c r="E67" s="93"/>
      <c r="F67" s="93"/>
      <c r="G67" s="93"/>
      <c r="H67" s="93"/>
      <c r="I67" s="93"/>
      <c r="J67" s="93"/>
      <c r="K67" s="93"/>
      <c r="L67" s="93"/>
      <c r="M67" s="93"/>
      <c r="N67" s="93"/>
      <c r="O67" s="93"/>
      <c r="P67" s="93"/>
      <c r="Q67" s="93"/>
      <c r="R67" s="93"/>
      <c r="S67" s="93" t="e">
        <f>S16+S17</f>
        <v>#REF!</v>
      </c>
      <c r="T67" s="91"/>
      <c r="U67" s="104"/>
      <c r="V67" s="5" t="e">
        <f t="shared" si="0"/>
        <v>#REF!</v>
      </c>
      <c r="W67" s="96" t="str">
        <f t="shared" si="1"/>
        <v>Other Production</v>
      </c>
    </row>
    <row r="68" spans="1:23" x14ac:dyDescent="0.2">
      <c r="A68" s="97" t="s">
        <v>763</v>
      </c>
      <c r="B68" s="96"/>
      <c r="C68" s="93"/>
      <c r="D68" s="93"/>
      <c r="E68" s="93"/>
      <c r="F68" s="93"/>
      <c r="G68" s="93"/>
      <c r="H68" s="93"/>
      <c r="I68" s="93"/>
      <c r="J68" s="93"/>
      <c r="K68" s="93"/>
      <c r="L68" s="93"/>
      <c r="M68" s="93"/>
      <c r="N68" s="93"/>
      <c r="O68" s="93"/>
      <c r="P68" s="93"/>
      <c r="Q68" s="93"/>
      <c r="R68" s="93"/>
      <c r="S68" s="93" t="e">
        <f>S20+S21</f>
        <v>#REF!</v>
      </c>
      <c r="T68" s="91">
        <v>0</v>
      </c>
      <c r="U68" s="104"/>
      <c r="V68" s="5" t="e">
        <f t="shared" si="0"/>
        <v>#REF!</v>
      </c>
      <c r="W68" s="96" t="str">
        <f t="shared" si="1"/>
        <v>Transmission</v>
      </c>
    </row>
    <row r="69" spans="1:23" x14ac:dyDescent="0.2">
      <c r="A69" s="97" t="s">
        <v>640</v>
      </c>
      <c r="B69" s="96"/>
      <c r="C69" s="93"/>
      <c r="D69" s="93"/>
      <c r="E69" s="93"/>
      <c r="F69" s="93"/>
      <c r="G69" s="93"/>
      <c r="H69" s="93"/>
      <c r="I69" s="93"/>
      <c r="J69" s="93"/>
      <c r="K69" s="93"/>
      <c r="L69" s="93"/>
      <c r="M69" s="93"/>
      <c r="N69" s="93"/>
      <c r="O69" s="93"/>
      <c r="P69" s="93"/>
      <c r="Q69" s="93"/>
      <c r="R69" s="93"/>
      <c r="S69" s="93" t="e">
        <f>S11+S12</f>
        <v>#REF!</v>
      </c>
      <c r="T69" s="91">
        <v>0</v>
      </c>
      <c r="U69" s="104">
        <v>0</v>
      </c>
      <c r="V69" s="5" t="e">
        <f t="shared" si="0"/>
        <v>#REF!</v>
      </c>
      <c r="W69" s="96" t="str">
        <f t="shared" si="1"/>
        <v>Distribution</v>
      </c>
    </row>
    <row r="70" spans="1:23" x14ac:dyDescent="0.2">
      <c r="A70" s="96" t="s">
        <v>757</v>
      </c>
      <c r="B70" s="95"/>
      <c r="C70" s="93"/>
      <c r="D70" s="93"/>
      <c r="E70" s="93"/>
      <c r="F70" s="93"/>
      <c r="G70" s="93"/>
      <c r="H70" s="93"/>
      <c r="I70" s="93"/>
      <c r="J70" s="93"/>
      <c r="K70" s="93"/>
      <c r="L70" s="93"/>
      <c r="M70" s="93"/>
      <c r="N70" s="93"/>
      <c r="O70" s="93"/>
      <c r="P70" s="93"/>
      <c r="Q70" s="93"/>
      <c r="R70" s="93"/>
      <c r="S70" s="93" t="e">
        <f>S13</f>
        <v>#REF!</v>
      </c>
      <c r="T70" s="91"/>
      <c r="U70" s="104"/>
      <c r="V70" s="5" t="e">
        <f t="shared" si="0"/>
        <v>#REF!</v>
      </c>
      <c r="W70" s="96" t="str">
        <f t="shared" si="1"/>
        <v>General</v>
      </c>
    </row>
    <row r="71" spans="1:23" ht="13.5" thickBot="1" x14ac:dyDescent="0.25">
      <c r="C71" s="5"/>
      <c r="D71" s="5"/>
      <c r="E71" s="5"/>
      <c r="F71" s="5"/>
      <c r="G71" s="5"/>
      <c r="H71" s="5"/>
      <c r="I71" s="5"/>
      <c r="J71" s="5"/>
      <c r="K71" s="5"/>
      <c r="L71" s="5"/>
      <c r="M71" s="5"/>
      <c r="N71" s="5"/>
      <c r="O71" s="5"/>
      <c r="P71" s="5"/>
      <c r="Q71" s="5"/>
      <c r="R71" s="5"/>
      <c r="S71" s="64" t="e">
        <f>SUM(S64:S70)</f>
        <v>#REF!</v>
      </c>
      <c r="T71" s="64">
        <f>SUM(T64:T70)</f>
        <v>0</v>
      </c>
      <c r="U71" s="44">
        <f>SUM(U64:U70)</f>
        <v>0</v>
      </c>
      <c r="V71" s="64" t="e">
        <f>SUM(V64:V70)</f>
        <v>#REF!</v>
      </c>
    </row>
    <row r="72" spans="1:23" ht="21" thickTop="1" x14ac:dyDescent="0.3">
      <c r="A72" s="82" t="s">
        <v>933</v>
      </c>
      <c r="C72" s="5"/>
      <c r="D72" s="5"/>
      <c r="E72" s="5"/>
      <c r="F72" s="5"/>
      <c r="G72" s="5"/>
      <c r="H72" s="5"/>
      <c r="I72" s="5"/>
      <c r="J72" s="5"/>
      <c r="K72" s="5"/>
      <c r="L72" s="5"/>
      <c r="M72" s="5"/>
      <c r="N72" s="5"/>
      <c r="O72" s="5"/>
      <c r="P72" s="5"/>
      <c r="Q72" s="5"/>
      <c r="R72" s="139"/>
      <c r="S72" s="5"/>
      <c r="T72" s="5"/>
      <c r="V72" s="141"/>
    </row>
    <row r="73" spans="1:23" s="10" customFormat="1" x14ac:dyDescent="0.2">
      <c r="A73" s="56" t="s">
        <v>111</v>
      </c>
      <c r="B73" s="10">
        <v>101</v>
      </c>
      <c r="C73" s="27"/>
      <c r="D73" s="27"/>
      <c r="E73" s="27"/>
      <c r="F73" s="27"/>
      <c r="G73" s="27"/>
      <c r="H73" s="27"/>
      <c r="I73" s="27"/>
      <c r="J73" s="27"/>
      <c r="K73" s="27"/>
      <c r="L73" s="27"/>
      <c r="M73" s="27"/>
      <c r="N73" s="27"/>
      <c r="O73" s="132" t="s">
        <v>1030</v>
      </c>
      <c r="Q73" s="132" t="s">
        <v>1018</v>
      </c>
      <c r="R73" s="140"/>
      <c r="S73" s="10" t="e">
        <f>+#REF!</f>
        <v>#REF!</v>
      </c>
      <c r="U73" s="78">
        <f>+T71+U71</f>
        <v>0</v>
      </c>
      <c r="V73" s="140"/>
    </row>
    <row r="74" spans="1:23" s="10" customFormat="1" x14ac:dyDescent="0.2">
      <c r="A74" s="56"/>
      <c r="B74" s="10" t="s">
        <v>112</v>
      </c>
      <c r="C74" s="27" t="e">
        <f>#REF!</f>
        <v>#REF!</v>
      </c>
      <c r="D74" s="27"/>
      <c r="E74" s="27" t="e">
        <f>#REF!</f>
        <v>#REF!</v>
      </c>
      <c r="F74" s="27"/>
      <c r="G74" s="27" t="e">
        <f>#REF!</f>
        <v>#REF!</v>
      </c>
      <c r="H74" s="27"/>
      <c r="I74" s="27" t="e">
        <f>#REF!</f>
        <v>#REF!</v>
      </c>
      <c r="J74" s="27"/>
      <c r="K74" s="27" t="e">
        <f t="shared" ref="K74:K80" si="2">E74+G74+I74</f>
        <v>#REF!</v>
      </c>
      <c r="L74" s="27"/>
      <c r="M74" s="27" t="e">
        <f t="shared" ref="M74:M80" si="3">C74+K74</f>
        <v>#REF!</v>
      </c>
      <c r="N74" s="27"/>
      <c r="R74" s="140"/>
      <c r="T74" s="10" t="e">
        <f>+#REF!</f>
        <v>#REF!</v>
      </c>
      <c r="U74" s="61" t="e">
        <f>+#REF!</f>
        <v>#REF!</v>
      </c>
      <c r="V74" s="140"/>
    </row>
    <row r="75" spans="1:23" s="10" customFormat="1" ht="13.5" thickBot="1" x14ac:dyDescent="0.25">
      <c r="A75" s="56"/>
      <c r="B75" s="10" t="s">
        <v>113</v>
      </c>
      <c r="C75" s="27" t="e">
        <f>#REF!</f>
        <v>#REF!</v>
      </c>
      <c r="D75" s="27"/>
      <c r="E75" s="27" t="e">
        <f>#REF!</f>
        <v>#REF!</v>
      </c>
      <c r="F75" s="27"/>
      <c r="G75" s="27" t="e">
        <f>#REF!</f>
        <v>#REF!</v>
      </c>
      <c r="H75" s="27"/>
      <c r="I75" s="27" t="e">
        <f>#REF!</f>
        <v>#REF!</v>
      </c>
      <c r="J75" s="27"/>
      <c r="K75" s="27" t="e">
        <f t="shared" si="2"/>
        <v>#REF!</v>
      </c>
      <c r="L75" s="27"/>
      <c r="M75" s="27" t="e">
        <f t="shared" si="3"/>
        <v>#REF!</v>
      </c>
      <c r="N75" s="27"/>
      <c r="O75" s="12"/>
      <c r="R75" s="140"/>
      <c r="T75" s="132" t="s">
        <v>35</v>
      </c>
      <c r="U75" s="138" t="e">
        <f>+U73-U74</f>
        <v>#REF!</v>
      </c>
      <c r="V75" s="140"/>
    </row>
    <row r="76" spans="1:23" s="10" customFormat="1" ht="13.5" thickTop="1" x14ac:dyDescent="0.2">
      <c r="A76" s="56"/>
      <c r="B76" s="10" t="s">
        <v>114</v>
      </c>
      <c r="C76" s="27" t="e">
        <f>#REF!</f>
        <v>#REF!</v>
      </c>
      <c r="D76" s="27"/>
      <c r="E76" s="27" t="e">
        <f>#REF!</f>
        <v>#REF!</v>
      </c>
      <c r="F76" s="27"/>
      <c r="G76" s="27" t="e">
        <f>#REF!</f>
        <v>#REF!</v>
      </c>
      <c r="H76" s="27"/>
      <c r="I76" s="27" t="e">
        <f>#REF!</f>
        <v>#REF!</v>
      </c>
      <c r="J76" s="27"/>
      <c r="K76" s="27" t="e">
        <f t="shared" si="2"/>
        <v>#REF!</v>
      </c>
      <c r="L76" s="27"/>
      <c r="M76" s="27" t="e">
        <f t="shared" si="3"/>
        <v>#REF!</v>
      </c>
      <c r="N76" s="27"/>
      <c r="O76" s="12"/>
      <c r="R76" s="140"/>
      <c r="V76" s="140"/>
    </row>
    <row r="77" spans="1:23" s="10" customFormat="1" x14ac:dyDescent="0.2">
      <c r="A77" s="56"/>
      <c r="B77" s="10" t="s">
        <v>115</v>
      </c>
      <c r="C77" s="27" t="e">
        <f>#REF!</f>
        <v>#REF!</v>
      </c>
      <c r="D77" s="27"/>
      <c r="E77" s="27" t="e">
        <f>#REF!</f>
        <v>#REF!</v>
      </c>
      <c r="F77" s="27"/>
      <c r="G77" s="27" t="e">
        <f>#REF!</f>
        <v>#REF!</v>
      </c>
      <c r="H77" s="27"/>
      <c r="I77" s="27" t="e">
        <f>#REF!</f>
        <v>#REF!</v>
      </c>
      <c r="J77" s="27"/>
      <c r="K77" s="27" t="e">
        <f t="shared" si="2"/>
        <v>#REF!</v>
      </c>
      <c r="L77" s="27"/>
      <c r="M77" s="27" t="e">
        <f t="shared" si="3"/>
        <v>#REF!</v>
      </c>
      <c r="N77" s="27"/>
      <c r="O77" s="12"/>
      <c r="R77" s="140"/>
      <c r="V77" s="140"/>
    </row>
    <row r="78" spans="1:23" s="10" customFormat="1" x14ac:dyDescent="0.2">
      <c r="A78" s="56"/>
      <c r="B78" s="10" t="s">
        <v>116</v>
      </c>
      <c r="C78" s="27" t="e">
        <f>#REF!</f>
        <v>#REF!</v>
      </c>
      <c r="D78" s="27"/>
      <c r="E78" s="27" t="e">
        <f>#REF!</f>
        <v>#REF!</v>
      </c>
      <c r="F78" s="27"/>
      <c r="G78" s="27" t="e">
        <f>#REF!</f>
        <v>#REF!</v>
      </c>
      <c r="H78" s="27"/>
      <c r="I78" s="27" t="e">
        <f>#REF!</f>
        <v>#REF!</v>
      </c>
      <c r="J78" s="27"/>
      <c r="K78" s="27" t="e">
        <f t="shared" si="2"/>
        <v>#REF!</v>
      </c>
      <c r="L78" s="27"/>
      <c r="M78" s="27" t="e">
        <f t="shared" si="3"/>
        <v>#REF!</v>
      </c>
      <c r="N78" s="27"/>
      <c r="O78" s="12"/>
      <c r="R78" s="140"/>
      <c r="S78" s="142"/>
      <c r="T78" s="143"/>
      <c r="U78" s="143"/>
      <c r="V78" s="144"/>
    </row>
    <row r="79" spans="1:23" s="10" customFormat="1" x14ac:dyDescent="0.2">
      <c r="A79" s="56"/>
      <c r="B79" s="10" t="s">
        <v>117</v>
      </c>
      <c r="C79" s="27" t="e">
        <f>#REF!</f>
        <v>#REF!</v>
      </c>
      <c r="D79" s="27"/>
      <c r="E79" s="27" t="e">
        <f>#REF!</f>
        <v>#REF!</v>
      </c>
      <c r="F79" s="27"/>
      <c r="G79" s="27" t="e">
        <f>#REF!</f>
        <v>#REF!</v>
      </c>
      <c r="H79" s="27"/>
      <c r="I79" s="27" t="e">
        <f>#REF!</f>
        <v>#REF!</v>
      </c>
      <c r="J79" s="27"/>
      <c r="K79" s="27" t="e">
        <f t="shared" si="2"/>
        <v>#REF!</v>
      </c>
      <c r="L79" s="27"/>
      <c r="M79" s="27" t="e">
        <f t="shared" si="3"/>
        <v>#REF!</v>
      </c>
      <c r="N79" s="27"/>
      <c r="O79" s="12"/>
    </row>
    <row r="80" spans="1:23" s="10" customFormat="1" x14ac:dyDescent="0.2">
      <c r="A80" s="56"/>
      <c r="B80" s="10" t="s">
        <v>118</v>
      </c>
      <c r="C80" s="28" t="e">
        <f>#REF!</f>
        <v>#REF!</v>
      </c>
      <c r="D80" s="27"/>
      <c r="E80" s="28" t="e">
        <f>#REF!</f>
        <v>#REF!</v>
      </c>
      <c r="F80" s="27"/>
      <c r="G80" s="28" t="e">
        <f>#REF!</f>
        <v>#REF!</v>
      </c>
      <c r="H80" s="27"/>
      <c r="I80" s="28" t="e">
        <f>#REF!</f>
        <v>#REF!</v>
      </c>
      <c r="J80" s="27"/>
      <c r="K80" s="28" t="e">
        <f t="shared" si="2"/>
        <v>#REF!</v>
      </c>
      <c r="L80" s="27"/>
      <c r="M80" s="28" t="e">
        <f t="shared" si="3"/>
        <v>#REF!</v>
      </c>
      <c r="N80" s="27"/>
      <c r="O80" s="12"/>
    </row>
    <row r="81" spans="1:20" s="10" customFormat="1" x14ac:dyDescent="0.2">
      <c r="A81" s="56"/>
      <c r="B81" s="11"/>
      <c r="C81" s="27" t="e">
        <f>SUM(C74:C80)</f>
        <v>#REF!</v>
      </c>
      <c r="D81" s="27"/>
      <c r="E81" s="27" t="e">
        <f>SUM(E74:E80)</f>
        <v>#REF!</v>
      </c>
      <c r="F81" s="27"/>
      <c r="G81" s="27" t="e">
        <f>SUM(G74:G80)</f>
        <v>#REF!</v>
      </c>
      <c r="H81" s="27"/>
      <c r="I81" s="27" t="e">
        <f>SUM(I74:I80)</f>
        <v>#REF!</v>
      </c>
      <c r="J81" s="27"/>
      <c r="K81" s="27" t="e">
        <f>SUM(K74:K80)</f>
        <v>#REF!</v>
      </c>
      <c r="L81" s="27"/>
      <c r="M81" s="27" t="e">
        <f>SUM(M74:M80)</f>
        <v>#REF!</v>
      </c>
      <c r="N81" s="27"/>
      <c r="O81" s="12" t="s">
        <v>1031</v>
      </c>
    </row>
    <row r="82" spans="1:20" x14ac:dyDescent="0.2">
      <c r="B82" s="5"/>
      <c r="C82" s="5"/>
      <c r="D82" s="5"/>
      <c r="E82" s="5"/>
      <c r="F82" s="5"/>
      <c r="G82" s="5"/>
      <c r="H82" s="5"/>
      <c r="I82" s="5"/>
      <c r="J82" s="5"/>
      <c r="K82" s="5"/>
      <c r="L82" s="5"/>
      <c r="M82" s="5"/>
      <c r="N82" s="5"/>
      <c r="O82" s="145"/>
      <c r="P82" s="5"/>
      <c r="Q82" s="5"/>
      <c r="R82" s="5"/>
      <c r="S82" s="5"/>
    </row>
    <row r="83" spans="1:20" x14ac:dyDescent="0.2">
      <c r="A83" s="56" t="s">
        <v>111</v>
      </c>
      <c r="B83" s="10">
        <v>102</v>
      </c>
      <c r="C83" s="5"/>
      <c r="D83" s="5"/>
      <c r="E83" s="5"/>
      <c r="F83" s="5"/>
      <c r="G83" s="5"/>
      <c r="H83" s="5"/>
      <c r="I83" s="5"/>
      <c r="J83" s="5"/>
      <c r="K83" s="5"/>
      <c r="L83" s="5"/>
      <c r="M83" s="5"/>
      <c r="N83" s="5"/>
      <c r="O83" s="145"/>
      <c r="P83" s="5"/>
      <c r="Q83" s="5"/>
      <c r="R83" s="5"/>
      <c r="S83" s="5"/>
    </row>
    <row r="84" spans="1:20" x14ac:dyDescent="0.2">
      <c r="B84" s="12" t="s">
        <v>459</v>
      </c>
      <c r="C84" s="5"/>
      <c r="D84" s="5"/>
      <c r="E84" s="5"/>
      <c r="F84" s="5"/>
      <c r="G84" s="5"/>
      <c r="H84" s="5"/>
      <c r="I84" s="5"/>
      <c r="J84" s="5"/>
      <c r="K84" s="5"/>
      <c r="L84" s="5"/>
      <c r="M84" s="5"/>
      <c r="N84" s="5"/>
      <c r="O84" s="145"/>
      <c r="P84" s="5"/>
      <c r="Q84" s="5"/>
      <c r="R84" s="5"/>
      <c r="S84" s="5"/>
    </row>
    <row r="85" spans="1:20" x14ac:dyDescent="0.2">
      <c r="B85" s="10" t="s">
        <v>117</v>
      </c>
      <c r="C85" s="28">
        <f>+'Summary - Cost - PG 1 (Fin)'!D45</f>
        <v>0</v>
      </c>
      <c r="D85" s="27"/>
      <c r="E85" s="28">
        <f>+'Summary - Cost - PG 1 (Fin)'!F45</f>
        <v>0</v>
      </c>
      <c r="F85" s="27"/>
      <c r="G85" s="28">
        <f>+'Summary - Cost - PG 1 (Fin)'!H45</f>
        <v>0</v>
      </c>
      <c r="H85" s="27"/>
      <c r="I85" s="28">
        <f>+'Summary - Cost - PG 1 (Fin)'!J45</f>
        <v>0</v>
      </c>
      <c r="J85" s="27"/>
      <c r="K85" s="28">
        <f>E85+G85+I85</f>
        <v>0</v>
      </c>
      <c r="L85" s="27"/>
      <c r="M85" s="28">
        <f>C85+K85</f>
        <v>0</v>
      </c>
      <c r="N85" s="5"/>
      <c r="O85" s="12"/>
      <c r="P85" s="5"/>
      <c r="Q85" s="5"/>
      <c r="R85" s="5"/>
      <c r="S85" s="5"/>
    </row>
    <row r="86" spans="1:20" x14ac:dyDescent="0.2">
      <c r="B86" s="10"/>
      <c r="C86" s="27">
        <f>SUM(C85:C85)</f>
        <v>0</v>
      </c>
      <c r="D86" s="27"/>
      <c r="E86" s="27">
        <f>SUM(E85)</f>
        <v>0</v>
      </c>
      <c r="F86" s="27"/>
      <c r="G86" s="27">
        <f>SUM(G85)</f>
        <v>0</v>
      </c>
      <c r="H86" s="27"/>
      <c r="I86" s="27">
        <f>SUM(I85)</f>
        <v>0</v>
      </c>
      <c r="J86" s="27"/>
      <c r="K86" s="27">
        <f>SUM(K85)</f>
        <v>0</v>
      </c>
      <c r="L86" s="27"/>
      <c r="M86" s="27">
        <f>SUM(M85:M85)</f>
        <v>0</v>
      </c>
      <c r="N86" s="5"/>
      <c r="O86" s="12" t="s">
        <v>1032</v>
      </c>
      <c r="P86" s="5"/>
      <c r="Q86" s="5"/>
      <c r="R86" s="5"/>
      <c r="S86" s="5"/>
    </row>
    <row r="87" spans="1:20" x14ac:dyDescent="0.2">
      <c r="B87" s="10"/>
      <c r="C87" s="5"/>
      <c r="D87" s="5"/>
      <c r="E87" s="5"/>
      <c r="F87" s="5"/>
      <c r="G87" s="5"/>
      <c r="H87" s="5"/>
      <c r="I87" s="5"/>
      <c r="J87" s="5"/>
      <c r="K87" s="5"/>
      <c r="L87" s="5"/>
      <c r="M87" s="5"/>
      <c r="N87" s="5"/>
      <c r="O87" s="145"/>
      <c r="P87" s="5"/>
      <c r="Q87" s="5"/>
      <c r="R87" s="5"/>
      <c r="S87" s="5"/>
    </row>
    <row r="88" spans="1:20" x14ac:dyDescent="0.2">
      <c r="C88" s="27"/>
      <c r="D88" s="27"/>
      <c r="E88" s="27"/>
      <c r="F88" s="27"/>
      <c r="G88" s="27"/>
      <c r="H88" s="27"/>
      <c r="I88" s="27"/>
      <c r="J88" s="27"/>
      <c r="K88" s="27"/>
      <c r="L88" s="27"/>
      <c r="M88" s="27" t="e">
        <f>+M81+M86</f>
        <v>#REF!</v>
      </c>
      <c r="N88" s="5"/>
      <c r="O88" s="145" t="s">
        <v>1033</v>
      </c>
      <c r="P88" s="5"/>
      <c r="Q88" s="5"/>
      <c r="R88" s="5"/>
      <c r="S88" s="5"/>
    </row>
    <row r="89" spans="1:20" x14ac:dyDescent="0.2">
      <c r="A89" s="56" t="s">
        <v>111</v>
      </c>
      <c r="B89" s="10">
        <v>106</v>
      </c>
      <c r="C89" s="27"/>
      <c r="D89" s="27"/>
      <c r="E89" s="27"/>
      <c r="F89" s="27"/>
      <c r="G89" s="27"/>
      <c r="H89" s="27"/>
      <c r="I89" s="27"/>
      <c r="J89" s="27"/>
      <c r="K89" s="27"/>
      <c r="L89" s="27"/>
      <c r="M89" s="27"/>
      <c r="N89" s="5"/>
      <c r="O89" s="145"/>
      <c r="P89" s="5"/>
      <c r="Q89" s="5"/>
      <c r="R89" s="5"/>
      <c r="S89" s="5"/>
    </row>
    <row r="90" spans="1:20" x14ac:dyDescent="0.2">
      <c r="A90" s="56"/>
      <c r="B90" s="10" t="s">
        <v>112</v>
      </c>
      <c r="C90" s="27" t="e">
        <f>#REF!</f>
        <v>#REF!</v>
      </c>
      <c r="D90" s="27"/>
      <c r="E90" s="27" t="e">
        <f>#REF!</f>
        <v>#REF!</v>
      </c>
      <c r="F90" s="27"/>
      <c r="G90" s="27" t="e">
        <f>#REF!</f>
        <v>#REF!</v>
      </c>
      <c r="H90" s="27"/>
      <c r="I90" s="27" t="e">
        <f>#REF!</f>
        <v>#REF!</v>
      </c>
      <c r="J90" s="27"/>
      <c r="K90" s="27" t="e">
        <f t="shared" ref="K90:K96" si="4">E90+G90+I90</f>
        <v>#REF!</v>
      </c>
      <c r="L90" s="27"/>
      <c r="M90" s="27" t="e">
        <f t="shared" ref="M90:M96" si="5">C90+K90</f>
        <v>#REF!</v>
      </c>
      <c r="N90" s="5"/>
      <c r="O90" s="3"/>
      <c r="P90" s="5"/>
      <c r="Q90" s="5"/>
      <c r="R90" s="5"/>
      <c r="S90" s="5"/>
      <c r="T90" s="5"/>
    </row>
    <row r="91" spans="1:20" x14ac:dyDescent="0.2">
      <c r="A91" s="56"/>
      <c r="B91" s="10" t="s">
        <v>113</v>
      </c>
      <c r="C91" s="27" t="e">
        <f>#REF!</f>
        <v>#REF!</v>
      </c>
      <c r="D91" s="27"/>
      <c r="E91" s="27" t="e">
        <f>#REF!</f>
        <v>#REF!</v>
      </c>
      <c r="F91" s="27"/>
      <c r="G91" s="27" t="e">
        <f>#REF!</f>
        <v>#REF!</v>
      </c>
      <c r="H91" s="27"/>
      <c r="I91" s="27" t="e">
        <f>#REF!</f>
        <v>#REF!</v>
      </c>
      <c r="J91" s="27"/>
      <c r="K91" s="27" t="e">
        <f t="shared" si="4"/>
        <v>#REF!</v>
      </c>
      <c r="L91" s="27"/>
      <c r="M91" s="27" t="e">
        <f t="shared" si="5"/>
        <v>#REF!</v>
      </c>
      <c r="N91" s="5"/>
      <c r="O91" s="145"/>
      <c r="P91" s="5"/>
      <c r="Q91" s="5"/>
      <c r="R91" s="5"/>
      <c r="S91" s="5"/>
      <c r="T91" s="5"/>
    </row>
    <row r="92" spans="1:20" x14ac:dyDescent="0.2">
      <c r="A92" s="56"/>
      <c r="B92" s="10" t="s">
        <v>114</v>
      </c>
      <c r="C92" s="27" t="e">
        <f>#REF!</f>
        <v>#REF!</v>
      </c>
      <c r="D92" s="27"/>
      <c r="E92" s="27" t="e">
        <f>#REF!</f>
        <v>#REF!</v>
      </c>
      <c r="F92" s="27"/>
      <c r="G92" s="27" t="e">
        <f>#REF!</f>
        <v>#REF!</v>
      </c>
      <c r="H92" s="27"/>
      <c r="I92" s="27" t="e">
        <f>#REF!</f>
        <v>#REF!</v>
      </c>
      <c r="J92" s="27"/>
      <c r="K92" s="27" t="e">
        <f t="shared" si="4"/>
        <v>#REF!</v>
      </c>
      <c r="L92" s="27"/>
      <c r="M92" s="27" t="e">
        <f t="shared" si="5"/>
        <v>#REF!</v>
      </c>
      <c r="N92" s="5"/>
      <c r="O92" s="145"/>
      <c r="P92" s="5"/>
      <c r="Q92" s="5"/>
      <c r="R92" s="5"/>
      <c r="S92" s="5"/>
      <c r="T92" s="5"/>
    </row>
    <row r="93" spans="1:20" x14ac:dyDescent="0.2">
      <c r="A93" s="56"/>
      <c r="B93" s="10" t="s">
        <v>115</v>
      </c>
      <c r="C93" s="27" t="e">
        <f>#REF!</f>
        <v>#REF!</v>
      </c>
      <c r="D93" s="27"/>
      <c r="E93" s="27" t="e">
        <f>#REF!</f>
        <v>#REF!</v>
      </c>
      <c r="F93" s="27"/>
      <c r="G93" s="27" t="e">
        <f>#REF!</f>
        <v>#REF!</v>
      </c>
      <c r="H93" s="27"/>
      <c r="I93" s="27" t="e">
        <f>#REF!</f>
        <v>#REF!</v>
      </c>
      <c r="J93" s="27"/>
      <c r="K93" s="27" t="e">
        <f t="shared" si="4"/>
        <v>#REF!</v>
      </c>
      <c r="L93" s="27"/>
      <c r="M93" s="27" t="e">
        <f t="shared" si="5"/>
        <v>#REF!</v>
      </c>
      <c r="N93" s="5"/>
      <c r="O93" s="145"/>
      <c r="P93" s="5"/>
      <c r="Q93" s="5"/>
      <c r="R93" s="5"/>
      <c r="S93" s="5"/>
      <c r="T93" s="5"/>
    </row>
    <row r="94" spans="1:20" x14ac:dyDescent="0.2">
      <c r="A94" s="56"/>
      <c r="B94" s="10" t="s">
        <v>116</v>
      </c>
      <c r="C94" s="27" t="e">
        <f>#REF!</f>
        <v>#REF!</v>
      </c>
      <c r="D94" s="27"/>
      <c r="E94" s="27" t="e">
        <f>#REF!</f>
        <v>#REF!</v>
      </c>
      <c r="F94" s="27"/>
      <c r="G94" s="27" t="e">
        <f>#REF!</f>
        <v>#REF!</v>
      </c>
      <c r="H94" s="27"/>
      <c r="I94" s="27" t="e">
        <f>#REF!</f>
        <v>#REF!</v>
      </c>
      <c r="J94" s="27"/>
      <c r="K94" s="27" t="e">
        <f t="shared" si="4"/>
        <v>#REF!</v>
      </c>
      <c r="L94" s="27"/>
      <c r="M94" s="27" t="e">
        <f t="shared" si="5"/>
        <v>#REF!</v>
      </c>
      <c r="N94" s="5"/>
      <c r="O94" s="145"/>
      <c r="P94" s="5"/>
      <c r="Q94" s="5"/>
      <c r="R94" s="5"/>
      <c r="S94" s="5"/>
      <c r="T94" s="5"/>
    </row>
    <row r="95" spans="1:20" x14ac:dyDescent="0.2">
      <c r="A95" s="56"/>
      <c r="B95" s="10" t="s">
        <v>117</v>
      </c>
      <c r="C95" s="27" t="e">
        <f>#REF!</f>
        <v>#REF!</v>
      </c>
      <c r="D95" s="27"/>
      <c r="E95" s="27" t="e">
        <f>#REF!</f>
        <v>#REF!</v>
      </c>
      <c r="F95" s="27"/>
      <c r="G95" s="27" t="e">
        <f>#REF!</f>
        <v>#REF!</v>
      </c>
      <c r="H95" s="27"/>
      <c r="I95" s="27" t="e">
        <f>#REF!</f>
        <v>#REF!</v>
      </c>
      <c r="J95" s="27"/>
      <c r="K95" s="27" t="e">
        <f t="shared" si="4"/>
        <v>#REF!</v>
      </c>
      <c r="L95" s="27"/>
      <c r="M95" s="27" t="e">
        <f t="shared" si="5"/>
        <v>#REF!</v>
      </c>
      <c r="N95" s="5"/>
      <c r="O95" s="145"/>
      <c r="P95" s="5"/>
      <c r="Q95" s="5"/>
      <c r="R95" s="5"/>
      <c r="S95" s="5"/>
      <c r="T95" s="5"/>
    </row>
    <row r="96" spans="1:20" x14ac:dyDescent="0.2">
      <c r="A96" s="56"/>
      <c r="B96" s="10" t="s">
        <v>118</v>
      </c>
      <c r="C96" s="28" t="e">
        <f>#REF!</f>
        <v>#REF!</v>
      </c>
      <c r="D96" s="27"/>
      <c r="E96" s="28" t="e">
        <f>#REF!</f>
        <v>#REF!</v>
      </c>
      <c r="F96" s="27"/>
      <c r="G96" s="28" t="e">
        <f>#REF!</f>
        <v>#REF!</v>
      </c>
      <c r="H96" s="27"/>
      <c r="I96" s="28" t="e">
        <f>#REF!</f>
        <v>#REF!</v>
      </c>
      <c r="J96" s="27"/>
      <c r="K96" s="28" t="e">
        <f t="shared" si="4"/>
        <v>#REF!</v>
      </c>
      <c r="L96" s="27"/>
      <c r="M96" s="28" t="e">
        <f t="shared" si="5"/>
        <v>#REF!</v>
      </c>
      <c r="N96" s="5"/>
      <c r="O96" s="145"/>
      <c r="P96" s="5"/>
      <c r="Q96" s="5"/>
      <c r="R96" s="5"/>
      <c r="S96" s="5"/>
      <c r="T96" s="5"/>
    </row>
    <row r="97" spans="1:20" x14ac:dyDescent="0.2">
      <c r="A97" s="56"/>
      <c r="B97" s="11"/>
      <c r="C97" s="27" t="e">
        <f>SUM(C90:C96)</f>
        <v>#REF!</v>
      </c>
      <c r="D97" s="27"/>
      <c r="E97" s="27" t="e">
        <f>SUM(E90:E96)</f>
        <v>#REF!</v>
      </c>
      <c r="F97" s="27"/>
      <c r="G97" s="27" t="e">
        <f>SUM(G90:G96)</f>
        <v>#REF!</v>
      </c>
      <c r="H97" s="27"/>
      <c r="I97" s="27" t="e">
        <f>SUM(I90:I96)</f>
        <v>#REF!</v>
      </c>
      <c r="J97" s="27"/>
      <c r="K97" s="27" t="e">
        <f>SUM(K90:K96)</f>
        <v>#REF!</v>
      </c>
      <c r="L97" s="27"/>
      <c r="M97" s="27" t="e">
        <f>SUM(M90:M96)</f>
        <v>#REF!</v>
      </c>
      <c r="N97" s="5"/>
      <c r="O97" s="145" t="s">
        <v>931</v>
      </c>
      <c r="P97" s="5"/>
      <c r="Q97" s="10"/>
      <c r="R97" s="5"/>
      <c r="S97" s="5"/>
      <c r="T97" s="5"/>
    </row>
    <row r="98" spans="1:20" x14ac:dyDescent="0.2">
      <c r="C98" s="5"/>
      <c r="D98" s="5"/>
      <c r="E98" s="5"/>
      <c r="F98" s="5"/>
      <c r="G98" s="5"/>
      <c r="H98" s="5"/>
      <c r="I98" s="5"/>
      <c r="J98" s="5"/>
      <c r="K98" s="5"/>
      <c r="L98" s="5"/>
      <c r="M98" s="5"/>
      <c r="N98" s="5"/>
      <c r="P98" s="5"/>
      <c r="Q98" s="5"/>
      <c r="R98" s="5"/>
      <c r="S98" s="5"/>
      <c r="T98" s="5"/>
    </row>
    <row r="99" spans="1:20" x14ac:dyDescent="0.2">
      <c r="A99" s="98" t="s">
        <v>111</v>
      </c>
      <c r="B99" s="95" t="s">
        <v>143</v>
      </c>
      <c r="C99" s="99"/>
      <c r="D99" s="99"/>
      <c r="E99" s="99"/>
      <c r="F99" s="99"/>
      <c r="G99" s="99"/>
      <c r="H99" s="99"/>
      <c r="I99" s="99"/>
      <c r="J99" s="99"/>
      <c r="K99" s="99"/>
      <c r="L99" s="99"/>
      <c r="M99" s="99"/>
      <c r="N99" s="5"/>
      <c r="O99" s="145"/>
      <c r="P99" s="5"/>
      <c r="Q99" s="5"/>
      <c r="R99" s="5"/>
      <c r="S99" s="5"/>
      <c r="T99" s="5"/>
    </row>
    <row r="100" spans="1:20" x14ac:dyDescent="0.2">
      <c r="A100" s="98"/>
      <c r="B100" s="95" t="s">
        <v>112</v>
      </c>
      <c r="C100" s="99" t="e">
        <f t="shared" ref="C100:C106" si="6">C74+C90</f>
        <v>#REF!</v>
      </c>
      <c r="D100" s="99"/>
      <c r="E100" s="99" t="e">
        <f>E74+E90</f>
        <v>#REF!</v>
      </c>
      <c r="F100" s="99"/>
      <c r="G100" s="99" t="e">
        <f t="shared" ref="G100:G106" si="7">G74+G90</f>
        <v>#REF!</v>
      </c>
      <c r="H100" s="99"/>
      <c r="I100" s="99" t="e">
        <f t="shared" ref="I100:I106" si="8">I74+I90</f>
        <v>#REF!</v>
      </c>
      <c r="J100" s="99"/>
      <c r="K100" s="99" t="e">
        <f t="shared" ref="K100:K106" si="9">E100+G100+I100</f>
        <v>#REF!</v>
      </c>
      <c r="L100" s="99"/>
      <c r="M100" s="99" t="e">
        <f t="shared" ref="M100:M106" si="10">C100+K100</f>
        <v>#REF!</v>
      </c>
      <c r="N100" s="5"/>
      <c r="O100" s="145"/>
      <c r="P100" s="5"/>
      <c r="Q100" s="5"/>
      <c r="R100" s="5"/>
      <c r="S100" s="5"/>
      <c r="T100" s="5"/>
    </row>
    <row r="101" spans="1:20" x14ac:dyDescent="0.2">
      <c r="A101" s="98"/>
      <c r="B101" s="95" t="s">
        <v>113</v>
      </c>
      <c r="C101" s="99" t="e">
        <f t="shared" si="6"/>
        <v>#REF!</v>
      </c>
      <c r="D101" s="99"/>
      <c r="E101" s="99" t="e">
        <f>E75+E91</f>
        <v>#REF!</v>
      </c>
      <c r="F101" s="99"/>
      <c r="G101" s="99" t="e">
        <f t="shared" si="7"/>
        <v>#REF!</v>
      </c>
      <c r="H101" s="99"/>
      <c r="I101" s="99" t="e">
        <f t="shared" si="8"/>
        <v>#REF!</v>
      </c>
      <c r="J101" s="99"/>
      <c r="K101" s="99" t="e">
        <f t="shared" si="9"/>
        <v>#REF!</v>
      </c>
      <c r="L101" s="99"/>
      <c r="M101" s="99" t="e">
        <f t="shared" si="10"/>
        <v>#REF!</v>
      </c>
      <c r="N101" s="5"/>
      <c r="O101" s="145"/>
      <c r="P101" s="5"/>
      <c r="Q101" s="5"/>
      <c r="R101" s="5"/>
      <c r="S101" s="5"/>
      <c r="T101" s="5"/>
    </row>
    <row r="102" spans="1:20" x14ac:dyDescent="0.2">
      <c r="A102" s="98"/>
      <c r="B102" s="95" t="s">
        <v>114</v>
      </c>
      <c r="C102" s="99" t="e">
        <f t="shared" si="6"/>
        <v>#REF!</v>
      </c>
      <c r="D102" s="99"/>
      <c r="E102" s="99" t="e">
        <f>E76+E92</f>
        <v>#REF!</v>
      </c>
      <c r="F102" s="99"/>
      <c r="G102" s="99" t="e">
        <f t="shared" si="7"/>
        <v>#REF!</v>
      </c>
      <c r="H102" s="99"/>
      <c r="I102" s="99" t="e">
        <f t="shared" si="8"/>
        <v>#REF!</v>
      </c>
      <c r="J102" s="99"/>
      <c r="K102" s="99" t="e">
        <f t="shared" si="9"/>
        <v>#REF!</v>
      </c>
      <c r="L102" s="99"/>
      <c r="M102" s="99" t="e">
        <f t="shared" si="10"/>
        <v>#REF!</v>
      </c>
      <c r="N102" s="5"/>
      <c r="O102" s="145"/>
      <c r="P102" s="5"/>
      <c r="Q102" s="5"/>
      <c r="R102" s="5"/>
      <c r="S102" s="5"/>
      <c r="T102" s="5"/>
    </row>
    <row r="103" spans="1:20" x14ac:dyDescent="0.2">
      <c r="A103" s="98"/>
      <c r="B103" s="95" t="s">
        <v>115</v>
      </c>
      <c r="C103" s="99" t="e">
        <f t="shared" si="6"/>
        <v>#REF!</v>
      </c>
      <c r="D103" s="99"/>
      <c r="E103" s="99" t="e">
        <f>E77+E93</f>
        <v>#REF!</v>
      </c>
      <c r="F103" s="99"/>
      <c r="G103" s="99" t="e">
        <f t="shared" si="7"/>
        <v>#REF!</v>
      </c>
      <c r="H103" s="99"/>
      <c r="I103" s="99" t="e">
        <f t="shared" si="8"/>
        <v>#REF!</v>
      </c>
      <c r="J103" s="99"/>
      <c r="K103" s="99" t="e">
        <f t="shared" si="9"/>
        <v>#REF!</v>
      </c>
      <c r="L103" s="99"/>
      <c r="M103" s="99" t="e">
        <f t="shared" si="10"/>
        <v>#REF!</v>
      </c>
      <c r="N103" s="5"/>
      <c r="O103" s="145"/>
      <c r="P103" s="5"/>
      <c r="Q103" s="5"/>
      <c r="R103" s="5"/>
      <c r="S103" s="5"/>
      <c r="T103" s="5"/>
    </row>
    <row r="104" spans="1:20" x14ac:dyDescent="0.2">
      <c r="A104" s="98"/>
      <c r="B104" s="95" t="s">
        <v>116</v>
      </c>
      <c r="C104" s="99" t="e">
        <f t="shared" si="6"/>
        <v>#REF!</v>
      </c>
      <c r="D104" s="99"/>
      <c r="E104" s="99" t="e">
        <f>E78+E94</f>
        <v>#REF!</v>
      </c>
      <c r="F104" s="99"/>
      <c r="G104" s="99" t="e">
        <f t="shared" si="7"/>
        <v>#REF!</v>
      </c>
      <c r="H104" s="99"/>
      <c r="I104" s="99" t="e">
        <f t="shared" si="8"/>
        <v>#REF!</v>
      </c>
      <c r="J104" s="99"/>
      <c r="K104" s="99" t="e">
        <f t="shared" si="9"/>
        <v>#REF!</v>
      </c>
      <c r="L104" s="99"/>
      <c r="M104" s="99" t="e">
        <f t="shared" si="10"/>
        <v>#REF!</v>
      </c>
      <c r="N104" s="5"/>
      <c r="O104" s="145"/>
      <c r="P104" s="5"/>
      <c r="Q104" s="5"/>
      <c r="R104" s="5"/>
      <c r="S104" s="5"/>
      <c r="T104" s="5"/>
    </row>
    <row r="105" spans="1:20" x14ac:dyDescent="0.2">
      <c r="A105" s="98"/>
      <c r="B105" s="95" t="s">
        <v>117</v>
      </c>
      <c r="C105" s="99" t="e">
        <f t="shared" si="6"/>
        <v>#REF!</v>
      </c>
      <c r="D105" s="99"/>
      <c r="E105" s="99" t="e">
        <f>E79+E85+E95</f>
        <v>#REF!</v>
      </c>
      <c r="F105" s="99"/>
      <c r="G105" s="99" t="e">
        <f t="shared" si="7"/>
        <v>#REF!</v>
      </c>
      <c r="H105" s="99"/>
      <c r="I105" s="99" t="e">
        <f t="shared" si="8"/>
        <v>#REF!</v>
      </c>
      <c r="J105" s="99"/>
      <c r="K105" s="99" t="e">
        <f t="shared" si="9"/>
        <v>#REF!</v>
      </c>
      <c r="L105" s="99"/>
      <c r="M105" s="99" t="e">
        <f t="shared" si="10"/>
        <v>#REF!</v>
      </c>
      <c r="N105" s="5"/>
      <c r="O105" s="145"/>
      <c r="P105" s="5"/>
      <c r="Q105" s="5"/>
      <c r="R105" s="5"/>
      <c r="S105" s="5"/>
      <c r="T105" s="5"/>
    </row>
    <row r="106" spans="1:20" x14ac:dyDescent="0.2">
      <c r="A106" s="98"/>
      <c r="B106" s="95" t="s">
        <v>118</v>
      </c>
      <c r="C106" s="100" t="e">
        <f t="shared" si="6"/>
        <v>#REF!</v>
      </c>
      <c r="D106" s="99"/>
      <c r="E106" s="100" t="e">
        <f>E80+E96</f>
        <v>#REF!</v>
      </c>
      <c r="F106" s="99"/>
      <c r="G106" s="100" t="e">
        <f t="shared" si="7"/>
        <v>#REF!</v>
      </c>
      <c r="H106" s="99"/>
      <c r="I106" s="100" t="e">
        <f t="shared" si="8"/>
        <v>#REF!</v>
      </c>
      <c r="J106" s="99"/>
      <c r="K106" s="100" t="e">
        <f t="shared" si="9"/>
        <v>#REF!</v>
      </c>
      <c r="L106" s="99"/>
      <c r="M106" s="100" t="e">
        <f t="shared" si="10"/>
        <v>#REF!</v>
      </c>
      <c r="N106" s="5"/>
      <c r="O106" s="145"/>
      <c r="P106" s="5"/>
      <c r="Q106" s="5"/>
      <c r="R106" s="5"/>
      <c r="S106" s="5"/>
      <c r="T106" s="5"/>
    </row>
    <row r="107" spans="1:20" x14ac:dyDescent="0.2">
      <c r="A107" s="98"/>
      <c r="B107" s="101"/>
      <c r="C107" s="99" t="e">
        <f>SUM(C100:C106)</f>
        <v>#REF!</v>
      </c>
      <c r="D107" s="99"/>
      <c r="E107" s="99" t="e">
        <f>SUM(E100:E106)</f>
        <v>#REF!</v>
      </c>
      <c r="F107" s="99"/>
      <c r="G107" s="99" t="e">
        <f>SUM(G100:G106)</f>
        <v>#REF!</v>
      </c>
      <c r="H107" s="99"/>
      <c r="I107" s="99" t="e">
        <f>SUM(I100:I106)</f>
        <v>#REF!</v>
      </c>
      <c r="J107" s="99"/>
      <c r="K107" s="99" t="e">
        <f>SUM(K100:K106)</f>
        <v>#REF!</v>
      </c>
      <c r="L107" s="99"/>
      <c r="M107" s="99" t="e">
        <f>SUM(M100:M106)</f>
        <v>#REF!</v>
      </c>
      <c r="N107" s="5"/>
      <c r="O107" s="145" t="s">
        <v>932</v>
      </c>
      <c r="P107" s="5"/>
      <c r="Q107" s="132" t="s">
        <v>1016</v>
      </c>
      <c r="R107" s="5"/>
      <c r="S107" s="5"/>
      <c r="T107" s="5"/>
    </row>
    <row r="108" spans="1:20" x14ac:dyDescent="0.2">
      <c r="A108" s="98"/>
      <c r="B108" s="101"/>
      <c r="C108" s="99" t="e">
        <f>+C81+C86+C97-C107</f>
        <v>#REF!</v>
      </c>
      <c r="D108" s="99"/>
      <c r="E108" s="99" t="e">
        <f t="shared" ref="E108:N108" si="11">+E81+E86+E97-E107</f>
        <v>#REF!</v>
      </c>
      <c r="F108" s="99"/>
      <c r="G108" s="99" t="e">
        <f t="shared" si="11"/>
        <v>#REF!</v>
      </c>
      <c r="H108" s="99"/>
      <c r="I108" s="99" t="e">
        <f t="shared" si="11"/>
        <v>#REF!</v>
      </c>
      <c r="J108" s="99"/>
      <c r="K108" s="99" t="e">
        <f t="shared" si="11"/>
        <v>#REF!</v>
      </c>
      <c r="L108" s="99"/>
      <c r="M108" s="99" t="e">
        <f t="shared" si="11"/>
        <v>#REF!</v>
      </c>
      <c r="N108" s="99">
        <f t="shared" si="11"/>
        <v>0</v>
      </c>
      <c r="P108" s="5"/>
      <c r="Q108" s="10"/>
      <c r="R108" s="5"/>
      <c r="S108" s="5"/>
      <c r="T108" s="5"/>
    </row>
    <row r="109" spans="1:20" s="10" customFormat="1" x14ac:dyDescent="0.2">
      <c r="A109" s="56"/>
      <c r="B109" s="11"/>
      <c r="C109" s="27"/>
      <c r="D109" s="27"/>
      <c r="E109" s="27"/>
      <c r="F109" s="27"/>
      <c r="G109" s="27"/>
      <c r="H109" s="27"/>
      <c r="I109" s="27"/>
      <c r="J109" s="27"/>
      <c r="K109" s="27"/>
      <c r="L109" s="27"/>
      <c r="M109" s="27"/>
      <c r="N109" s="21"/>
      <c r="O109" s="145"/>
      <c r="P109" s="21"/>
      <c r="R109" s="21"/>
      <c r="S109" s="21"/>
      <c r="T109" s="21"/>
    </row>
    <row r="110" spans="1:20" x14ac:dyDescent="0.2">
      <c r="C110" s="5"/>
      <c r="D110" s="5"/>
      <c r="E110" s="5"/>
      <c r="F110" s="5"/>
      <c r="G110" s="5"/>
      <c r="H110" s="5"/>
      <c r="I110" s="5"/>
      <c r="J110" s="5"/>
      <c r="K110" s="5"/>
      <c r="L110" s="5"/>
      <c r="M110" s="5"/>
      <c r="N110" s="5"/>
      <c r="O110" s="146"/>
      <c r="P110" s="5"/>
      <c r="Q110" s="5"/>
      <c r="R110" s="5"/>
      <c r="S110" s="5"/>
      <c r="T110" s="5"/>
    </row>
    <row r="111" spans="1:20" x14ac:dyDescent="0.2">
      <c r="A111" s="89" t="s">
        <v>376</v>
      </c>
      <c r="C111" s="5"/>
      <c r="D111" s="5"/>
      <c r="E111" s="5"/>
      <c r="F111" s="5"/>
      <c r="G111" s="5"/>
      <c r="H111" s="5"/>
      <c r="I111" s="5"/>
      <c r="J111" s="5"/>
      <c r="K111" s="5"/>
      <c r="L111" s="5"/>
      <c r="M111" s="5"/>
      <c r="N111" s="5"/>
      <c r="O111" s="145"/>
      <c r="P111" s="5"/>
      <c r="Q111" s="5"/>
      <c r="R111" s="5"/>
      <c r="S111" s="5"/>
      <c r="T111" s="5"/>
    </row>
    <row r="112" spans="1:20" x14ac:dyDescent="0.2">
      <c r="C112" s="5"/>
      <c r="D112" s="5"/>
      <c r="E112" s="85" t="s">
        <v>627</v>
      </c>
      <c r="F112" s="5"/>
      <c r="G112" s="5"/>
      <c r="H112" s="5"/>
      <c r="I112" s="134"/>
      <c r="J112" s="5"/>
      <c r="K112" s="131"/>
      <c r="L112" s="5"/>
      <c r="M112" s="131"/>
      <c r="N112" s="5"/>
      <c r="O112" s="145"/>
      <c r="P112" s="5"/>
      <c r="Q112" s="5"/>
      <c r="R112" s="5"/>
      <c r="S112" s="5"/>
      <c r="T112" s="5"/>
    </row>
    <row r="113" spans="2:20" x14ac:dyDescent="0.2">
      <c r="B113" s="12" t="s">
        <v>604</v>
      </c>
      <c r="C113" s="10"/>
      <c r="D113" s="5"/>
      <c r="E113" s="86" t="s">
        <v>628</v>
      </c>
      <c r="F113" s="5"/>
      <c r="G113" s="5"/>
      <c r="H113" s="5"/>
      <c r="I113" s="135" t="s">
        <v>971</v>
      </c>
      <c r="J113" s="5"/>
      <c r="K113" s="5"/>
      <c r="L113" s="5"/>
      <c r="M113" s="5"/>
      <c r="N113" s="5"/>
      <c r="O113" s="145"/>
      <c r="P113" s="5"/>
      <c r="Q113" s="5"/>
      <c r="R113" s="5"/>
      <c r="S113" s="5"/>
      <c r="T113" s="5"/>
    </row>
    <row r="114" spans="2:20" x14ac:dyDescent="0.2">
      <c r="B114" s="10" t="s">
        <v>601</v>
      </c>
      <c r="C114" s="78" t="e">
        <f>#REF!</f>
        <v>#REF!</v>
      </c>
      <c r="D114" s="5"/>
      <c r="E114" s="5" t="e">
        <f>-#REF!</f>
        <v>#REF!</v>
      </c>
      <c r="F114" s="5"/>
      <c r="G114" s="5" t="e">
        <f>C114+E114</f>
        <v>#REF!</v>
      </c>
      <c r="H114" s="5"/>
      <c r="I114" s="5"/>
      <c r="J114" s="5"/>
      <c r="K114" s="5" t="e">
        <f>G114+I114</f>
        <v>#REF!</v>
      </c>
      <c r="L114" s="5"/>
      <c r="M114" s="5"/>
      <c r="N114" s="5"/>
      <c r="O114" s="145"/>
      <c r="P114" s="5"/>
      <c r="Q114" s="5"/>
      <c r="R114" s="5"/>
      <c r="S114" s="5"/>
      <c r="T114" s="5"/>
    </row>
    <row r="115" spans="2:20" x14ac:dyDescent="0.2">
      <c r="B115" s="10" t="s">
        <v>111</v>
      </c>
      <c r="C115" s="78" t="e">
        <f>#REF!</f>
        <v>#REF!</v>
      </c>
      <c r="D115" s="5"/>
      <c r="E115" s="5"/>
      <c r="F115" s="5"/>
      <c r="G115" s="5" t="e">
        <f>C115+E115</f>
        <v>#REF!</v>
      </c>
      <c r="H115" s="5"/>
      <c r="I115" s="8" t="e">
        <f>-#REF!</f>
        <v>#REF!</v>
      </c>
      <c r="J115" s="5"/>
      <c r="K115" s="5" t="e">
        <f>G115+-I115</f>
        <v>#REF!</v>
      </c>
      <c r="L115" s="5"/>
      <c r="M115" s="5"/>
      <c r="N115" s="5"/>
      <c r="O115" s="145"/>
      <c r="P115" s="5"/>
      <c r="Q115" s="5"/>
      <c r="R115" s="5"/>
      <c r="S115" s="5"/>
      <c r="T115" s="5"/>
    </row>
    <row r="116" spans="2:20" x14ac:dyDescent="0.2">
      <c r="B116" s="10" t="s">
        <v>119</v>
      </c>
      <c r="C116" s="78" t="e">
        <f>#REF!</f>
        <v>#REF!</v>
      </c>
      <c r="D116" s="5"/>
      <c r="E116" s="5"/>
      <c r="F116" s="5"/>
      <c r="G116" s="5" t="e">
        <f>C116+E116</f>
        <v>#REF!</v>
      </c>
      <c r="H116" s="5"/>
      <c r="I116" s="87"/>
      <c r="J116" s="5"/>
      <c r="K116" s="5" t="e">
        <f>G116+I116</f>
        <v>#REF!</v>
      </c>
      <c r="L116" s="5"/>
      <c r="M116" s="5"/>
      <c r="N116" s="5"/>
      <c r="O116" s="145"/>
      <c r="P116" s="5"/>
      <c r="Q116" s="5"/>
      <c r="R116" s="5"/>
      <c r="S116" s="5"/>
      <c r="T116" s="5"/>
    </row>
    <row r="117" spans="2:20" ht="13.5" thickBot="1" x14ac:dyDescent="0.25">
      <c r="B117" s="10"/>
      <c r="C117" s="84" t="e">
        <f>SUM(C114:C116)</f>
        <v>#REF!</v>
      </c>
      <c r="D117" s="5"/>
      <c r="E117" s="84" t="e">
        <f>SUM(E114:E116)</f>
        <v>#REF!</v>
      </c>
      <c r="F117" s="5"/>
      <c r="G117" s="84" t="e">
        <f>SUM(G114:G116)</f>
        <v>#REF!</v>
      </c>
      <c r="H117" s="5"/>
      <c r="I117" s="87"/>
      <c r="J117" s="5"/>
      <c r="K117" s="84" t="e">
        <f>SUM(K114:K116)</f>
        <v>#REF!</v>
      </c>
      <c r="L117" s="5"/>
      <c r="M117" s="5"/>
      <c r="N117" s="5"/>
      <c r="O117" s="145"/>
      <c r="P117" s="5"/>
      <c r="Q117" s="5"/>
      <c r="R117" s="5"/>
      <c r="S117" s="5"/>
      <c r="T117" s="5"/>
    </row>
    <row r="118" spans="2:20" ht="13.5" thickTop="1" x14ac:dyDescent="0.2">
      <c r="B118" s="10"/>
      <c r="C118" s="10"/>
      <c r="D118" s="5"/>
      <c r="E118" s="5"/>
      <c r="F118" s="5"/>
      <c r="G118" s="5"/>
      <c r="H118" s="5"/>
      <c r="I118" s="87"/>
      <c r="J118" s="5"/>
      <c r="K118" s="5"/>
      <c r="L118" s="5"/>
      <c r="M118" s="5"/>
      <c r="N118" s="5"/>
      <c r="O118" s="145"/>
      <c r="P118" s="5"/>
      <c r="Q118" s="5"/>
      <c r="R118" s="5"/>
      <c r="S118" s="5"/>
      <c r="T118" s="5"/>
    </row>
    <row r="119" spans="2:20" x14ac:dyDescent="0.2">
      <c r="B119" s="12" t="s">
        <v>605</v>
      </c>
      <c r="C119" s="10"/>
      <c r="D119" s="5"/>
      <c r="E119" s="5"/>
      <c r="F119" s="5"/>
      <c r="G119" s="5"/>
      <c r="H119" s="5"/>
      <c r="I119" s="87"/>
      <c r="J119" s="5"/>
      <c r="K119" s="5"/>
      <c r="L119" s="5"/>
      <c r="M119" s="5"/>
      <c r="N119" s="5"/>
      <c r="O119" s="145"/>
      <c r="P119" s="5"/>
      <c r="Q119" s="5"/>
      <c r="R119" s="5"/>
      <c r="S119" s="5"/>
      <c r="T119" s="5"/>
    </row>
    <row r="120" spans="2:20" x14ac:dyDescent="0.2">
      <c r="B120" s="10" t="s">
        <v>601</v>
      </c>
      <c r="C120" s="78" t="e">
        <f>#REF!</f>
        <v>#REF!</v>
      </c>
      <c r="D120" s="5"/>
      <c r="E120" s="5"/>
      <c r="F120" s="5"/>
      <c r="G120" s="5" t="e">
        <f>C120+E120</f>
        <v>#REF!</v>
      </c>
      <c r="H120" s="5"/>
      <c r="I120" s="87"/>
      <c r="J120" s="5"/>
      <c r="K120" s="5" t="e">
        <f>G120+I120</f>
        <v>#REF!</v>
      </c>
      <c r="L120" s="5"/>
      <c r="M120" s="5"/>
      <c r="N120" s="5"/>
      <c r="O120" s="145"/>
      <c r="P120" s="5"/>
      <c r="Q120" s="5"/>
      <c r="R120" s="5"/>
      <c r="S120" s="5"/>
      <c r="T120" s="5"/>
    </row>
    <row r="121" spans="2:20" x14ac:dyDescent="0.2">
      <c r="B121" s="10" t="s">
        <v>111</v>
      </c>
      <c r="C121" s="78" t="e">
        <f>#REF!</f>
        <v>#REF!</v>
      </c>
      <c r="D121" s="5"/>
      <c r="E121" s="5"/>
      <c r="F121" s="5"/>
      <c r="G121" s="5" t="e">
        <f>C121+E121</f>
        <v>#REF!</v>
      </c>
      <c r="H121" s="5"/>
      <c r="I121" s="87"/>
      <c r="J121" s="5"/>
      <c r="K121" s="5" t="e">
        <f>G121+-I121</f>
        <v>#REF!</v>
      </c>
      <c r="L121" s="5"/>
      <c r="M121" s="5"/>
      <c r="N121" s="5"/>
      <c r="O121" s="145"/>
      <c r="P121" s="5"/>
      <c r="Q121" s="5"/>
      <c r="R121" s="5"/>
      <c r="S121" s="5"/>
      <c r="T121" s="5"/>
    </row>
    <row r="122" spans="2:20" x14ac:dyDescent="0.2">
      <c r="B122" s="10" t="s">
        <v>119</v>
      </c>
      <c r="C122" s="78" t="e">
        <f>#REF!</f>
        <v>#REF!</v>
      </c>
      <c r="D122" s="5"/>
      <c r="E122" s="5"/>
      <c r="F122" s="5"/>
      <c r="G122" s="5" t="e">
        <f>C122+E122</f>
        <v>#REF!</v>
      </c>
      <c r="H122" s="5"/>
      <c r="I122" s="87"/>
      <c r="J122" s="5"/>
      <c r="K122" s="5" t="e">
        <f>G122+I122</f>
        <v>#REF!</v>
      </c>
      <c r="L122" s="5"/>
      <c r="M122" s="5"/>
      <c r="N122" s="5"/>
      <c r="O122" s="145"/>
      <c r="P122" s="5"/>
      <c r="Q122" s="5"/>
      <c r="R122" s="5"/>
      <c r="S122" s="5"/>
      <c r="T122" s="5"/>
    </row>
    <row r="123" spans="2:20" ht="13.5" thickBot="1" x14ac:dyDescent="0.25">
      <c r="B123" s="10"/>
      <c r="C123" s="84" t="e">
        <f>SUM(C120:C122)</f>
        <v>#REF!</v>
      </c>
      <c r="D123" s="5"/>
      <c r="E123" s="84">
        <f>SUM(E120:E122)</f>
        <v>0</v>
      </c>
      <c r="F123" s="5"/>
      <c r="G123" s="84" t="e">
        <f>SUM(G120:G122)</f>
        <v>#REF!</v>
      </c>
      <c r="H123" s="5"/>
      <c r="I123" s="103"/>
      <c r="J123" s="5"/>
      <c r="K123" s="84" t="e">
        <f>SUM(K120:K122)</f>
        <v>#REF!</v>
      </c>
      <c r="L123" s="5"/>
      <c r="M123" s="5"/>
      <c r="N123" s="5"/>
      <c r="O123" s="145"/>
      <c r="P123" s="5"/>
      <c r="Q123" s="5"/>
      <c r="R123" s="5"/>
      <c r="S123" s="5"/>
      <c r="T123" s="5"/>
    </row>
    <row r="124" spans="2:20" ht="13.5" thickTop="1" x14ac:dyDescent="0.2">
      <c r="B124" s="3" t="s">
        <v>626</v>
      </c>
      <c r="C124" s="5"/>
      <c r="D124" s="5"/>
      <c r="E124" s="5"/>
      <c r="F124" s="5"/>
      <c r="G124" s="5"/>
      <c r="H124" s="5"/>
      <c r="I124" s="87"/>
      <c r="J124" s="5"/>
      <c r="K124" s="5"/>
      <c r="L124" s="5"/>
      <c r="M124" s="5"/>
      <c r="N124" s="5"/>
      <c r="O124" s="145"/>
      <c r="P124" s="5"/>
      <c r="Q124" s="5"/>
      <c r="R124" s="5"/>
      <c r="S124" s="5"/>
      <c r="T124" s="5"/>
    </row>
    <row r="125" spans="2:20" x14ac:dyDescent="0.2">
      <c r="B125" s="10" t="s">
        <v>601</v>
      </c>
      <c r="C125" s="5" t="e">
        <f>C114+C120</f>
        <v>#REF!</v>
      </c>
      <c r="D125" s="5"/>
      <c r="E125" s="5" t="e">
        <f>E114+E120</f>
        <v>#REF!</v>
      </c>
      <c r="F125" s="5"/>
      <c r="G125" s="5" t="e">
        <f>C125+E125</f>
        <v>#REF!</v>
      </c>
      <c r="H125" s="5"/>
      <c r="I125" s="87"/>
      <c r="J125" s="5"/>
      <c r="K125" s="5" t="e">
        <f>K114+K120</f>
        <v>#REF!</v>
      </c>
      <c r="L125" s="5"/>
      <c r="M125" s="5"/>
      <c r="N125" s="5"/>
      <c r="O125" s="145"/>
      <c r="P125" s="5"/>
      <c r="Q125" s="5"/>
      <c r="R125" s="5"/>
      <c r="S125" s="5"/>
      <c r="T125" s="5"/>
    </row>
    <row r="126" spans="2:20" x14ac:dyDescent="0.2">
      <c r="B126" s="10" t="s">
        <v>111</v>
      </c>
      <c r="C126" s="5" t="e">
        <f>C115+C121</f>
        <v>#REF!</v>
      </c>
      <c r="D126" s="5"/>
      <c r="E126" s="5">
        <f t="shared" ref="C126:E127" si="12">E115+E121</f>
        <v>0</v>
      </c>
      <c r="F126" s="5"/>
      <c r="G126" s="5" t="e">
        <f>C126+E126</f>
        <v>#REF!</v>
      </c>
      <c r="H126" s="5"/>
      <c r="I126" s="87"/>
      <c r="J126" s="5"/>
      <c r="K126" s="5" t="e">
        <f>K115+K121</f>
        <v>#REF!</v>
      </c>
      <c r="L126" s="5"/>
      <c r="M126" s="5"/>
      <c r="N126" s="5"/>
      <c r="O126" s="145"/>
      <c r="P126" s="5"/>
      <c r="Q126" s="5"/>
      <c r="R126" s="5"/>
      <c r="S126" s="5"/>
      <c r="T126" s="5"/>
    </row>
    <row r="127" spans="2:20" x14ac:dyDescent="0.2">
      <c r="B127" s="10" t="s">
        <v>119</v>
      </c>
      <c r="C127" s="5" t="e">
        <f t="shared" si="12"/>
        <v>#REF!</v>
      </c>
      <c r="D127" s="5"/>
      <c r="E127" s="5">
        <f t="shared" si="12"/>
        <v>0</v>
      </c>
      <c r="F127" s="5"/>
      <c r="G127" s="5" t="e">
        <f>C127+E127</f>
        <v>#REF!</v>
      </c>
      <c r="H127" s="5"/>
      <c r="I127" s="87"/>
      <c r="J127" s="5"/>
      <c r="K127" s="5" t="e">
        <f>K116+K122</f>
        <v>#REF!</v>
      </c>
      <c r="L127" s="5"/>
      <c r="M127" s="5"/>
      <c r="N127" s="5"/>
      <c r="O127" s="145"/>
      <c r="P127" s="5"/>
      <c r="Q127" s="5"/>
      <c r="R127" s="5"/>
      <c r="S127" s="5"/>
      <c r="T127" s="5"/>
    </row>
    <row r="128" spans="2:20" ht="13.5" thickBot="1" x14ac:dyDescent="0.25">
      <c r="C128" s="84" t="e">
        <f>SUM(C125:C127)</f>
        <v>#REF!</v>
      </c>
      <c r="D128" s="5"/>
      <c r="E128" s="84" t="e">
        <f>SUM(E125:E127)</f>
        <v>#REF!</v>
      </c>
      <c r="F128" s="5"/>
      <c r="G128" s="84" t="e">
        <f>SUM(G125:G127)</f>
        <v>#REF!</v>
      </c>
      <c r="H128" s="5"/>
      <c r="I128" s="103"/>
      <c r="J128" s="5"/>
      <c r="K128" s="84" t="e">
        <f>SUM(K125:K127)</f>
        <v>#REF!</v>
      </c>
      <c r="L128" s="5"/>
      <c r="M128" s="5"/>
      <c r="N128" s="5"/>
      <c r="O128" s="145"/>
      <c r="P128" s="5"/>
      <c r="Q128" s="5"/>
      <c r="R128" s="5"/>
      <c r="S128" s="5"/>
      <c r="T128" s="5"/>
    </row>
    <row r="129" spans="1:20" ht="13.5" thickTop="1" x14ac:dyDescent="0.2">
      <c r="C129" s="5"/>
      <c r="D129" s="5"/>
      <c r="E129" s="5"/>
      <c r="F129" s="5"/>
      <c r="G129" s="5"/>
      <c r="H129" s="5"/>
      <c r="I129" s="87"/>
      <c r="J129" s="5"/>
      <c r="K129" s="5"/>
      <c r="L129" s="5"/>
      <c r="M129" s="5"/>
      <c r="N129" s="5"/>
      <c r="O129" s="145"/>
      <c r="P129" s="5"/>
      <c r="Q129" s="5"/>
      <c r="R129" s="5"/>
      <c r="S129" s="5"/>
      <c r="T129" s="5"/>
    </row>
    <row r="130" spans="1:20" x14ac:dyDescent="0.2">
      <c r="B130" s="12" t="s">
        <v>607</v>
      </c>
      <c r="C130" s="5"/>
      <c r="D130" s="5"/>
      <c r="E130" s="5"/>
      <c r="F130" s="5"/>
      <c r="G130" s="5"/>
      <c r="H130" s="5"/>
      <c r="I130" s="87"/>
      <c r="J130" s="5"/>
      <c r="K130" s="5"/>
      <c r="L130" s="5"/>
      <c r="M130" s="5"/>
      <c r="N130" s="5"/>
      <c r="O130" s="145"/>
      <c r="P130" s="5"/>
      <c r="Q130" s="5"/>
      <c r="R130" s="5"/>
      <c r="S130" s="5"/>
      <c r="T130" s="5"/>
    </row>
    <row r="131" spans="1:20" x14ac:dyDescent="0.2">
      <c r="A131" s="10"/>
      <c r="B131" s="10" t="s">
        <v>601</v>
      </c>
      <c r="C131" s="5" t="e">
        <f>#REF!</f>
        <v>#REF!</v>
      </c>
      <c r="D131" s="5"/>
      <c r="E131" s="5"/>
      <c r="F131" s="5"/>
      <c r="G131" s="5" t="e">
        <f>C131+E131</f>
        <v>#REF!</v>
      </c>
      <c r="H131" s="5"/>
      <c r="I131" s="5"/>
      <c r="J131" s="5"/>
      <c r="K131" s="5" t="e">
        <f>G131+I131</f>
        <v>#REF!</v>
      </c>
      <c r="L131" s="5"/>
      <c r="M131" s="5"/>
      <c r="N131" s="5"/>
      <c r="O131" s="145"/>
      <c r="P131" s="5"/>
      <c r="Q131" s="5"/>
      <c r="R131" s="5"/>
      <c r="S131" s="5"/>
      <c r="T131" s="5"/>
    </row>
    <row r="132" spans="1:20" x14ac:dyDescent="0.2">
      <c r="A132" s="10"/>
      <c r="B132" s="10" t="s">
        <v>111</v>
      </c>
      <c r="C132" s="5" t="e">
        <f>#REF!</f>
        <v>#REF!</v>
      </c>
      <c r="D132" s="5"/>
      <c r="E132" s="5"/>
      <c r="F132" s="5"/>
      <c r="G132" s="5" t="e">
        <f>C132+E132</f>
        <v>#REF!</v>
      </c>
      <c r="H132" s="5"/>
      <c r="I132" s="5"/>
      <c r="J132" s="5"/>
      <c r="K132" s="5" t="e">
        <f>G132+I132</f>
        <v>#REF!</v>
      </c>
      <c r="L132" s="5"/>
      <c r="M132" s="5"/>
      <c r="N132" s="5"/>
      <c r="O132" s="145"/>
      <c r="P132" s="5"/>
      <c r="Q132" s="5"/>
      <c r="R132" s="5"/>
      <c r="S132" s="5"/>
      <c r="T132" s="5"/>
    </row>
    <row r="133" spans="1:20" x14ac:dyDescent="0.2">
      <c r="A133" s="10"/>
      <c r="B133" s="10" t="s">
        <v>119</v>
      </c>
      <c r="C133" s="5" t="e">
        <f>#REF!</f>
        <v>#REF!</v>
      </c>
      <c r="D133" s="5"/>
      <c r="E133" s="5"/>
      <c r="F133" s="5"/>
      <c r="G133" s="5" t="e">
        <f>C133+E133</f>
        <v>#REF!</v>
      </c>
      <c r="H133" s="5"/>
      <c r="I133" s="5"/>
      <c r="J133" s="5"/>
      <c r="K133" s="5" t="e">
        <f>G133+I133</f>
        <v>#REF!</v>
      </c>
      <c r="L133" s="5"/>
      <c r="M133" s="5"/>
      <c r="N133" s="5"/>
      <c r="O133" s="145"/>
      <c r="P133" s="5"/>
      <c r="Q133" s="5"/>
      <c r="R133" s="5"/>
      <c r="S133" s="5"/>
      <c r="T133" s="5"/>
    </row>
    <row r="134" spans="1:20" ht="13.5" thickBot="1" x14ac:dyDescent="0.25">
      <c r="C134" s="84" t="e">
        <f>SUM(C131:C133)</f>
        <v>#REF!</v>
      </c>
      <c r="D134" s="5"/>
      <c r="E134" s="84">
        <f>SUM(E131:E133)</f>
        <v>0</v>
      </c>
      <c r="F134" s="5"/>
      <c r="G134" s="84" t="e">
        <f>SUM(G131:G133)</f>
        <v>#REF!</v>
      </c>
      <c r="H134" s="5"/>
      <c r="I134" s="5"/>
      <c r="J134" s="5"/>
      <c r="K134" s="84" t="e">
        <f>SUM(K131:K133)</f>
        <v>#REF!</v>
      </c>
      <c r="L134" s="5"/>
      <c r="M134" s="5"/>
      <c r="N134" s="5"/>
      <c r="O134" s="145"/>
      <c r="P134" s="5"/>
      <c r="Q134" s="5"/>
      <c r="R134" s="5"/>
      <c r="S134" s="5"/>
      <c r="T134" s="5"/>
    </row>
    <row r="135" spans="1:20" ht="13.5" thickTop="1" x14ac:dyDescent="0.2">
      <c r="B135" s="83" t="s">
        <v>629</v>
      </c>
      <c r="C135" s="5"/>
      <c r="D135" s="5"/>
      <c r="E135" s="5"/>
      <c r="F135" s="5"/>
      <c r="G135" s="5"/>
      <c r="H135" s="5"/>
      <c r="I135" s="5"/>
      <c r="J135" s="5"/>
      <c r="K135" s="5"/>
      <c r="L135" s="5"/>
      <c r="M135" s="5"/>
      <c r="N135" s="5"/>
      <c r="O135" s="145"/>
      <c r="P135" s="5"/>
      <c r="Q135" s="5"/>
      <c r="R135" s="5"/>
      <c r="S135" s="5"/>
      <c r="T135" s="5"/>
    </row>
    <row r="136" spans="1:20" x14ac:dyDescent="0.2">
      <c r="B136" s="10" t="s">
        <v>601</v>
      </c>
      <c r="C136" s="5" t="e">
        <f>C125+C131</f>
        <v>#REF!</v>
      </c>
      <c r="D136" s="5"/>
      <c r="E136" s="5" t="e">
        <f>E125+E131</f>
        <v>#REF!</v>
      </c>
      <c r="F136" s="5"/>
      <c r="G136" s="5" t="e">
        <f>C136+E136</f>
        <v>#REF!</v>
      </c>
      <c r="H136" s="5"/>
      <c r="I136" s="5"/>
      <c r="J136" s="5"/>
      <c r="K136" s="5" t="e">
        <f>K125+K131</f>
        <v>#REF!</v>
      </c>
      <c r="L136" s="5"/>
      <c r="M136" s="5"/>
      <c r="N136" s="5"/>
      <c r="O136" s="145"/>
      <c r="P136" s="5"/>
      <c r="Q136" s="5"/>
      <c r="R136" s="5"/>
      <c r="S136" s="5"/>
      <c r="T136" s="5"/>
    </row>
    <row r="137" spans="1:20" x14ac:dyDescent="0.2">
      <c r="B137" s="10" t="s">
        <v>111</v>
      </c>
      <c r="C137" s="5" t="e">
        <f>C126+C132</f>
        <v>#REF!</v>
      </c>
      <c r="D137" s="5"/>
      <c r="E137" s="5">
        <f>E126+E132</f>
        <v>0</v>
      </c>
      <c r="F137" s="5"/>
      <c r="G137" s="5" t="e">
        <f>C137+E137</f>
        <v>#REF!</v>
      </c>
      <c r="H137" s="5"/>
      <c r="I137" s="5"/>
      <c r="J137" s="5"/>
      <c r="K137" s="5" t="e">
        <f>K126+K132</f>
        <v>#REF!</v>
      </c>
      <c r="L137" s="5"/>
      <c r="M137" s="5" t="e">
        <f>+K137-M139</f>
        <v>#REF!</v>
      </c>
      <c r="N137" s="5"/>
      <c r="O137" s="145"/>
      <c r="P137" s="5"/>
      <c r="Q137" s="5"/>
      <c r="R137" s="5"/>
      <c r="S137" s="5"/>
      <c r="T137" s="5"/>
    </row>
    <row r="138" spans="1:20" x14ac:dyDescent="0.2">
      <c r="B138" s="10" t="s">
        <v>119</v>
      </c>
      <c r="C138" s="5" t="e">
        <f>C127+C133</f>
        <v>#REF!</v>
      </c>
      <c r="D138" s="5"/>
      <c r="E138" s="5">
        <f>E127+E133</f>
        <v>0</v>
      </c>
      <c r="F138" s="5"/>
      <c r="G138" s="5" t="e">
        <f>C138+E138</f>
        <v>#REF!</v>
      </c>
      <c r="H138" s="5"/>
      <c r="I138" s="5"/>
      <c r="J138" s="5"/>
      <c r="K138" s="5" t="e">
        <f>K127+K133</f>
        <v>#REF!</v>
      </c>
      <c r="L138" s="5"/>
      <c r="M138" s="131"/>
      <c r="N138" s="5"/>
      <c r="O138" s="145"/>
      <c r="P138" s="5"/>
      <c r="Q138" s="5"/>
      <c r="R138" s="5"/>
      <c r="S138" s="5"/>
      <c r="T138" s="5"/>
    </row>
    <row r="139" spans="1:20" ht="13.5" thickBot="1" x14ac:dyDescent="0.25">
      <c r="C139" s="84" t="e">
        <f>SUM(C136:C138)</f>
        <v>#REF!</v>
      </c>
      <c r="D139" s="5"/>
      <c r="E139" s="84" t="e">
        <f>SUM(E136:E138)</f>
        <v>#REF!</v>
      </c>
      <c r="F139" s="5"/>
      <c r="G139" s="84" t="e">
        <f>SUM(G136:G138)</f>
        <v>#REF!</v>
      </c>
      <c r="H139" s="5"/>
      <c r="I139" s="5"/>
      <c r="J139" s="5"/>
      <c r="K139" s="84" t="e">
        <f>SUM(K136:K138)</f>
        <v>#REF!</v>
      </c>
      <c r="L139" s="5"/>
      <c r="M139" s="5" t="e">
        <f>G139-K139</f>
        <v>#REF!</v>
      </c>
      <c r="N139" s="5"/>
      <c r="O139" s="145"/>
      <c r="P139" s="5"/>
      <c r="Q139" s="5"/>
      <c r="R139" s="5"/>
      <c r="S139" s="5"/>
      <c r="T139" s="5"/>
    </row>
    <row r="140" spans="1:20" ht="13.5" thickTop="1" x14ac:dyDescent="0.2">
      <c r="C140" s="5"/>
      <c r="D140" s="5"/>
      <c r="E140" s="5"/>
      <c r="F140" s="5"/>
      <c r="G140" s="5"/>
      <c r="H140" s="5"/>
      <c r="I140" s="5"/>
      <c r="J140" s="5"/>
      <c r="K140" s="5"/>
      <c r="L140" s="5"/>
      <c r="M140" s="5"/>
      <c r="N140" s="5"/>
      <c r="O140" s="145"/>
      <c r="P140" s="5"/>
      <c r="Q140" s="5"/>
      <c r="R140" s="5"/>
      <c r="S140" s="5"/>
      <c r="T140" s="5"/>
    </row>
    <row r="141" spans="1:20" x14ac:dyDescent="0.2">
      <c r="C141" s="5"/>
      <c r="D141" s="5"/>
      <c r="E141" s="5"/>
      <c r="F141" s="5"/>
      <c r="G141" s="5"/>
      <c r="H141" s="5"/>
      <c r="I141" s="5"/>
      <c r="J141" s="5"/>
      <c r="K141" s="5"/>
      <c r="L141" s="5"/>
      <c r="M141" s="5"/>
      <c r="N141" s="5"/>
      <c r="O141" s="5"/>
      <c r="P141" s="5"/>
      <c r="Q141" s="5"/>
      <c r="R141" s="5"/>
      <c r="S141" s="5"/>
      <c r="T141" s="5"/>
    </row>
    <row r="142" spans="1:20" x14ac:dyDescent="0.2">
      <c r="B142" s="90" t="s">
        <v>966</v>
      </c>
      <c r="C142" s="91"/>
      <c r="D142" s="91"/>
      <c r="E142" s="92" t="e">
        <f>+#REF!</f>
        <v>#REF!</v>
      </c>
      <c r="F142" s="92"/>
      <c r="G142" s="92" t="e">
        <f>+#REF!</f>
        <v>#REF!</v>
      </c>
      <c r="H142" s="5"/>
      <c r="I142" s="5" t="s">
        <v>1017</v>
      </c>
      <c r="J142" s="5"/>
      <c r="K142" s="5"/>
      <c r="L142" s="5"/>
      <c r="M142" s="5"/>
      <c r="N142" s="5"/>
      <c r="O142" s="5"/>
      <c r="P142" s="5"/>
      <c r="Q142" s="5"/>
      <c r="R142" s="5"/>
      <c r="S142" s="5"/>
      <c r="T142" s="5"/>
    </row>
    <row r="143" spans="1:20" x14ac:dyDescent="0.2">
      <c r="C143" s="5"/>
      <c r="D143" s="5"/>
      <c r="E143" s="88" t="s">
        <v>2</v>
      </c>
      <c r="F143" s="5"/>
      <c r="G143" s="88" t="s">
        <v>3</v>
      </c>
      <c r="H143" s="5"/>
      <c r="I143" s="5"/>
      <c r="J143" s="5"/>
      <c r="K143" s="5"/>
      <c r="L143" s="5"/>
      <c r="M143" s="5"/>
      <c r="N143" s="5"/>
      <c r="O143" s="129" t="s">
        <v>1015</v>
      </c>
      <c r="P143" s="5"/>
      <c r="Q143" s="5"/>
      <c r="R143" s="5"/>
      <c r="S143" s="5"/>
      <c r="T143" s="5"/>
    </row>
    <row r="144" spans="1:20" x14ac:dyDescent="0.2">
      <c r="C144" s="5"/>
      <c r="D144" s="5"/>
      <c r="E144" s="86" t="s">
        <v>1</v>
      </c>
      <c r="F144" s="5"/>
      <c r="G144" s="86" t="s">
        <v>1</v>
      </c>
      <c r="H144" s="5"/>
      <c r="I144" s="5"/>
      <c r="J144" s="5"/>
      <c r="K144" s="5"/>
      <c r="L144" s="5"/>
      <c r="M144" s="5"/>
      <c r="N144" s="5"/>
      <c r="O144" s="129" t="s">
        <v>1001</v>
      </c>
      <c r="P144" s="5"/>
      <c r="Q144" s="5"/>
      <c r="R144" s="5"/>
      <c r="S144" s="5"/>
      <c r="T144" s="5"/>
    </row>
    <row r="145" spans="1:20" x14ac:dyDescent="0.2">
      <c r="A145" s="83" t="s">
        <v>0</v>
      </c>
      <c r="C145" s="5"/>
      <c r="D145" s="5"/>
      <c r="E145" s="5"/>
      <c r="F145" s="5"/>
      <c r="G145" s="5"/>
      <c r="H145" s="5"/>
      <c r="I145" s="5"/>
      <c r="J145" s="5"/>
      <c r="K145" s="5"/>
      <c r="L145" s="5"/>
      <c r="M145" s="5"/>
      <c r="N145" s="5"/>
      <c r="O145" s="5"/>
      <c r="P145" s="5"/>
      <c r="Q145" s="5"/>
      <c r="R145" s="5"/>
      <c r="S145" s="5"/>
      <c r="T145" s="5"/>
    </row>
    <row r="146" spans="1:20" x14ac:dyDescent="0.2">
      <c r="B146" t="s">
        <v>413</v>
      </c>
      <c r="C146" s="5" t="e">
        <f>#REF!</f>
        <v>#REF!</v>
      </c>
      <c r="D146" s="5"/>
      <c r="E146" s="87" t="e">
        <f>E142*-C146</f>
        <v>#REF!</v>
      </c>
      <c r="F146" s="5"/>
      <c r="G146" s="87" t="e">
        <f>G142*-C146</f>
        <v>#REF!</v>
      </c>
      <c r="H146" s="5"/>
      <c r="I146" s="93" t="e">
        <f t="shared" ref="I146:I151" si="13">SUM(C146:H146)</f>
        <v>#REF!</v>
      </c>
      <c r="J146" s="5"/>
      <c r="K146" s="5"/>
      <c r="L146" s="5"/>
      <c r="M146" s="5"/>
      <c r="N146" s="5"/>
      <c r="O146" s="5"/>
      <c r="P146" s="5"/>
      <c r="Q146" s="5"/>
      <c r="R146" s="5"/>
      <c r="S146" s="5"/>
      <c r="T146" s="5"/>
    </row>
    <row r="147" spans="1:20" x14ac:dyDescent="0.2">
      <c r="B147" s="89" t="s">
        <v>967</v>
      </c>
      <c r="C147" s="5"/>
      <c r="D147" s="5"/>
      <c r="E147" s="87" t="e">
        <f>E142*C146</f>
        <v>#REF!</v>
      </c>
      <c r="F147" s="5"/>
      <c r="G147" s="87"/>
      <c r="H147" s="5"/>
      <c r="I147" s="128" t="e">
        <f t="shared" si="13"/>
        <v>#REF!</v>
      </c>
      <c r="J147" s="5"/>
      <c r="K147" s="5"/>
      <c r="L147" s="5"/>
      <c r="M147" s="5"/>
      <c r="N147" s="5"/>
      <c r="O147" s="129" t="s">
        <v>1013</v>
      </c>
      <c r="P147" s="5"/>
      <c r="Q147" s="5"/>
      <c r="R147" s="5"/>
      <c r="S147" s="5"/>
      <c r="T147" s="5"/>
    </row>
    <row r="148" spans="1:20" x14ac:dyDescent="0.2">
      <c r="B148" s="89" t="s">
        <v>968</v>
      </c>
      <c r="C148" s="5"/>
      <c r="D148" s="5"/>
      <c r="E148" s="87"/>
      <c r="F148" s="5"/>
      <c r="G148" s="87" t="e">
        <f>G142*C146</f>
        <v>#REF!</v>
      </c>
      <c r="H148" s="5"/>
      <c r="I148" s="128" t="e">
        <f t="shared" si="13"/>
        <v>#REF!</v>
      </c>
      <c r="J148" s="5"/>
      <c r="K148" s="5"/>
      <c r="L148" s="5"/>
      <c r="M148" s="5"/>
      <c r="N148" s="5"/>
      <c r="O148" s="130"/>
      <c r="P148" s="5"/>
      <c r="Q148" s="5"/>
      <c r="R148" s="5"/>
      <c r="S148" s="5"/>
      <c r="T148" s="5"/>
    </row>
    <row r="149" spans="1:20" x14ac:dyDescent="0.2">
      <c r="B149" t="s">
        <v>792</v>
      </c>
      <c r="C149" s="5" t="e">
        <f>#REF!</f>
        <v>#REF!</v>
      </c>
      <c r="D149" s="5"/>
      <c r="E149" s="87" t="e">
        <f>E142*-C149</f>
        <v>#REF!</v>
      </c>
      <c r="F149" s="5"/>
      <c r="G149" s="87" t="e">
        <f>G142*-C149</f>
        <v>#REF!</v>
      </c>
      <c r="H149" s="5"/>
      <c r="I149" s="128" t="e">
        <f t="shared" si="13"/>
        <v>#REF!</v>
      </c>
      <c r="J149" s="5"/>
      <c r="K149" s="5" t="e">
        <f>+I149+I146</f>
        <v>#REF!</v>
      </c>
      <c r="L149" s="5"/>
      <c r="M149" s="5"/>
      <c r="N149" s="5"/>
      <c r="O149" s="130"/>
      <c r="P149" s="5"/>
      <c r="Q149" s="5"/>
      <c r="R149" s="5"/>
      <c r="S149" s="5"/>
      <c r="T149" s="5"/>
    </row>
    <row r="150" spans="1:20" x14ac:dyDescent="0.2">
      <c r="B150" s="89" t="s">
        <v>969</v>
      </c>
      <c r="C150" s="5"/>
      <c r="D150" s="5"/>
      <c r="E150" s="87" t="e">
        <f>E142*C149</f>
        <v>#REF!</v>
      </c>
      <c r="F150" s="5"/>
      <c r="G150" s="87"/>
      <c r="H150" s="5"/>
      <c r="I150" s="128" t="e">
        <f t="shared" si="13"/>
        <v>#REF!</v>
      </c>
      <c r="J150" s="5"/>
      <c r="K150" s="33" t="e">
        <f>+I150+I147</f>
        <v>#REF!</v>
      </c>
      <c r="L150" s="5"/>
      <c r="M150" s="5"/>
      <c r="N150" s="5"/>
      <c r="O150" s="130" t="s">
        <v>1014</v>
      </c>
      <c r="P150" s="5"/>
      <c r="Q150" s="5"/>
      <c r="R150" s="5"/>
      <c r="S150" s="5"/>
      <c r="T150" s="5"/>
    </row>
    <row r="151" spans="1:20" x14ac:dyDescent="0.2">
      <c r="B151" s="89" t="s">
        <v>970</v>
      </c>
      <c r="C151" s="5"/>
      <c r="D151" s="5"/>
      <c r="E151" s="87"/>
      <c r="F151" s="5"/>
      <c r="G151" s="87" t="e">
        <f>G142*C149</f>
        <v>#REF!</v>
      </c>
      <c r="H151" s="5"/>
      <c r="I151" s="93" t="e">
        <f t="shared" si="13"/>
        <v>#REF!</v>
      </c>
      <c r="J151" s="5"/>
      <c r="K151" s="33" t="e">
        <f>+I151+I148</f>
        <v>#REF!</v>
      </c>
      <c r="L151" s="5"/>
      <c r="M151" s="5"/>
      <c r="N151" s="5"/>
      <c r="O151" s="130"/>
      <c r="P151" s="5"/>
      <c r="Q151" s="5"/>
      <c r="R151" s="5"/>
      <c r="S151" s="5"/>
      <c r="T151" s="5"/>
    </row>
    <row r="152" spans="1:20" ht="13.5" thickBot="1" x14ac:dyDescent="0.25">
      <c r="B152" t="s">
        <v>47</v>
      </c>
      <c r="C152" s="64" t="e">
        <f>SUM(C146:C149)</f>
        <v>#REF!</v>
      </c>
      <c r="D152" s="5"/>
      <c r="E152" s="87"/>
      <c r="F152" s="5"/>
      <c r="G152" s="5"/>
      <c r="H152" s="5"/>
      <c r="I152" s="94" t="e">
        <f>SUM(I146:I151)</f>
        <v>#REF!</v>
      </c>
      <c r="J152" s="5"/>
      <c r="K152" s="94" t="e">
        <f>SUM(K146:K151)</f>
        <v>#REF!</v>
      </c>
      <c r="L152" s="5"/>
      <c r="M152" s="5"/>
      <c r="N152" s="5"/>
      <c r="O152" s="130"/>
      <c r="P152" s="5"/>
      <c r="Q152" s="5"/>
      <c r="R152" s="5"/>
      <c r="S152" s="5"/>
      <c r="T152" s="5"/>
    </row>
    <row r="153" spans="1:20" ht="13.5" thickTop="1" x14ac:dyDescent="0.2">
      <c r="C153" s="5"/>
      <c r="D153" s="5"/>
      <c r="E153" s="87"/>
      <c r="F153" s="5"/>
      <c r="G153" s="5"/>
      <c r="H153" s="5"/>
      <c r="I153" s="93"/>
      <c r="J153" s="5"/>
      <c r="K153" s="5"/>
      <c r="L153" s="5"/>
      <c r="M153" s="5"/>
      <c r="N153" s="5"/>
      <c r="O153" s="130"/>
      <c r="P153" s="5"/>
      <c r="Q153" s="5"/>
      <c r="R153" s="5"/>
      <c r="S153" s="5"/>
      <c r="T153" s="5"/>
    </row>
    <row r="154" spans="1:20" x14ac:dyDescent="0.2">
      <c r="B154" t="s">
        <v>112</v>
      </c>
      <c r="C154" s="5" t="e">
        <f>#REF!</f>
        <v>#REF!</v>
      </c>
      <c r="D154" s="5"/>
      <c r="E154" s="87"/>
      <c r="F154" s="5"/>
      <c r="G154" s="5"/>
      <c r="H154" s="5"/>
      <c r="I154" s="93" t="e">
        <f t="shared" ref="I154:I164" si="14">SUM(C154:H154)</f>
        <v>#REF!</v>
      </c>
      <c r="J154" s="5"/>
      <c r="K154" s="5"/>
      <c r="L154" s="5"/>
      <c r="M154" s="5"/>
      <c r="N154" s="5"/>
      <c r="O154" s="130" t="s">
        <v>1002</v>
      </c>
      <c r="P154" s="5"/>
      <c r="Q154" s="5"/>
      <c r="R154" s="5"/>
      <c r="S154" s="5"/>
      <c r="T154" s="5"/>
    </row>
    <row r="155" spans="1:20" x14ac:dyDescent="0.2">
      <c r="B155" t="s">
        <v>793</v>
      </c>
      <c r="C155" s="33" t="e">
        <f>#REF!</f>
        <v>#REF!</v>
      </c>
      <c r="D155" s="33"/>
      <c r="E155" s="37"/>
      <c r="F155" s="33"/>
      <c r="G155" s="33"/>
      <c r="H155" s="33"/>
      <c r="I155" s="128" t="e">
        <f t="shared" si="14"/>
        <v>#REF!</v>
      </c>
      <c r="J155" s="5"/>
      <c r="K155" s="6" t="e">
        <f>SUM(I154:I155)</f>
        <v>#REF!</v>
      </c>
      <c r="L155" s="5"/>
      <c r="M155" s="5" t="s">
        <v>997</v>
      </c>
      <c r="N155" s="5"/>
      <c r="O155" s="130" t="s">
        <v>1003</v>
      </c>
      <c r="P155" s="5"/>
      <c r="Q155" s="5"/>
      <c r="R155" s="5"/>
      <c r="S155" s="5"/>
      <c r="T155" s="5"/>
    </row>
    <row r="156" spans="1:20" x14ac:dyDescent="0.2">
      <c r="B156" t="s">
        <v>113</v>
      </c>
      <c r="C156" s="33" t="e">
        <f>#REF!</f>
        <v>#REF!</v>
      </c>
      <c r="D156" s="33"/>
      <c r="E156" s="37"/>
      <c r="F156" s="33"/>
      <c r="G156" s="33"/>
      <c r="H156" s="33"/>
      <c r="I156" s="128" t="e">
        <f t="shared" si="14"/>
        <v>#REF!</v>
      </c>
      <c r="J156" s="5"/>
      <c r="K156" s="37" t="e">
        <f>SUM(I156:I156)</f>
        <v>#REF!</v>
      </c>
      <c r="L156" s="5"/>
      <c r="M156" s="5" t="s">
        <v>993</v>
      </c>
      <c r="N156" s="5"/>
      <c r="O156" s="130" t="s">
        <v>1004</v>
      </c>
      <c r="P156" s="5"/>
      <c r="Q156" s="5"/>
      <c r="R156" s="5"/>
      <c r="S156" s="5"/>
      <c r="T156" s="5"/>
    </row>
    <row r="157" spans="1:20" x14ac:dyDescent="0.2">
      <c r="B157" t="s">
        <v>114</v>
      </c>
      <c r="C157" s="33" t="e">
        <f>#REF!</f>
        <v>#REF!</v>
      </c>
      <c r="D157" s="33"/>
      <c r="E157" s="37"/>
      <c r="F157" s="33"/>
      <c r="G157" s="33"/>
      <c r="H157" s="33"/>
      <c r="I157" s="128" t="e">
        <f t="shared" si="14"/>
        <v>#REF!</v>
      </c>
      <c r="J157" s="5"/>
      <c r="K157" s="37"/>
      <c r="L157" s="5"/>
      <c r="M157" s="5"/>
      <c r="N157" s="5"/>
      <c r="O157" s="130" t="s">
        <v>1005</v>
      </c>
      <c r="P157" s="5"/>
      <c r="Q157" s="5"/>
      <c r="R157" s="5"/>
      <c r="S157" s="5"/>
      <c r="T157" s="5"/>
    </row>
    <row r="158" spans="1:20" x14ac:dyDescent="0.2">
      <c r="B158" t="s">
        <v>794</v>
      </c>
      <c r="C158" s="33" t="e">
        <f>#REF!</f>
        <v>#REF!</v>
      </c>
      <c r="D158" s="33"/>
      <c r="E158" s="37"/>
      <c r="F158" s="33"/>
      <c r="G158" s="33"/>
      <c r="H158" s="33"/>
      <c r="I158" s="128" t="e">
        <f t="shared" si="14"/>
        <v>#REF!</v>
      </c>
      <c r="J158" s="5"/>
      <c r="K158" s="37" t="e">
        <f>SUM(I157:I158)</f>
        <v>#REF!</v>
      </c>
      <c r="L158" s="5"/>
      <c r="M158" s="5" t="s">
        <v>758</v>
      </c>
      <c r="N158" s="5"/>
      <c r="O158" s="130" t="s">
        <v>1006</v>
      </c>
      <c r="P158" s="5"/>
      <c r="Q158" s="5"/>
      <c r="R158" s="5"/>
      <c r="S158" s="5"/>
      <c r="T158" s="5"/>
    </row>
    <row r="159" spans="1:20" x14ac:dyDescent="0.2">
      <c r="B159" t="s">
        <v>116</v>
      </c>
      <c r="C159" s="33" t="e">
        <f>#REF!</f>
        <v>#REF!</v>
      </c>
      <c r="D159" s="33"/>
      <c r="E159" s="37"/>
      <c r="F159" s="33"/>
      <c r="G159" s="33"/>
      <c r="H159" s="33"/>
      <c r="I159" s="128" t="e">
        <f t="shared" si="14"/>
        <v>#REF!</v>
      </c>
      <c r="J159" s="5"/>
      <c r="K159" s="37"/>
      <c r="L159" s="5"/>
      <c r="M159" s="5"/>
      <c r="N159" s="5"/>
      <c r="O159" s="130" t="s">
        <v>1007</v>
      </c>
      <c r="P159" s="5"/>
      <c r="Q159" s="5"/>
      <c r="R159" s="5"/>
      <c r="S159" s="5"/>
      <c r="T159" s="5"/>
    </row>
    <row r="160" spans="1:20" x14ac:dyDescent="0.2">
      <c r="B160" t="s">
        <v>894</v>
      </c>
      <c r="C160" s="33" t="e">
        <f>#REF!</f>
        <v>#REF!</v>
      </c>
      <c r="D160" s="33"/>
      <c r="E160" s="37"/>
      <c r="F160" s="33"/>
      <c r="G160" s="33"/>
      <c r="H160" s="33"/>
      <c r="I160" s="128" t="e">
        <f t="shared" si="14"/>
        <v>#REF!</v>
      </c>
      <c r="J160" s="5"/>
      <c r="K160" s="37" t="e">
        <f>SUM(I159:I160)</f>
        <v>#REF!</v>
      </c>
      <c r="L160" s="5"/>
      <c r="M160" s="5" t="s">
        <v>994</v>
      </c>
      <c r="N160" s="5"/>
      <c r="O160" s="130" t="s">
        <v>1008</v>
      </c>
      <c r="P160" s="5"/>
      <c r="Q160" s="5"/>
      <c r="R160" s="5"/>
      <c r="S160" s="5"/>
      <c r="T160" s="5"/>
    </row>
    <row r="161" spans="1:20" x14ac:dyDescent="0.2">
      <c r="B161" t="s">
        <v>117</v>
      </c>
      <c r="C161" s="33" t="e">
        <f>#REF!</f>
        <v>#REF!</v>
      </c>
      <c r="D161" s="33"/>
      <c r="E161" s="37"/>
      <c r="F161" s="33"/>
      <c r="G161" s="33"/>
      <c r="H161" s="33"/>
      <c r="I161" s="128" t="e">
        <f t="shared" si="14"/>
        <v>#REF!</v>
      </c>
      <c r="J161" s="5"/>
      <c r="K161" s="37"/>
      <c r="L161" s="5"/>
      <c r="M161" s="5"/>
      <c r="N161" s="5"/>
      <c r="O161" s="130" t="s">
        <v>1009</v>
      </c>
      <c r="P161" s="5"/>
      <c r="Q161" s="5"/>
      <c r="R161" s="5"/>
      <c r="S161" s="5"/>
      <c r="T161" s="5"/>
    </row>
    <row r="162" spans="1:20" x14ac:dyDescent="0.2">
      <c r="B162" t="s">
        <v>890</v>
      </c>
      <c r="C162" s="33" t="e">
        <f>#REF!</f>
        <v>#REF!</v>
      </c>
      <c r="D162" s="33"/>
      <c r="E162" s="37"/>
      <c r="F162" s="33"/>
      <c r="G162" s="33"/>
      <c r="H162" s="33"/>
      <c r="I162" s="128" t="e">
        <f t="shared" si="14"/>
        <v>#REF!</v>
      </c>
      <c r="J162" s="5"/>
      <c r="K162" s="37" t="e">
        <f>SUM(I161:I162)</f>
        <v>#REF!</v>
      </c>
      <c r="L162" s="5"/>
      <c r="M162" s="5" t="s">
        <v>995</v>
      </c>
      <c r="N162" s="5"/>
      <c r="O162" s="130" t="s">
        <v>1010</v>
      </c>
      <c r="P162" s="5"/>
      <c r="Q162" s="5"/>
      <c r="R162" s="5"/>
      <c r="S162" s="5"/>
      <c r="T162" s="5"/>
    </row>
    <row r="163" spans="1:20" x14ac:dyDescent="0.2">
      <c r="B163" t="s">
        <v>118</v>
      </c>
      <c r="C163" s="33" t="e">
        <f>#REF!</f>
        <v>#REF!</v>
      </c>
      <c r="D163" s="33"/>
      <c r="E163" s="37"/>
      <c r="F163" s="33"/>
      <c r="G163" s="33"/>
      <c r="H163" s="33"/>
      <c r="I163" s="128" t="e">
        <f t="shared" si="14"/>
        <v>#REF!</v>
      </c>
      <c r="J163" s="5"/>
      <c r="K163" s="37"/>
      <c r="L163" s="5"/>
      <c r="M163" s="5"/>
      <c r="N163" s="5"/>
      <c r="O163" s="130" t="s">
        <v>1011</v>
      </c>
      <c r="P163" s="5"/>
      <c r="Q163" s="5"/>
      <c r="R163" s="5"/>
      <c r="S163" s="5"/>
      <c r="T163" s="5"/>
    </row>
    <row r="164" spans="1:20" x14ac:dyDescent="0.2">
      <c r="B164" t="s">
        <v>891</v>
      </c>
      <c r="C164" s="33" t="e">
        <f>#REF!</f>
        <v>#REF!</v>
      </c>
      <c r="D164" s="33"/>
      <c r="E164" s="37"/>
      <c r="F164" s="33"/>
      <c r="G164" s="33"/>
      <c r="H164" s="33"/>
      <c r="I164" s="128" t="e">
        <f t="shared" si="14"/>
        <v>#REF!</v>
      </c>
      <c r="J164" s="5"/>
      <c r="K164" s="37" t="e">
        <f>SUM(I163:I164)</f>
        <v>#REF!</v>
      </c>
      <c r="L164" s="5"/>
      <c r="M164" s="5" t="s">
        <v>998</v>
      </c>
      <c r="N164" s="5"/>
      <c r="O164" s="130" t="s">
        <v>1012</v>
      </c>
      <c r="P164" s="5"/>
      <c r="Q164" s="5"/>
      <c r="R164" s="5"/>
      <c r="S164" s="5"/>
      <c r="T164" s="5"/>
    </row>
    <row r="165" spans="1:20" ht="13.5" thickBot="1" x14ac:dyDescent="0.25">
      <c r="B165" t="s">
        <v>48</v>
      </c>
      <c r="C165" s="64" t="e">
        <f>SUM(C154:C164)</f>
        <v>#REF!</v>
      </c>
      <c r="D165" s="5"/>
      <c r="E165" s="87"/>
      <c r="F165" s="5"/>
      <c r="G165" s="5"/>
      <c r="H165" s="5"/>
      <c r="I165" s="94" t="e">
        <f>SUM(I154:I164)</f>
        <v>#REF!</v>
      </c>
      <c r="J165" s="5"/>
      <c r="K165" s="94" t="e">
        <f>SUM(K154:K164)</f>
        <v>#REF!</v>
      </c>
      <c r="L165" s="5"/>
      <c r="M165" s="5"/>
      <c r="N165" s="5"/>
      <c r="O165" s="130"/>
      <c r="P165" s="5"/>
      <c r="Q165" s="5"/>
      <c r="R165" s="5"/>
      <c r="S165" s="5"/>
      <c r="T165" s="5"/>
    </row>
    <row r="166" spans="1:20" ht="13.5" thickTop="1" x14ac:dyDescent="0.2">
      <c r="C166" s="5"/>
      <c r="D166" s="5"/>
      <c r="E166" s="87"/>
      <c r="F166" s="5"/>
      <c r="G166" s="5"/>
      <c r="H166" s="5"/>
      <c r="I166" s="93"/>
      <c r="J166" s="5"/>
      <c r="K166" s="5"/>
      <c r="L166" s="5"/>
      <c r="M166" s="5"/>
      <c r="N166" s="5"/>
      <c r="O166" s="130"/>
      <c r="P166" s="5"/>
      <c r="Q166" s="5"/>
      <c r="R166" s="5"/>
      <c r="S166" s="5"/>
      <c r="T166" s="5"/>
    </row>
    <row r="167" spans="1:20" x14ac:dyDescent="0.2">
      <c r="B167" t="s">
        <v>120</v>
      </c>
      <c r="C167" s="5" t="e">
        <f>#REF!</f>
        <v>#REF!</v>
      </c>
      <c r="D167" s="5"/>
      <c r="E167" s="87"/>
      <c r="F167" s="5"/>
      <c r="G167" s="5"/>
      <c r="H167" s="5"/>
      <c r="I167" s="93" t="e">
        <f t="shared" ref="I167:I173" si="15">SUM(C167:H167)</f>
        <v>#REF!</v>
      </c>
      <c r="J167" s="5"/>
      <c r="K167" s="5"/>
      <c r="L167" s="5"/>
      <c r="M167" s="5"/>
      <c r="N167" s="5"/>
      <c r="O167" s="130"/>
      <c r="P167" s="5"/>
      <c r="Q167" s="5"/>
      <c r="R167" s="5"/>
      <c r="S167" s="5"/>
      <c r="T167" s="5"/>
    </row>
    <row r="168" spans="1:20" x14ac:dyDescent="0.2">
      <c r="B168" t="s">
        <v>892</v>
      </c>
      <c r="C168" s="33" t="e">
        <f>#REF!</f>
        <v>#REF!</v>
      </c>
      <c r="D168" s="33"/>
      <c r="E168" s="37"/>
      <c r="F168" s="33"/>
      <c r="G168" s="33"/>
      <c r="H168" s="33"/>
      <c r="I168" s="128" t="e">
        <f t="shared" si="15"/>
        <v>#REF!</v>
      </c>
      <c r="J168" s="5"/>
      <c r="K168" s="6" t="e">
        <f>SUM(I167:I168)</f>
        <v>#REF!</v>
      </c>
      <c r="L168" s="5"/>
      <c r="M168" s="5" t="s">
        <v>996</v>
      </c>
      <c r="N168" s="5"/>
      <c r="O168" s="130"/>
      <c r="P168" s="5"/>
      <c r="Q168" s="5"/>
      <c r="R168" s="5"/>
      <c r="S168" s="5"/>
      <c r="T168" s="5"/>
    </row>
    <row r="169" spans="1:20" x14ac:dyDescent="0.2">
      <c r="B169" t="s">
        <v>121</v>
      </c>
      <c r="C169" s="33" t="e">
        <f>#REF!</f>
        <v>#REF!</v>
      </c>
      <c r="D169" s="33"/>
      <c r="E169" s="37"/>
      <c r="F169" s="33"/>
      <c r="G169" s="33"/>
      <c r="H169" s="33"/>
      <c r="I169" s="128" t="e">
        <f t="shared" si="15"/>
        <v>#REF!</v>
      </c>
      <c r="J169" s="5"/>
      <c r="K169" s="37" t="e">
        <f>SUM(I169:I169)</f>
        <v>#REF!</v>
      </c>
      <c r="L169" s="5"/>
      <c r="M169" s="5" t="s">
        <v>993</v>
      </c>
      <c r="N169" s="5"/>
      <c r="O169" s="130"/>
      <c r="P169" s="5"/>
      <c r="Q169" s="5"/>
      <c r="R169" s="5"/>
      <c r="S169" s="5"/>
      <c r="T169" s="5"/>
    </row>
    <row r="170" spans="1:20" x14ac:dyDescent="0.2">
      <c r="B170" t="s">
        <v>123</v>
      </c>
      <c r="C170" s="33" t="e">
        <f>#REF!</f>
        <v>#REF!</v>
      </c>
      <c r="D170" s="33"/>
      <c r="E170" s="37"/>
      <c r="F170" s="33"/>
      <c r="G170" s="33"/>
      <c r="H170" s="33"/>
      <c r="I170" s="128" t="e">
        <f t="shared" si="15"/>
        <v>#REF!</v>
      </c>
      <c r="J170" s="5"/>
      <c r="K170" s="5"/>
      <c r="L170" s="5"/>
      <c r="M170" s="5"/>
      <c r="N170" s="5"/>
      <c r="O170" s="130"/>
      <c r="P170" s="5"/>
      <c r="Q170" s="5"/>
      <c r="R170" s="5"/>
      <c r="S170" s="5"/>
      <c r="T170" s="5"/>
    </row>
    <row r="171" spans="1:20" x14ac:dyDescent="0.2">
      <c r="B171" t="s">
        <v>893</v>
      </c>
      <c r="C171" s="33" t="e">
        <f>#REF!</f>
        <v>#REF!</v>
      </c>
      <c r="D171" s="33"/>
      <c r="E171" s="37"/>
      <c r="F171" s="33"/>
      <c r="G171" s="33"/>
      <c r="H171" s="33"/>
      <c r="I171" s="128" t="e">
        <f t="shared" si="15"/>
        <v>#REF!</v>
      </c>
      <c r="J171" s="5"/>
      <c r="K171" s="37" t="e">
        <f>SUM(I170:I171)</f>
        <v>#REF!</v>
      </c>
      <c r="L171" s="5"/>
      <c r="M171" s="5" t="s">
        <v>123</v>
      </c>
      <c r="N171" s="5"/>
      <c r="O171" s="130"/>
      <c r="P171" s="5"/>
      <c r="Q171" s="5"/>
      <c r="R171" s="5"/>
      <c r="S171" s="5"/>
      <c r="T171" s="5"/>
    </row>
    <row r="172" spans="1:20" x14ac:dyDescent="0.2">
      <c r="B172" t="s">
        <v>128</v>
      </c>
      <c r="C172" s="33" t="e">
        <f>#REF!</f>
        <v>#REF!</v>
      </c>
      <c r="D172" s="33"/>
      <c r="E172" s="37"/>
      <c r="F172" s="33"/>
      <c r="G172" s="33"/>
      <c r="H172" s="33"/>
      <c r="I172" s="128" t="e">
        <f t="shared" si="15"/>
        <v>#REF!</v>
      </c>
      <c r="J172" s="5"/>
      <c r="K172" s="37" t="e">
        <f>SUM(I172:I172)</f>
        <v>#REF!</v>
      </c>
      <c r="L172" s="5"/>
      <c r="M172" s="5" t="s">
        <v>1000</v>
      </c>
      <c r="N172" s="5"/>
      <c r="O172" s="130"/>
      <c r="P172" s="5"/>
      <c r="Q172" s="5"/>
      <c r="R172" s="5"/>
      <c r="S172" s="5"/>
      <c r="T172" s="5"/>
    </row>
    <row r="173" spans="1:20" x14ac:dyDescent="0.2">
      <c r="B173" t="s">
        <v>124</v>
      </c>
      <c r="C173" s="33" t="e">
        <f>#REF!</f>
        <v>#REF!</v>
      </c>
      <c r="D173" s="33"/>
      <c r="E173" s="37"/>
      <c r="F173" s="33"/>
      <c r="G173" s="33"/>
      <c r="H173" s="33"/>
      <c r="I173" s="128" t="e">
        <f t="shared" si="15"/>
        <v>#REF!</v>
      </c>
      <c r="J173" s="5"/>
      <c r="K173" s="37" t="e">
        <f>SUM(I173:I173)</f>
        <v>#REF!</v>
      </c>
      <c r="L173" s="5"/>
      <c r="M173" s="5" t="s">
        <v>999</v>
      </c>
      <c r="N173" s="5"/>
      <c r="O173" s="130"/>
      <c r="P173" s="5"/>
      <c r="Q173" s="5"/>
      <c r="R173" s="5"/>
      <c r="S173" s="5"/>
      <c r="T173" s="5"/>
    </row>
    <row r="174" spans="1:20" ht="13.5" thickBot="1" x14ac:dyDescent="0.25">
      <c r="B174" t="s">
        <v>49</v>
      </c>
      <c r="C174" s="64" t="e">
        <f>SUM(C167:D173)</f>
        <v>#REF!</v>
      </c>
      <c r="D174" s="5"/>
      <c r="E174" s="87"/>
      <c r="F174" s="5"/>
      <c r="G174" s="5"/>
      <c r="H174" s="5"/>
      <c r="I174" s="94" t="e">
        <f>SUM(I167:J173)</f>
        <v>#REF!</v>
      </c>
      <c r="J174" s="5"/>
      <c r="K174" s="94" t="e">
        <f>SUM(K167:L173)</f>
        <v>#REF!</v>
      </c>
      <c r="L174" s="5"/>
      <c r="M174" s="5"/>
      <c r="N174" s="5"/>
      <c r="O174" s="130"/>
      <c r="P174" s="5"/>
      <c r="Q174" s="5"/>
      <c r="R174" s="5"/>
      <c r="S174" s="5"/>
      <c r="T174" s="5"/>
    </row>
    <row r="175" spans="1:20" ht="13.5" thickTop="1" x14ac:dyDescent="0.2">
      <c r="C175" s="5"/>
      <c r="D175" s="5"/>
      <c r="E175" s="87"/>
      <c r="F175" s="5"/>
      <c r="G175" s="5"/>
      <c r="H175" s="5"/>
      <c r="I175" s="93"/>
      <c r="J175" s="5"/>
      <c r="K175" s="5"/>
      <c r="L175" s="5"/>
      <c r="M175" s="5"/>
      <c r="N175" s="5"/>
      <c r="O175" s="130"/>
      <c r="P175" s="5"/>
      <c r="Q175" s="5"/>
      <c r="R175" s="5"/>
      <c r="S175" s="5"/>
      <c r="T175" s="5"/>
    </row>
    <row r="176" spans="1:20" x14ac:dyDescent="0.2">
      <c r="A176" s="3" t="s">
        <v>607</v>
      </c>
      <c r="C176" s="5"/>
      <c r="D176" s="5"/>
      <c r="E176" s="87"/>
      <c r="F176" s="5"/>
      <c r="G176" s="5"/>
      <c r="H176" s="5"/>
      <c r="I176" s="93"/>
      <c r="J176" s="5"/>
      <c r="K176" s="5"/>
      <c r="L176" s="5"/>
      <c r="M176" s="5"/>
      <c r="N176" s="5"/>
      <c r="O176" s="130"/>
      <c r="P176" s="5"/>
      <c r="Q176" s="5"/>
      <c r="R176" s="5"/>
      <c r="S176" s="5"/>
      <c r="T176" s="5"/>
    </row>
    <row r="177" spans="2:20" x14ac:dyDescent="0.2">
      <c r="B177" t="s">
        <v>601</v>
      </c>
      <c r="C177" s="5" t="e">
        <f>#REF!</f>
        <v>#REF!</v>
      </c>
      <c r="D177" s="5"/>
      <c r="E177" s="87" t="e">
        <f>E142*-C177</f>
        <v>#REF!</v>
      </c>
      <c r="F177" s="5"/>
      <c r="G177" s="87" t="e">
        <f>G142*-C177</f>
        <v>#REF!</v>
      </c>
      <c r="H177" s="5"/>
      <c r="I177" s="93" t="e">
        <f>SUM(C177:H177)</f>
        <v>#REF!</v>
      </c>
      <c r="J177" s="5"/>
      <c r="K177" s="5"/>
      <c r="L177" s="5"/>
      <c r="M177" s="5"/>
      <c r="N177" s="5"/>
      <c r="O177" s="130"/>
      <c r="P177" s="5"/>
      <c r="Q177" s="5"/>
      <c r="R177" s="5"/>
      <c r="S177" s="5"/>
      <c r="T177" s="5"/>
    </row>
    <row r="178" spans="2:20" x14ac:dyDescent="0.2">
      <c r="B178" t="s">
        <v>111</v>
      </c>
      <c r="C178" s="33" t="e">
        <f>#REF!</f>
        <v>#REF!</v>
      </c>
      <c r="D178" s="33"/>
      <c r="E178" s="33" t="e">
        <f>E142*C177</f>
        <v>#REF!</v>
      </c>
      <c r="F178" s="33"/>
      <c r="G178" s="33"/>
      <c r="H178" s="33"/>
      <c r="I178" s="128" t="e">
        <f>SUM(C178:H178)</f>
        <v>#REF!</v>
      </c>
      <c r="J178" s="5"/>
      <c r="K178" s="5"/>
      <c r="L178" s="5"/>
      <c r="M178" s="5"/>
      <c r="N178" s="5"/>
      <c r="O178" s="133" t="s">
        <v>1020</v>
      </c>
      <c r="P178" s="5"/>
      <c r="Q178" s="5"/>
      <c r="R178" s="5"/>
      <c r="S178" s="5"/>
      <c r="T178" s="5"/>
    </row>
    <row r="179" spans="2:20" x14ac:dyDescent="0.2">
      <c r="B179" t="s">
        <v>119</v>
      </c>
      <c r="C179" s="33" t="e">
        <f>#REF!</f>
        <v>#REF!</v>
      </c>
      <c r="D179" s="33"/>
      <c r="E179" s="33"/>
      <c r="F179" s="33"/>
      <c r="G179" s="33" t="e">
        <f>G142*C177</f>
        <v>#REF!</v>
      </c>
      <c r="H179" s="33"/>
      <c r="I179" s="128" t="e">
        <f>SUM(C179:H179)</f>
        <v>#REF!</v>
      </c>
      <c r="J179" s="5"/>
      <c r="K179" s="5"/>
      <c r="L179" s="5"/>
      <c r="M179" s="5"/>
      <c r="N179" s="5"/>
      <c r="O179" s="130"/>
      <c r="P179" s="5"/>
      <c r="Q179" s="5"/>
      <c r="R179" s="5"/>
      <c r="S179" s="5"/>
      <c r="T179" s="5"/>
    </row>
    <row r="180" spans="2:20" ht="13.5" thickBot="1" x14ac:dyDescent="0.25">
      <c r="C180" s="64" t="e">
        <f>SUM(C177:C179)</f>
        <v>#REF!</v>
      </c>
      <c r="D180" s="5"/>
      <c r="E180" s="5"/>
      <c r="F180" s="5"/>
      <c r="G180" s="5"/>
      <c r="H180" s="5"/>
      <c r="I180" s="94" t="e">
        <f>SUM(I177:I179)</f>
        <v>#REF!</v>
      </c>
      <c r="J180" s="5"/>
      <c r="K180" s="5"/>
      <c r="L180" s="5"/>
      <c r="M180" s="5"/>
      <c r="N180" s="5"/>
      <c r="O180" s="130"/>
      <c r="P180" s="5"/>
      <c r="Q180" s="5"/>
      <c r="R180" s="5"/>
      <c r="S180" s="5"/>
      <c r="T180" s="5"/>
    </row>
    <row r="181" spans="2:20" ht="13.5" thickTop="1" x14ac:dyDescent="0.2">
      <c r="C181" s="5"/>
      <c r="D181" s="5"/>
      <c r="E181" s="5"/>
      <c r="F181" s="5"/>
      <c r="G181" s="5"/>
      <c r="H181" s="5"/>
      <c r="I181" s="93"/>
      <c r="J181" s="5"/>
      <c r="K181" s="5"/>
      <c r="L181" s="5"/>
      <c r="M181" s="5"/>
      <c r="N181" s="5"/>
      <c r="O181" s="5"/>
      <c r="P181" s="5"/>
      <c r="Q181" s="5"/>
      <c r="R181" s="5"/>
      <c r="S181" s="5"/>
      <c r="T181" s="5"/>
    </row>
    <row r="182" spans="2:20" x14ac:dyDescent="0.2">
      <c r="C182" s="5" t="e">
        <f>C152+C165+C174+C180</f>
        <v>#REF!</v>
      </c>
      <c r="D182" s="5"/>
      <c r="E182" s="5"/>
      <c r="F182" s="5"/>
      <c r="G182" s="5"/>
      <c r="H182" s="5"/>
      <c r="I182" s="5" t="e">
        <f>I152+I165+I174+I180</f>
        <v>#REF!</v>
      </c>
      <c r="J182" s="5"/>
      <c r="K182" s="5" t="e">
        <f>C182-I182</f>
        <v>#REF!</v>
      </c>
      <c r="L182" s="5"/>
      <c r="M182" s="5"/>
      <c r="N182" s="5"/>
      <c r="O182" s="5"/>
      <c r="P182" s="5"/>
      <c r="Q182" s="5"/>
      <c r="R182" s="5"/>
      <c r="S182" s="5"/>
      <c r="T182" s="5"/>
    </row>
    <row r="183" spans="2:20" x14ac:dyDescent="0.2">
      <c r="C183" s="5"/>
      <c r="D183" s="5"/>
      <c r="E183" s="5"/>
      <c r="F183" s="5"/>
      <c r="G183" s="5"/>
      <c r="H183" s="5"/>
      <c r="I183" s="5"/>
      <c r="J183" s="5"/>
      <c r="K183" s="5"/>
      <c r="L183" s="5"/>
      <c r="M183" s="5"/>
      <c r="N183" s="5"/>
      <c r="O183" s="5"/>
      <c r="P183" s="5"/>
      <c r="Q183" s="5"/>
      <c r="R183" s="5"/>
      <c r="S183" s="5"/>
      <c r="T183" s="5"/>
    </row>
    <row r="184" spans="2:20" x14ac:dyDescent="0.2">
      <c r="C184" s="5"/>
      <c r="D184" s="5"/>
      <c r="E184" s="5"/>
      <c r="F184" s="5"/>
      <c r="G184" s="5"/>
      <c r="H184" s="5"/>
      <c r="I184" s="5"/>
      <c r="J184" s="5"/>
      <c r="K184" s="5"/>
      <c r="L184" s="5"/>
      <c r="M184" s="5"/>
      <c r="N184" s="5"/>
      <c r="O184" s="5"/>
      <c r="P184" s="5"/>
      <c r="Q184" s="5"/>
      <c r="R184" s="5"/>
      <c r="S184" s="5"/>
      <c r="T184" s="5"/>
    </row>
    <row r="185" spans="2:20" x14ac:dyDescent="0.2">
      <c r="C185" s="5"/>
      <c r="D185" s="5"/>
      <c r="E185" s="5"/>
      <c r="F185" s="5"/>
      <c r="G185" s="5"/>
      <c r="H185" s="5"/>
      <c r="I185" s="5"/>
      <c r="J185" s="5"/>
      <c r="K185" s="5"/>
      <c r="L185" s="5"/>
      <c r="M185" s="5"/>
      <c r="N185" s="5"/>
      <c r="O185" s="5"/>
      <c r="P185" s="5"/>
      <c r="Q185" s="5"/>
      <c r="R185" s="5"/>
      <c r="S185" s="5"/>
      <c r="T185" s="5"/>
    </row>
    <row r="186" spans="2:20" x14ac:dyDescent="0.2">
      <c r="C186" s="5"/>
      <c r="D186" s="5"/>
      <c r="E186" s="5"/>
      <c r="F186" s="5"/>
      <c r="G186" s="5"/>
      <c r="H186" s="5"/>
      <c r="I186" s="5"/>
      <c r="J186" s="5"/>
      <c r="K186" s="5"/>
      <c r="L186" s="5"/>
      <c r="M186" s="5"/>
      <c r="N186" s="5"/>
      <c r="O186" s="5"/>
      <c r="P186" s="5"/>
      <c r="Q186" s="5"/>
      <c r="R186" s="5"/>
      <c r="S186" s="5"/>
      <c r="T186" s="5"/>
    </row>
    <row r="187" spans="2:20" x14ac:dyDescent="0.2">
      <c r="C187" s="5"/>
      <c r="D187" s="5"/>
      <c r="E187" s="5"/>
      <c r="F187" s="5"/>
      <c r="G187" s="5"/>
      <c r="H187" s="5"/>
      <c r="I187" s="5"/>
      <c r="J187" s="5"/>
      <c r="K187" s="5"/>
      <c r="L187" s="5"/>
      <c r="M187" s="5"/>
      <c r="N187" s="5"/>
      <c r="O187" s="5"/>
      <c r="P187" s="5"/>
      <c r="Q187" s="5"/>
      <c r="R187" s="5"/>
      <c r="S187" s="5"/>
      <c r="T187" s="5"/>
    </row>
    <row r="188" spans="2:20" x14ac:dyDescent="0.2">
      <c r="C188" s="5"/>
      <c r="D188" s="5"/>
      <c r="E188" s="5"/>
      <c r="F188" s="5"/>
      <c r="G188" s="5"/>
      <c r="H188" s="5"/>
      <c r="I188" s="5"/>
      <c r="J188" s="5"/>
      <c r="K188" s="5"/>
      <c r="L188" s="5"/>
      <c r="M188" s="5"/>
      <c r="N188" s="5"/>
      <c r="O188" s="5"/>
      <c r="P188" s="5"/>
      <c r="Q188" s="5"/>
      <c r="R188" s="5"/>
      <c r="S188" s="5"/>
      <c r="T188" s="5"/>
    </row>
    <row r="189" spans="2:20" x14ac:dyDescent="0.2">
      <c r="C189" s="5"/>
      <c r="D189" s="5"/>
      <c r="E189" s="5"/>
      <c r="F189" s="5"/>
      <c r="G189" s="5"/>
      <c r="H189" s="5"/>
      <c r="I189" s="5"/>
      <c r="J189" s="5"/>
      <c r="K189" s="5"/>
      <c r="L189" s="5"/>
      <c r="M189" s="5"/>
      <c r="N189" s="5"/>
      <c r="O189" s="5"/>
      <c r="P189" s="5"/>
      <c r="Q189" s="5"/>
      <c r="R189" s="5"/>
      <c r="S189" s="5"/>
      <c r="T189" s="5"/>
    </row>
    <row r="190" spans="2:20" x14ac:dyDescent="0.2">
      <c r="C190" s="5"/>
      <c r="D190" s="5"/>
      <c r="E190" s="5"/>
      <c r="F190" s="5"/>
      <c r="G190" s="5"/>
      <c r="H190" s="5"/>
      <c r="I190" s="5"/>
      <c r="J190" s="5"/>
      <c r="K190" s="5"/>
      <c r="L190" s="5"/>
      <c r="M190" s="5"/>
      <c r="N190" s="5"/>
      <c r="O190" s="5"/>
      <c r="P190" s="5"/>
      <c r="Q190" s="5"/>
      <c r="R190" s="5"/>
      <c r="S190" s="5"/>
      <c r="T190" s="5"/>
    </row>
    <row r="191" spans="2:20" x14ac:dyDescent="0.2">
      <c r="C191" s="5"/>
      <c r="D191" s="5"/>
      <c r="E191" s="5"/>
      <c r="F191" s="5"/>
      <c r="G191" s="5"/>
      <c r="H191" s="5"/>
      <c r="I191" s="5"/>
      <c r="J191" s="5"/>
      <c r="K191" s="5"/>
      <c r="L191" s="5"/>
      <c r="M191" s="5"/>
      <c r="N191" s="5"/>
      <c r="O191" s="5"/>
      <c r="P191" s="5"/>
      <c r="Q191" s="5"/>
      <c r="R191" s="5"/>
      <c r="S191" s="5"/>
      <c r="T191" s="5"/>
    </row>
    <row r="192" spans="2:20" x14ac:dyDescent="0.2">
      <c r="C192" s="5"/>
      <c r="D192" s="5"/>
      <c r="E192" s="5"/>
      <c r="F192" s="5"/>
      <c r="G192" s="5"/>
      <c r="H192" s="5"/>
      <c r="I192" s="5"/>
      <c r="J192" s="5"/>
      <c r="K192" s="5"/>
      <c r="L192" s="5"/>
      <c r="M192" s="5"/>
      <c r="N192" s="5"/>
      <c r="O192" s="5"/>
      <c r="P192" s="5"/>
      <c r="Q192" s="5"/>
      <c r="R192" s="5"/>
      <c r="S192" s="5"/>
      <c r="T192" s="5"/>
    </row>
    <row r="193" spans="3:20" x14ac:dyDescent="0.2">
      <c r="C193" s="5"/>
      <c r="D193" s="5"/>
      <c r="E193" s="5"/>
      <c r="F193" s="5"/>
      <c r="G193" s="5"/>
      <c r="H193" s="5"/>
      <c r="I193" s="5"/>
      <c r="J193" s="5"/>
      <c r="K193" s="5"/>
      <c r="L193" s="5"/>
      <c r="M193" s="5"/>
      <c r="N193" s="5"/>
      <c r="O193" s="5"/>
      <c r="P193" s="5"/>
      <c r="Q193" s="5"/>
      <c r="R193" s="5"/>
      <c r="S193" s="5"/>
      <c r="T193" s="5"/>
    </row>
    <row r="194" spans="3:20" x14ac:dyDescent="0.2">
      <c r="C194" s="5"/>
      <c r="D194" s="5"/>
      <c r="E194" s="5"/>
      <c r="F194" s="5"/>
      <c r="G194" s="5"/>
      <c r="H194" s="5"/>
      <c r="I194" s="5"/>
      <c r="J194" s="5"/>
      <c r="K194" s="5"/>
      <c r="L194" s="5"/>
      <c r="M194" s="5"/>
      <c r="N194" s="5"/>
      <c r="O194" s="5"/>
      <c r="P194" s="5"/>
      <c r="Q194" s="5"/>
      <c r="R194" s="5"/>
      <c r="S194" s="5"/>
      <c r="T194" s="5"/>
    </row>
    <row r="195" spans="3:20" x14ac:dyDescent="0.2">
      <c r="C195" s="5"/>
      <c r="D195" s="5"/>
      <c r="E195" s="5"/>
      <c r="F195" s="5"/>
      <c r="G195" s="5"/>
      <c r="H195" s="5"/>
      <c r="I195" s="5"/>
      <c r="J195" s="5"/>
      <c r="K195" s="5"/>
      <c r="L195" s="5"/>
      <c r="M195" s="5"/>
      <c r="N195" s="5"/>
      <c r="O195" s="5"/>
      <c r="P195" s="5"/>
      <c r="Q195" s="5"/>
      <c r="R195" s="5"/>
      <c r="S195" s="5"/>
      <c r="T195" s="5"/>
    </row>
    <row r="196" spans="3:20" x14ac:dyDescent="0.2">
      <c r="C196" s="5"/>
      <c r="D196" s="5"/>
      <c r="E196" s="5"/>
      <c r="F196" s="5"/>
      <c r="G196" s="5"/>
      <c r="H196" s="5"/>
      <c r="I196" s="5"/>
      <c r="J196" s="5"/>
      <c r="K196" s="5"/>
      <c r="L196" s="5"/>
      <c r="M196" s="5"/>
      <c r="N196" s="5"/>
      <c r="O196" s="5"/>
      <c r="P196" s="5"/>
      <c r="Q196" s="5"/>
      <c r="R196" s="5"/>
      <c r="S196" s="5"/>
      <c r="T196" s="5"/>
    </row>
    <row r="197" spans="3:20" x14ac:dyDescent="0.2">
      <c r="C197" s="5"/>
      <c r="D197" s="5"/>
      <c r="E197" s="5"/>
      <c r="F197" s="5"/>
      <c r="G197" s="5"/>
      <c r="H197" s="5"/>
      <c r="I197" s="5"/>
      <c r="J197" s="5"/>
      <c r="K197" s="5"/>
      <c r="L197" s="5"/>
      <c r="M197" s="5"/>
      <c r="N197" s="5"/>
      <c r="O197" s="5"/>
      <c r="P197" s="5"/>
      <c r="Q197" s="5"/>
      <c r="R197" s="5"/>
      <c r="S197" s="5"/>
      <c r="T197" s="5"/>
    </row>
    <row r="198" spans="3:20" x14ac:dyDescent="0.2">
      <c r="C198" s="5"/>
      <c r="D198" s="5"/>
      <c r="E198" s="5"/>
      <c r="F198" s="5"/>
      <c r="G198" s="5"/>
      <c r="H198" s="5"/>
      <c r="I198" s="5"/>
      <c r="J198" s="5"/>
      <c r="K198" s="5"/>
      <c r="L198" s="5"/>
      <c r="M198" s="5"/>
      <c r="N198" s="5"/>
      <c r="O198" s="5"/>
      <c r="P198" s="5"/>
      <c r="Q198" s="5"/>
      <c r="R198" s="5"/>
      <c r="S198" s="5"/>
      <c r="T198" s="5"/>
    </row>
    <row r="199" spans="3:20" x14ac:dyDescent="0.2">
      <c r="C199" s="5"/>
      <c r="D199" s="5"/>
      <c r="E199" s="5"/>
      <c r="F199" s="5"/>
      <c r="G199" s="5"/>
      <c r="H199" s="5"/>
      <c r="I199" s="5"/>
      <c r="J199" s="5"/>
      <c r="K199" s="5"/>
      <c r="L199" s="5"/>
      <c r="M199" s="5"/>
      <c r="N199" s="5"/>
      <c r="O199" s="5"/>
      <c r="P199" s="5"/>
      <c r="Q199" s="5"/>
      <c r="R199" s="5"/>
      <c r="S199" s="5"/>
      <c r="T199" s="5"/>
    </row>
    <row r="200" spans="3:20" x14ac:dyDescent="0.2">
      <c r="C200" s="5"/>
      <c r="D200" s="5"/>
      <c r="E200" s="5"/>
      <c r="F200" s="5"/>
      <c r="G200" s="5"/>
      <c r="H200" s="5"/>
      <c r="I200" s="5"/>
      <c r="J200" s="5"/>
      <c r="K200" s="5"/>
      <c r="L200" s="5"/>
      <c r="M200" s="5"/>
      <c r="N200" s="5"/>
      <c r="O200" s="5"/>
      <c r="P200" s="5"/>
      <c r="Q200" s="5"/>
      <c r="R200" s="5"/>
      <c r="S200" s="5"/>
      <c r="T200" s="5"/>
    </row>
    <row r="201" spans="3:20" x14ac:dyDescent="0.2">
      <c r="C201" s="5"/>
      <c r="D201" s="5"/>
      <c r="E201" s="5"/>
      <c r="F201" s="5"/>
      <c r="G201" s="5"/>
      <c r="H201" s="5"/>
      <c r="I201" s="5"/>
      <c r="J201" s="5"/>
      <c r="K201" s="5"/>
      <c r="L201" s="5"/>
      <c r="M201" s="5"/>
      <c r="N201" s="5"/>
      <c r="O201" s="5"/>
      <c r="P201" s="5"/>
      <c r="Q201" s="5"/>
      <c r="R201" s="5"/>
      <c r="S201" s="5"/>
      <c r="T201" s="5"/>
    </row>
    <row r="202" spans="3:20" x14ac:dyDescent="0.2">
      <c r="C202" s="5"/>
      <c r="D202" s="5"/>
      <c r="E202" s="5"/>
      <c r="F202" s="5"/>
      <c r="G202" s="5"/>
      <c r="H202" s="5"/>
      <c r="I202" s="5"/>
      <c r="J202" s="5"/>
      <c r="K202" s="5"/>
      <c r="L202" s="5"/>
      <c r="M202" s="5"/>
      <c r="N202" s="5"/>
      <c r="O202" s="5"/>
      <c r="P202" s="5"/>
      <c r="Q202" s="5"/>
      <c r="R202" s="5"/>
      <c r="S202" s="5"/>
      <c r="T202" s="5"/>
    </row>
    <row r="203" spans="3:20" x14ac:dyDescent="0.2">
      <c r="C203" s="5"/>
      <c r="D203" s="5"/>
      <c r="E203" s="5"/>
      <c r="F203" s="5"/>
      <c r="G203" s="5"/>
      <c r="H203" s="5"/>
      <c r="I203" s="5"/>
      <c r="J203" s="5"/>
      <c r="K203" s="5"/>
      <c r="L203" s="5"/>
      <c r="M203" s="5"/>
      <c r="N203" s="5"/>
      <c r="O203" s="5"/>
      <c r="P203" s="5"/>
      <c r="Q203" s="5"/>
      <c r="R203" s="5"/>
      <c r="S203" s="5"/>
      <c r="T203" s="5"/>
    </row>
    <row r="204" spans="3:20" x14ac:dyDescent="0.2">
      <c r="C204" s="5"/>
      <c r="D204" s="5"/>
      <c r="E204" s="5"/>
      <c r="F204" s="5"/>
      <c r="G204" s="5"/>
      <c r="H204" s="5"/>
      <c r="I204" s="5"/>
      <c r="J204" s="5"/>
      <c r="K204" s="5"/>
      <c r="L204" s="5"/>
      <c r="M204" s="5"/>
      <c r="N204" s="5"/>
      <c r="O204" s="5"/>
      <c r="P204" s="5"/>
      <c r="Q204" s="5"/>
      <c r="R204" s="5"/>
      <c r="S204" s="5"/>
      <c r="T204" s="5"/>
    </row>
    <row r="205" spans="3:20" x14ac:dyDescent="0.2">
      <c r="C205" s="5"/>
      <c r="D205" s="5"/>
      <c r="E205" s="5"/>
      <c r="F205" s="5"/>
      <c r="G205" s="5"/>
      <c r="H205" s="5"/>
      <c r="I205" s="5"/>
      <c r="J205" s="5"/>
      <c r="K205" s="5"/>
      <c r="L205" s="5"/>
      <c r="M205" s="5"/>
      <c r="N205" s="5"/>
      <c r="O205" s="5"/>
      <c r="P205" s="5"/>
      <c r="Q205" s="5"/>
      <c r="R205" s="5"/>
      <c r="S205" s="5"/>
      <c r="T205" s="5"/>
    </row>
    <row r="206" spans="3:20" x14ac:dyDescent="0.2">
      <c r="C206" s="5"/>
      <c r="D206" s="5"/>
      <c r="E206" s="5"/>
      <c r="F206" s="5"/>
      <c r="G206" s="5"/>
      <c r="H206" s="5"/>
      <c r="I206" s="5"/>
      <c r="J206" s="5"/>
      <c r="K206" s="5"/>
      <c r="L206" s="5"/>
      <c r="M206" s="5"/>
      <c r="N206" s="5"/>
      <c r="O206" s="5"/>
      <c r="P206" s="5"/>
      <c r="Q206" s="5"/>
      <c r="R206" s="5"/>
      <c r="S206" s="5"/>
      <c r="T206" s="5"/>
    </row>
    <row r="207" spans="3:20" x14ac:dyDescent="0.2">
      <c r="C207" s="5"/>
      <c r="D207" s="5"/>
      <c r="E207" s="5"/>
      <c r="F207" s="5"/>
      <c r="G207" s="5"/>
      <c r="H207" s="5"/>
      <c r="I207" s="5"/>
      <c r="J207" s="5"/>
      <c r="K207" s="5"/>
      <c r="L207" s="5"/>
      <c r="M207" s="5"/>
      <c r="N207" s="5"/>
      <c r="O207" s="5"/>
      <c r="P207" s="5"/>
      <c r="Q207" s="5"/>
      <c r="R207" s="5"/>
      <c r="S207" s="5"/>
      <c r="T207" s="5"/>
    </row>
    <row r="208" spans="3:20" x14ac:dyDescent="0.2">
      <c r="C208" s="5"/>
      <c r="D208" s="5"/>
      <c r="E208" s="5"/>
      <c r="F208" s="5"/>
      <c r="G208" s="5"/>
      <c r="H208" s="5"/>
      <c r="I208" s="5"/>
      <c r="J208" s="5"/>
      <c r="K208" s="5"/>
      <c r="L208" s="5"/>
      <c r="M208" s="5"/>
      <c r="N208" s="5"/>
      <c r="O208" s="5"/>
      <c r="P208" s="5"/>
      <c r="Q208" s="5"/>
      <c r="R208" s="5"/>
      <c r="S208" s="5"/>
      <c r="T208" s="5"/>
    </row>
    <row r="209" spans="3:20" x14ac:dyDescent="0.2">
      <c r="C209" s="5"/>
      <c r="D209" s="5"/>
      <c r="E209" s="5"/>
      <c r="F209" s="5"/>
      <c r="G209" s="5"/>
      <c r="H209" s="5"/>
      <c r="I209" s="5"/>
      <c r="J209" s="5"/>
      <c r="K209" s="5"/>
      <c r="L209" s="5"/>
      <c r="M209" s="5"/>
      <c r="N209" s="5"/>
      <c r="O209" s="5"/>
      <c r="P209" s="5"/>
      <c r="Q209" s="5"/>
      <c r="R209" s="5"/>
      <c r="S209" s="5"/>
      <c r="T209" s="5"/>
    </row>
    <row r="210" spans="3:20" x14ac:dyDescent="0.2">
      <c r="C210" s="5"/>
      <c r="D210" s="5"/>
      <c r="E210" s="5"/>
      <c r="F210" s="5"/>
      <c r="G210" s="5"/>
      <c r="H210" s="5"/>
      <c r="I210" s="5"/>
      <c r="J210" s="5"/>
      <c r="K210" s="5"/>
      <c r="L210" s="5"/>
      <c r="M210" s="5"/>
      <c r="N210" s="5"/>
      <c r="O210" s="5"/>
      <c r="P210" s="5"/>
      <c r="Q210" s="5"/>
      <c r="R210" s="5"/>
      <c r="S210" s="5"/>
      <c r="T210" s="5"/>
    </row>
    <row r="211" spans="3:20" x14ac:dyDescent="0.2">
      <c r="C211" s="5"/>
      <c r="D211" s="5"/>
      <c r="E211" s="5"/>
      <c r="F211" s="5"/>
      <c r="G211" s="5"/>
      <c r="H211" s="5"/>
      <c r="I211" s="5"/>
      <c r="J211" s="5"/>
      <c r="K211" s="5"/>
      <c r="L211" s="5"/>
      <c r="M211" s="5"/>
      <c r="N211" s="5"/>
      <c r="O211" s="5"/>
      <c r="P211" s="5"/>
      <c r="Q211" s="5"/>
      <c r="R211" s="5"/>
      <c r="S211" s="5"/>
      <c r="T211" s="5"/>
    </row>
    <row r="212" spans="3:20" x14ac:dyDescent="0.2">
      <c r="C212" s="5"/>
      <c r="D212" s="5"/>
      <c r="E212" s="5"/>
      <c r="F212" s="5"/>
      <c r="G212" s="5"/>
      <c r="H212" s="5"/>
      <c r="I212" s="5"/>
      <c r="J212" s="5"/>
      <c r="K212" s="5"/>
      <c r="L212" s="5"/>
      <c r="M212" s="5"/>
      <c r="N212" s="5"/>
      <c r="O212" s="5"/>
      <c r="P212" s="5"/>
      <c r="Q212" s="5"/>
      <c r="R212" s="5"/>
      <c r="S212" s="5"/>
      <c r="T212" s="5"/>
    </row>
    <row r="213" spans="3:20" x14ac:dyDescent="0.2">
      <c r="C213" s="5"/>
      <c r="D213" s="5"/>
      <c r="E213" s="5"/>
      <c r="F213" s="5"/>
      <c r="G213" s="5"/>
      <c r="H213" s="5"/>
      <c r="I213" s="5"/>
      <c r="J213" s="5"/>
      <c r="K213" s="5"/>
      <c r="L213" s="5"/>
      <c r="M213" s="5"/>
      <c r="N213" s="5"/>
      <c r="O213" s="5"/>
      <c r="P213" s="5"/>
      <c r="Q213" s="5"/>
      <c r="R213" s="5"/>
      <c r="S213" s="5"/>
      <c r="T213" s="5"/>
    </row>
    <row r="214" spans="3:20" x14ac:dyDescent="0.2">
      <c r="C214" s="5"/>
      <c r="D214" s="5"/>
      <c r="E214" s="5"/>
      <c r="F214" s="5"/>
      <c r="G214" s="5"/>
      <c r="H214" s="5"/>
      <c r="I214" s="5"/>
      <c r="J214" s="5"/>
      <c r="K214" s="5"/>
      <c r="L214" s="5"/>
      <c r="M214" s="5"/>
      <c r="N214" s="5"/>
      <c r="O214" s="5"/>
      <c r="P214" s="5"/>
      <c r="Q214" s="5"/>
      <c r="R214" s="5"/>
      <c r="S214" s="5"/>
      <c r="T214" s="5"/>
    </row>
    <row r="215" spans="3:20" x14ac:dyDescent="0.2">
      <c r="C215" s="5"/>
      <c r="D215" s="5"/>
      <c r="E215" s="5"/>
      <c r="F215" s="5"/>
      <c r="G215" s="5"/>
      <c r="H215" s="5"/>
      <c r="I215" s="5"/>
      <c r="J215" s="5"/>
      <c r="K215" s="5"/>
      <c r="L215" s="5"/>
      <c r="M215" s="5"/>
      <c r="N215" s="5"/>
      <c r="O215" s="5"/>
      <c r="P215" s="5"/>
      <c r="Q215" s="5"/>
      <c r="R215" s="5"/>
      <c r="S215" s="5"/>
      <c r="T215" s="5"/>
    </row>
    <row r="216" spans="3:20" x14ac:dyDescent="0.2">
      <c r="C216" s="5"/>
      <c r="D216" s="5"/>
      <c r="E216" s="5"/>
      <c r="F216" s="5"/>
      <c r="G216" s="5"/>
      <c r="H216" s="5"/>
      <c r="I216" s="5"/>
      <c r="J216" s="5"/>
      <c r="K216" s="5"/>
      <c r="L216" s="5"/>
      <c r="M216" s="5"/>
      <c r="N216" s="5"/>
      <c r="O216" s="5"/>
      <c r="P216" s="5"/>
      <c r="Q216" s="5"/>
      <c r="R216" s="5"/>
      <c r="S216" s="5"/>
      <c r="T216" s="5"/>
    </row>
    <row r="217" spans="3:20" x14ac:dyDescent="0.2">
      <c r="C217" s="5"/>
      <c r="D217" s="5"/>
      <c r="E217" s="5"/>
      <c r="F217" s="5"/>
      <c r="G217" s="5"/>
      <c r="H217" s="5"/>
      <c r="I217" s="5"/>
      <c r="J217" s="5"/>
      <c r="K217" s="5"/>
      <c r="L217" s="5"/>
      <c r="M217" s="5"/>
      <c r="N217" s="5"/>
      <c r="O217" s="5"/>
      <c r="P217" s="5"/>
      <c r="Q217" s="5"/>
      <c r="R217" s="5"/>
      <c r="S217" s="5"/>
      <c r="T217" s="5"/>
    </row>
    <row r="218" spans="3:20" x14ac:dyDescent="0.2">
      <c r="C218" s="5"/>
      <c r="D218" s="5"/>
      <c r="E218" s="5"/>
      <c r="F218" s="5"/>
      <c r="G218" s="5"/>
      <c r="H218" s="5"/>
      <c r="I218" s="5"/>
      <c r="J218" s="5"/>
      <c r="K218" s="5"/>
      <c r="L218" s="5"/>
      <c r="M218" s="5"/>
      <c r="N218" s="5"/>
      <c r="O218" s="5"/>
      <c r="P218" s="5"/>
      <c r="Q218" s="5"/>
      <c r="R218" s="5"/>
      <c r="S218" s="5"/>
      <c r="T218" s="5"/>
    </row>
    <row r="219" spans="3:20" x14ac:dyDescent="0.2">
      <c r="C219" s="5"/>
      <c r="D219" s="5"/>
      <c r="E219" s="5"/>
      <c r="F219" s="5"/>
      <c r="G219" s="5"/>
      <c r="H219" s="5"/>
      <c r="I219" s="5"/>
      <c r="J219" s="5"/>
      <c r="K219" s="5"/>
      <c r="L219" s="5"/>
      <c r="M219" s="5"/>
      <c r="N219" s="5"/>
      <c r="O219" s="5"/>
      <c r="P219" s="5"/>
      <c r="Q219" s="5"/>
      <c r="R219" s="5"/>
      <c r="S219" s="5"/>
      <c r="T219" s="5"/>
    </row>
    <row r="220" spans="3:20" x14ac:dyDescent="0.2">
      <c r="C220" s="5"/>
      <c r="D220" s="5"/>
      <c r="E220" s="5"/>
      <c r="F220" s="5"/>
      <c r="G220" s="5"/>
      <c r="H220" s="5"/>
      <c r="I220" s="5"/>
      <c r="J220" s="5"/>
      <c r="K220" s="5"/>
      <c r="L220" s="5"/>
      <c r="M220" s="5"/>
      <c r="N220" s="5"/>
      <c r="O220" s="5"/>
      <c r="P220" s="5"/>
      <c r="Q220" s="5"/>
      <c r="R220" s="5"/>
      <c r="S220" s="5"/>
      <c r="T220" s="5"/>
    </row>
    <row r="221" spans="3:20" x14ac:dyDescent="0.2">
      <c r="C221" s="5"/>
      <c r="D221" s="5"/>
      <c r="E221" s="5"/>
      <c r="F221" s="5"/>
      <c r="G221" s="5"/>
      <c r="H221" s="5"/>
      <c r="I221" s="5"/>
      <c r="J221" s="5"/>
      <c r="K221" s="5"/>
      <c r="L221" s="5"/>
      <c r="M221" s="5"/>
      <c r="N221" s="5"/>
      <c r="O221" s="5"/>
      <c r="P221" s="5"/>
      <c r="Q221" s="5"/>
      <c r="R221" s="5"/>
      <c r="S221" s="5"/>
      <c r="T221" s="5"/>
    </row>
    <row r="222" spans="3:20" x14ac:dyDescent="0.2">
      <c r="C222" s="5"/>
      <c r="D222" s="5"/>
      <c r="E222" s="5"/>
      <c r="F222" s="5"/>
      <c r="G222" s="5"/>
      <c r="H222" s="5"/>
      <c r="I222" s="5"/>
      <c r="J222" s="5"/>
      <c r="K222" s="5"/>
      <c r="L222" s="5"/>
      <c r="M222" s="5"/>
      <c r="N222" s="5"/>
      <c r="O222" s="5"/>
      <c r="P222" s="5"/>
      <c r="Q222" s="5"/>
      <c r="R222" s="5"/>
      <c r="S222" s="5"/>
      <c r="T222" s="5"/>
    </row>
    <row r="223" spans="3:20" x14ac:dyDescent="0.2">
      <c r="C223" s="5"/>
      <c r="D223" s="5"/>
      <c r="E223" s="5"/>
      <c r="F223" s="5"/>
      <c r="G223" s="5"/>
      <c r="H223" s="5"/>
      <c r="I223" s="5"/>
      <c r="J223" s="5"/>
      <c r="K223" s="5"/>
      <c r="L223" s="5"/>
      <c r="M223" s="5"/>
      <c r="N223" s="5"/>
      <c r="O223" s="5"/>
      <c r="P223" s="5"/>
      <c r="Q223" s="5"/>
      <c r="R223" s="5"/>
      <c r="S223" s="5"/>
      <c r="T223" s="5"/>
    </row>
    <row r="224" spans="3:20" x14ac:dyDescent="0.2">
      <c r="C224" s="5"/>
      <c r="D224" s="5"/>
      <c r="E224" s="5"/>
      <c r="F224" s="5"/>
      <c r="G224" s="5"/>
      <c r="H224" s="5"/>
      <c r="I224" s="5"/>
      <c r="J224" s="5"/>
      <c r="K224" s="5"/>
      <c r="L224" s="5"/>
      <c r="M224" s="5"/>
      <c r="N224" s="5"/>
      <c r="O224" s="5"/>
      <c r="P224" s="5"/>
      <c r="Q224" s="5"/>
      <c r="R224" s="5"/>
      <c r="S224" s="5"/>
      <c r="T224" s="5"/>
    </row>
    <row r="225" spans="3:20" x14ac:dyDescent="0.2">
      <c r="C225" s="5"/>
      <c r="D225" s="5"/>
      <c r="E225" s="5"/>
      <c r="F225" s="5"/>
      <c r="G225" s="5"/>
      <c r="H225" s="5"/>
      <c r="I225" s="5"/>
      <c r="J225" s="5"/>
      <c r="K225" s="5"/>
      <c r="L225" s="5"/>
      <c r="M225" s="5"/>
      <c r="N225" s="5"/>
      <c r="O225" s="5"/>
      <c r="P225" s="5"/>
      <c r="Q225" s="5"/>
      <c r="R225" s="5"/>
      <c r="S225" s="5"/>
      <c r="T225" s="5"/>
    </row>
    <row r="226" spans="3:20" x14ac:dyDescent="0.2">
      <c r="C226" s="5"/>
      <c r="D226" s="5"/>
      <c r="E226" s="5"/>
      <c r="F226" s="5"/>
      <c r="G226" s="5"/>
      <c r="H226" s="5"/>
      <c r="I226" s="5"/>
      <c r="J226" s="5"/>
      <c r="K226" s="5"/>
      <c r="L226" s="5"/>
      <c r="M226" s="5"/>
      <c r="N226" s="5"/>
      <c r="O226" s="5"/>
      <c r="P226" s="5"/>
      <c r="Q226" s="5"/>
      <c r="R226" s="5"/>
      <c r="S226" s="5"/>
      <c r="T226" s="5"/>
    </row>
    <row r="227" spans="3:20" x14ac:dyDescent="0.2">
      <c r="C227" s="5"/>
      <c r="D227" s="5"/>
      <c r="E227" s="5"/>
      <c r="F227" s="5"/>
      <c r="G227" s="5"/>
      <c r="H227" s="5"/>
      <c r="I227" s="5"/>
      <c r="J227" s="5"/>
      <c r="K227" s="5"/>
      <c r="L227" s="5"/>
      <c r="M227" s="5"/>
      <c r="N227" s="5"/>
      <c r="O227" s="5"/>
      <c r="P227" s="5"/>
      <c r="Q227" s="5"/>
      <c r="R227" s="5"/>
      <c r="S227" s="5"/>
      <c r="T227" s="5"/>
    </row>
    <row r="228" spans="3:20" x14ac:dyDescent="0.2">
      <c r="C228" s="5"/>
      <c r="D228" s="5"/>
      <c r="E228" s="5"/>
      <c r="F228" s="5"/>
      <c r="G228" s="5"/>
      <c r="H228" s="5"/>
      <c r="I228" s="5"/>
      <c r="J228" s="5"/>
      <c r="K228" s="5"/>
      <c r="L228" s="5"/>
      <c r="M228" s="5"/>
      <c r="N228" s="5"/>
      <c r="O228" s="5"/>
      <c r="P228" s="5"/>
      <c r="Q228" s="5"/>
      <c r="R228" s="5"/>
      <c r="S228" s="5"/>
      <c r="T228" s="5"/>
    </row>
    <row r="229" spans="3:20" x14ac:dyDescent="0.2">
      <c r="C229" s="5"/>
      <c r="D229" s="5"/>
      <c r="E229" s="5"/>
      <c r="F229" s="5"/>
      <c r="G229" s="5"/>
      <c r="H229" s="5"/>
      <c r="I229" s="5"/>
      <c r="J229" s="5"/>
      <c r="K229" s="5"/>
      <c r="L229" s="5"/>
      <c r="M229" s="5"/>
      <c r="N229" s="5"/>
      <c r="O229" s="5"/>
      <c r="P229" s="5"/>
      <c r="Q229" s="5"/>
      <c r="R229" s="5"/>
      <c r="S229" s="5"/>
      <c r="T229" s="5"/>
    </row>
    <row r="230" spans="3:20" x14ac:dyDescent="0.2">
      <c r="C230" s="5"/>
      <c r="D230" s="5"/>
      <c r="E230" s="5"/>
      <c r="F230" s="5"/>
      <c r="G230" s="5"/>
      <c r="H230" s="5"/>
      <c r="I230" s="5"/>
      <c r="J230" s="5"/>
      <c r="K230" s="5"/>
      <c r="L230" s="5"/>
      <c r="M230" s="5"/>
      <c r="N230" s="5"/>
      <c r="O230" s="5"/>
      <c r="P230" s="5"/>
      <c r="Q230" s="5"/>
      <c r="R230" s="5"/>
      <c r="S230" s="5"/>
      <c r="T230" s="5"/>
    </row>
    <row r="231" spans="3:20" x14ac:dyDescent="0.2">
      <c r="C231" s="5"/>
      <c r="D231" s="5"/>
      <c r="E231" s="5"/>
      <c r="F231" s="5"/>
      <c r="G231" s="5"/>
      <c r="H231" s="5"/>
      <c r="I231" s="5"/>
      <c r="J231" s="5"/>
      <c r="K231" s="5"/>
      <c r="L231" s="5"/>
      <c r="M231" s="5"/>
      <c r="N231" s="5"/>
      <c r="O231" s="5"/>
      <c r="P231" s="5"/>
      <c r="Q231" s="5"/>
      <c r="R231" s="5"/>
      <c r="S231" s="5"/>
      <c r="T231" s="5"/>
    </row>
    <row r="232" spans="3:20" x14ac:dyDescent="0.2">
      <c r="C232" s="5"/>
      <c r="D232" s="5"/>
      <c r="E232" s="5"/>
      <c r="F232" s="5"/>
      <c r="G232" s="5"/>
      <c r="H232" s="5"/>
      <c r="I232" s="5"/>
      <c r="J232" s="5"/>
      <c r="K232" s="5"/>
      <c r="L232" s="5"/>
      <c r="M232" s="5"/>
      <c r="N232" s="5"/>
      <c r="O232" s="5"/>
      <c r="P232" s="5"/>
      <c r="Q232" s="5"/>
      <c r="R232" s="5"/>
      <c r="S232" s="5"/>
      <c r="T232" s="5"/>
    </row>
    <row r="233" spans="3:20" x14ac:dyDescent="0.2">
      <c r="C233" s="5"/>
      <c r="D233" s="5"/>
      <c r="E233" s="5"/>
      <c r="F233" s="5"/>
      <c r="G233" s="5"/>
      <c r="H233" s="5"/>
      <c r="I233" s="5"/>
      <c r="J233" s="5"/>
      <c r="K233" s="5"/>
      <c r="L233" s="5"/>
      <c r="M233" s="5"/>
      <c r="N233" s="5"/>
      <c r="O233" s="5"/>
      <c r="P233" s="5"/>
      <c r="Q233" s="5"/>
      <c r="R233" s="5"/>
      <c r="S233" s="5"/>
      <c r="T233" s="5"/>
    </row>
    <row r="234" spans="3:20" x14ac:dyDescent="0.2">
      <c r="C234" s="5"/>
      <c r="D234" s="5"/>
      <c r="E234" s="5"/>
      <c r="F234" s="5"/>
      <c r="G234" s="5"/>
      <c r="H234" s="5"/>
      <c r="I234" s="5"/>
      <c r="J234" s="5"/>
      <c r="K234" s="5"/>
      <c r="L234" s="5"/>
      <c r="M234" s="5"/>
      <c r="N234" s="5"/>
      <c r="O234" s="5"/>
      <c r="P234" s="5"/>
      <c r="Q234" s="5"/>
      <c r="R234" s="5"/>
      <c r="S234" s="5"/>
      <c r="T234" s="5"/>
    </row>
    <row r="235" spans="3:20" x14ac:dyDescent="0.2">
      <c r="C235" s="5"/>
      <c r="D235" s="5"/>
      <c r="E235" s="5"/>
      <c r="F235" s="5"/>
      <c r="G235" s="5"/>
      <c r="H235" s="5"/>
      <c r="I235" s="5"/>
      <c r="J235" s="5"/>
      <c r="K235" s="5"/>
      <c r="L235" s="5"/>
      <c r="M235" s="5"/>
      <c r="N235" s="5"/>
      <c r="O235" s="5"/>
      <c r="P235" s="5"/>
      <c r="Q235" s="5"/>
      <c r="R235" s="5"/>
      <c r="S235" s="5"/>
      <c r="T235" s="5"/>
    </row>
    <row r="236" spans="3:20" x14ac:dyDescent="0.2">
      <c r="C236" s="5"/>
      <c r="D236" s="5"/>
      <c r="E236" s="5"/>
      <c r="F236" s="5"/>
      <c r="G236" s="5"/>
      <c r="H236" s="5"/>
      <c r="I236" s="5"/>
      <c r="J236" s="5"/>
      <c r="K236" s="5"/>
      <c r="L236" s="5"/>
      <c r="M236" s="5"/>
      <c r="N236" s="5"/>
      <c r="O236" s="5"/>
      <c r="P236" s="5"/>
      <c r="Q236" s="5"/>
      <c r="R236" s="5"/>
      <c r="S236" s="5"/>
      <c r="T236" s="5"/>
    </row>
    <row r="237" spans="3:20" x14ac:dyDescent="0.2">
      <c r="C237" s="5"/>
      <c r="D237" s="5"/>
      <c r="E237" s="5"/>
      <c r="F237" s="5"/>
      <c r="G237" s="5"/>
      <c r="H237" s="5"/>
      <c r="I237" s="5"/>
      <c r="J237" s="5"/>
      <c r="K237" s="5"/>
      <c r="L237" s="5"/>
      <c r="M237" s="5"/>
      <c r="N237" s="5"/>
      <c r="O237" s="5"/>
      <c r="P237" s="5"/>
      <c r="Q237" s="5"/>
      <c r="R237" s="5"/>
      <c r="S237" s="5"/>
      <c r="T237" s="5"/>
    </row>
    <row r="238" spans="3:20" x14ac:dyDescent="0.2">
      <c r="C238" s="5"/>
      <c r="D238" s="5"/>
      <c r="E238" s="5"/>
      <c r="F238" s="5"/>
      <c r="G238" s="5"/>
      <c r="H238" s="5"/>
      <c r="I238" s="5"/>
      <c r="J238" s="5"/>
      <c r="K238" s="5"/>
      <c r="L238" s="5"/>
      <c r="M238" s="5"/>
      <c r="N238" s="5"/>
      <c r="O238" s="5"/>
      <c r="P238" s="5"/>
      <c r="Q238" s="5"/>
      <c r="R238" s="5"/>
      <c r="S238" s="5"/>
      <c r="T238" s="5"/>
    </row>
    <row r="239" spans="3:20" x14ac:dyDescent="0.2">
      <c r="C239" s="5"/>
      <c r="D239" s="5"/>
      <c r="E239" s="5"/>
      <c r="F239" s="5"/>
      <c r="G239" s="5"/>
      <c r="H239" s="5"/>
      <c r="I239" s="5"/>
      <c r="J239" s="5"/>
      <c r="K239" s="5"/>
      <c r="L239" s="5"/>
      <c r="M239" s="5"/>
      <c r="N239" s="5"/>
      <c r="O239" s="5"/>
      <c r="P239" s="5"/>
      <c r="Q239" s="5"/>
      <c r="R239" s="5"/>
      <c r="S239" s="5"/>
      <c r="T239" s="5"/>
    </row>
    <row r="240" spans="3:20" x14ac:dyDescent="0.2">
      <c r="C240" s="5"/>
      <c r="D240" s="5"/>
      <c r="E240" s="5"/>
      <c r="F240" s="5"/>
      <c r="G240" s="5"/>
      <c r="H240" s="5"/>
      <c r="I240" s="5"/>
      <c r="J240" s="5"/>
      <c r="K240" s="5"/>
      <c r="L240" s="5"/>
      <c r="M240" s="5"/>
      <c r="N240" s="5"/>
      <c r="O240" s="5"/>
      <c r="P240" s="5"/>
      <c r="Q240" s="5"/>
      <c r="R240" s="5"/>
      <c r="S240" s="5"/>
      <c r="T240" s="5"/>
    </row>
    <row r="241" spans="3:20" x14ac:dyDescent="0.2">
      <c r="C241" s="5"/>
      <c r="D241" s="5"/>
      <c r="E241" s="5"/>
      <c r="F241" s="5"/>
      <c r="G241" s="5"/>
      <c r="H241" s="5"/>
      <c r="I241" s="5"/>
      <c r="J241" s="5"/>
      <c r="K241" s="5"/>
      <c r="L241" s="5"/>
      <c r="M241" s="5"/>
      <c r="N241" s="5"/>
      <c r="O241" s="5"/>
      <c r="P241" s="5"/>
      <c r="Q241" s="5"/>
      <c r="R241" s="5"/>
      <c r="S241" s="5"/>
      <c r="T241" s="5"/>
    </row>
    <row r="242" spans="3:20" x14ac:dyDescent="0.2">
      <c r="C242" s="5"/>
      <c r="D242" s="5"/>
      <c r="E242" s="5"/>
      <c r="F242" s="5"/>
      <c r="G242" s="5"/>
      <c r="H242" s="5"/>
      <c r="I242" s="5"/>
      <c r="J242" s="5"/>
      <c r="K242" s="5"/>
      <c r="L242" s="5"/>
      <c r="M242" s="5"/>
      <c r="N242" s="5"/>
      <c r="O242" s="5"/>
      <c r="P242" s="5"/>
      <c r="Q242" s="5"/>
      <c r="R242" s="5"/>
      <c r="S242" s="5"/>
      <c r="T242" s="5"/>
    </row>
    <row r="243" spans="3:20" x14ac:dyDescent="0.2">
      <c r="C243" s="5"/>
      <c r="D243" s="5"/>
      <c r="E243" s="5"/>
      <c r="F243" s="5"/>
      <c r="G243" s="5"/>
      <c r="H243" s="5"/>
      <c r="I243" s="5"/>
      <c r="J243" s="5"/>
      <c r="K243" s="5"/>
      <c r="L243" s="5"/>
      <c r="M243" s="5"/>
      <c r="N243" s="5"/>
      <c r="O243" s="5"/>
      <c r="P243" s="5"/>
      <c r="Q243" s="5"/>
      <c r="R243" s="5"/>
      <c r="S243" s="5"/>
      <c r="T243" s="5"/>
    </row>
    <row r="244" spans="3:20" x14ac:dyDescent="0.2">
      <c r="C244" s="5"/>
      <c r="D244" s="5"/>
      <c r="E244" s="5"/>
      <c r="F244" s="5"/>
      <c r="G244" s="5"/>
      <c r="H244" s="5"/>
      <c r="I244" s="5"/>
      <c r="J244" s="5"/>
      <c r="K244" s="5"/>
      <c r="L244" s="5"/>
      <c r="M244" s="5"/>
      <c r="N244" s="5"/>
      <c r="O244" s="5"/>
      <c r="P244" s="5"/>
      <c r="Q244" s="5"/>
      <c r="R244" s="5"/>
      <c r="S244" s="5"/>
      <c r="T244" s="5"/>
    </row>
    <row r="245" spans="3:20" x14ac:dyDescent="0.2">
      <c r="C245" s="5"/>
      <c r="D245" s="5"/>
      <c r="E245" s="5"/>
      <c r="F245" s="5"/>
      <c r="G245" s="5"/>
      <c r="H245" s="5"/>
      <c r="I245" s="5"/>
      <c r="J245" s="5"/>
      <c r="K245" s="5"/>
      <c r="L245" s="5"/>
      <c r="M245" s="5"/>
      <c r="N245" s="5"/>
      <c r="O245" s="5"/>
      <c r="P245" s="5"/>
      <c r="Q245" s="5"/>
      <c r="R245" s="5"/>
      <c r="S245" s="5"/>
      <c r="T245" s="5"/>
    </row>
    <row r="246" spans="3:20" x14ac:dyDescent="0.2">
      <c r="C246" s="5"/>
      <c r="D246" s="5"/>
      <c r="E246" s="5"/>
      <c r="F246" s="5"/>
      <c r="G246" s="5"/>
      <c r="H246" s="5"/>
      <c r="I246" s="5"/>
      <c r="J246" s="5"/>
      <c r="K246" s="5"/>
      <c r="L246" s="5"/>
      <c r="M246" s="5"/>
      <c r="N246" s="5"/>
      <c r="O246" s="5"/>
      <c r="P246" s="5"/>
      <c r="Q246" s="5"/>
      <c r="R246" s="5"/>
      <c r="S246" s="5"/>
      <c r="T246" s="5"/>
    </row>
    <row r="247" spans="3:20" x14ac:dyDescent="0.2">
      <c r="C247" s="5"/>
      <c r="D247" s="5"/>
      <c r="E247" s="5"/>
      <c r="F247" s="5"/>
      <c r="G247" s="5"/>
      <c r="H247" s="5"/>
      <c r="I247" s="5"/>
      <c r="J247" s="5"/>
      <c r="K247" s="5"/>
      <c r="L247" s="5"/>
      <c r="M247" s="5"/>
      <c r="N247" s="5"/>
      <c r="O247" s="5"/>
      <c r="P247" s="5"/>
      <c r="Q247" s="5"/>
      <c r="R247" s="5"/>
      <c r="S247" s="5"/>
      <c r="T247" s="5"/>
    </row>
    <row r="248" spans="3:20" x14ac:dyDescent="0.2">
      <c r="C248" s="5"/>
      <c r="D248" s="5"/>
      <c r="E248" s="5"/>
      <c r="F248" s="5"/>
      <c r="G248" s="5"/>
      <c r="H248" s="5"/>
      <c r="I248" s="5"/>
      <c r="J248" s="5"/>
      <c r="K248" s="5"/>
      <c r="L248" s="5"/>
      <c r="M248" s="5"/>
      <c r="N248" s="5"/>
      <c r="O248" s="5"/>
      <c r="P248" s="5"/>
      <c r="Q248" s="5"/>
      <c r="R248" s="5"/>
      <c r="S248" s="5"/>
      <c r="T248" s="5"/>
    </row>
    <row r="249" spans="3:20" x14ac:dyDescent="0.2">
      <c r="C249" s="5"/>
      <c r="D249" s="5"/>
      <c r="E249" s="5"/>
      <c r="F249" s="5"/>
      <c r="G249" s="5"/>
      <c r="H249" s="5"/>
      <c r="I249" s="5"/>
      <c r="J249" s="5"/>
      <c r="K249" s="5"/>
      <c r="L249" s="5"/>
      <c r="M249" s="5"/>
      <c r="N249" s="5"/>
      <c r="O249" s="5"/>
      <c r="P249" s="5"/>
      <c r="Q249" s="5"/>
      <c r="R249" s="5"/>
      <c r="S249" s="5"/>
      <c r="T249" s="5"/>
    </row>
    <row r="250" spans="3:20" x14ac:dyDescent="0.2">
      <c r="C250" s="5"/>
      <c r="D250" s="5"/>
      <c r="E250" s="5"/>
      <c r="F250" s="5"/>
      <c r="G250" s="5"/>
      <c r="H250" s="5"/>
      <c r="I250" s="5"/>
      <c r="J250" s="5"/>
      <c r="K250" s="5"/>
      <c r="L250" s="5"/>
      <c r="M250" s="5"/>
      <c r="N250" s="5"/>
      <c r="O250" s="5"/>
      <c r="P250" s="5"/>
      <c r="Q250" s="5"/>
      <c r="R250" s="5"/>
      <c r="S250" s="5"/>
      <c r="T250" s="5"/>
    </row>
    <row r="251" spans="3:20" x14ac:dyDescent="0.2">
      <c r="C251" s="5"/>
      <c r="D251" s="5"/>
      <c r="E251" s="5"/>
      <c r="F251" s="5"/>
      <c r="G251" s="5"/>
      <c r="H251" s="5"/>
      <c r="I251" s="5"/>
      <c r="J251" s="5"/>
      <c r="K251" s="5"/>
      <c r="L251" s="5"/>
      <c r="M251" s="5"/>
      <c r="N251" s="5"/>
      <c r="O251" s="5"/>
      <c r="P251" s="5"/>
      <c r="Q251" s="5"/>
      <c r="R251" s="5"/>
      <c r="S251" s="5"/>
      <c r="T251" s="5"/>
    </row>
    <row r="252" spans="3:20" x14ac:dyDescent="0.2">
      <c r="C252" s="5"/>
      <c r="D252" s="5"/>
      <c r="E252" s="5"/>
      <c r="F252" s="5"/>
      <c r="G252" s="5"/>
      <c r="H252" s="5"/>
      <c r="I252" s="5"/>
      <c r="J252" s="5"/>
      <c r="K252" s="5"/>
      <c r="L252" s="5"/>
      <c r="M252" s="5"/>
      <c r="N252" s="5"/>
      <c r="O252" s="5"/>
      <c r="P252" s="5"/>
      <c r="Q252" s="5"/>
      <c r="R252" s="5"/>
      <c r="S252" s="5"/>
      <c r="T252" s="5"/>
    </row>
    <row r="253" spans="3:20" x14ac:dyDescent="0.2">
      <c r="C253" s="5"/>
      <c r="D253" s="5"/>
      <c r="E253" s="5"/>
      <c r="F253" s="5"/>
      <c r="G253" s="5"/>
      <c r="H253" s="5"/>
      <c r="I253" s="5"/>
      <c r="J253" s="5"/>
      <c r="K253" s="5"/>
      <c r="L253" s="5"/>
      <c r="M253" s="5"/>
      <c r="N253" s="5"/>
      <c r="O253" s="5"/>
      <c r="P253" s="5"/>
      <c r="Q253" s="5"/>
      <c r="R253" s="5"/>
      <c r="S253" s="5"/>
      <c r="T253" s="5"/>
    </row>
    <row r="254" spans="3:20" x14ac:dyDescent="0.2">
      <c r="C254" s="5"/>
      <c r="D254" s="5"/>
      <c r="E254" s="5"/>
      <c r="F254" s="5"/>
      <c r="G254" s="5"/>
      <c r="H254" s="5"/>
      <c r="I254" s="5"/>
      <c r="J254" s="5"/>
      <c r="K254" s="5"/>
      <c r="L254" s="5"/>
      <c r="M254" s="5"/>
      <c r="N254" s="5"/>
      <c r="O254" s="5"/>
      <c r="P254" s="5"/>
      <c r="Q254" s="5"/>
      <c r="R254" s="5"/>
      <c r="S254" s="5"/>
      <c r="T254" s="5"/>
    </row>
    <row r="255" spans="3:20" x14ac:dyDescent="0.2">
      <c r="C255" s="5"/>
      <c r="D255" s="5"/>
      <c r="E255" s="5"/>
      <c r="F255" s="5"/>
      <c r="G255" s="5"/>
      <c r="H255" s="5"/>
      <c r="I255" s="5"/>
      <c r="J255" s="5"/>
      <c r="K255" s="5"/>
      <c r="L255" s="5"/>
      <c r="M255" s="5"/>
      <c r="N255" s="5"/>
      <c r="O255" s="5"/>
      <c r="P255" s="5"/>
      <c r="Q255" s="5"/>
      <c r="R255" s="5"/>
      <c r="S255" s="5"/>
      <c r="T255" s="5"/>
    </row>
    <row r="256" spans="3:20" x14ac:dyDescent="0.2">
      <c r="C256" s="5"/>
      <c r="D256" s="5"/>
      <c r="E256" s="5"/>
      <c r="F256" s="5"/>
      <c r="G256" s="5"/>
      <c r="H256" s="5"/>
      <c r="I256" s="5"/>
      <c r="J256" s="5"/>
      <c r="K256" s="5"/>
      <c r="L256" s="5"/>
      <c r="M256" s="5"/>
      <c r="N256" s="5"/>
      <c r="O256" s="5"/>
      <c r="P256" s="5"/>
      <c r="Q256" s="5"/>
      <c r="R256" s="5"/>
      <c r="S256" s="5"/>
      <c r="T256" s="5"/>
    </row>
    <row r="257" spans="3:20" x14ac:dyDescent="0.2">
      <c r="C257" s="5"/>
      <c r="D257" s="5"/>
      <c r="E257" s="5"/>
      <c r="F257" s="5"/>
      <c r="G257" s="5"/>
      <c r="H257" s="5"/>
      <c r="I257" s="5"/>
      <c r="J257" s="5"/>
      <c r="K257" s="5"/>
      <c r="L257" s="5"/>
      <c r="M257" s="5"/>
      <c r="N257" s="5"/>
      <c r="O257" s="5"/>
      <c r="P257" s="5"/>
      <c r="Q257" s="5"/>
      <c r="R257" s="5"/>
      <c r="S257" s="5"/>
      <c r="T257" s="5"/>
    </row>
    <row r="258" spans="3:20" x14ac:dyDescent="0.2">
      <c r="C258" s="5"/>
      <c r="D258" s="5"/>
      <c r="E258" s="5"/>
      <c r="F258" s="5"/>
      <c r="G258" s="5"/>
      <c r="H258" s="5"/>
      <c r="I258" s="5"/>
      <c r="J258" s="5"/>
      <c r="K258" s="5"/>
      <c r="L258" s="5"/>
      <c r="M258" s="5"/>
      <c r="N258" s="5"/>
      <c r="O258" s="5"/>
      <c r="P258" s="5"/>
      <c r="Q258" s="5"/>
      <c r="R258" s="5"/>
      <c r="S258" s="5"/>
      <c r="T258" s="5"/>
    </row>
    <row r="259" spans="3:20" x14ac:dyDescent="0.2">
      <c r="C259" s="5"/>
      <c r="D259" s="5"/>
      <c r="E259" s="5"/>
      <c r="F259" s="5"/>
      <c r="G259" s="5"/>
      <c r="H259" s="5"/>
      <c r="I259" s="5"/>
      <c r="J259" s="5"/>
      <c r="K259" s="5"/>
      <c r="L259" s="5"/>
      <c r="M259" s="5"/>
      <c r="N259" s="5"/>
      <c r="O259" s="5"/>
      <c r="P259" s="5"/>
      <c r="Q259" s="5"/>
      <c r="R259" s="5"/>
      <c r="S259" s="5"/>
      <c r="T259" s="5"/>
    </row>
    <row r="260" spans="3:20" x14ac:dyDescent="0.2">
      <c r="C260" s="5"/>
      <c r="D260" s="5"/>
      <c r="E260" s="5"/>
      <c r="F260" s="5"/>
      <c r="G260" s="5"/>
      <c r="H260" s="5"/>
      <c r="I260" s="5"/>
      <c r="J260" s="5"/>
      <c r="K260" s="5"/>
      <c r="L260" s="5"/>
      <c r="M260" s="5"/>
      <c r="N260" s="5"/>
      <c r="O260" s="5"/>
      <c r="P260" s="5"/>
      <c r="Q260" s="5"/>
      <c r="R260" s="5"/>
      <c r="S260" s="5"/>
      <c r="T260" s="5"/>
    </row>
    <row r="261" spans="3:20" x14ac:dyDescent="0.2">
      <c r="C261" s="5"/>
      <c r="D261" s="5"/>
      <c r="E261" s="5"/>
      <c r="F261" s="5"/>
      <c r="G261" s="5"/>
      <c r="H261" s="5"/>
      <c r="I261" s="5"/>
      <c r="J261" s="5"/>
      <c r="K261" s="5"/>
      <c r="L261" s="5"/>
      <c r="M261" s="5"/>
      <c r="N261" s="5"/>
      <c r="O261" s="5"/>
      <c r="P261" s="5"/>
      <c r="Q261" s="5"/>
      <c r="R261" s="5"/>
      <c r="S261" s="5"/>
      <c r="T261" s="5"/>
    </row>
    <row r="262" spans="3:20" x14ac:dyDescent="0.2">
      <c r="C262" s="5"/>
      <c r="D262" s="5"/>
      <c r="E262" s="5"/>
      <c r="F262" s="5"/>
      <c r="G262" s="5"/>
      <c r="H262" s="5"/>
      <c r="I262" s="5"/>
      <c r="J262" s="5"/>
      <c r="K262" s="5"/>
      <c r="L262" s="5"/>
      <c r="M262" s="5"/>
      <c r="N262" s="5"/>
      <c r="O262" s="5"/>
      <c r="P262" s="5"/>
      <c r="Q262" s="5"/>
      <c r="R262" s="5"/>
      <c r="S262" s="5"/>
      <c r="T262" s="5"/>
    </row>
    <row r="263" spans="3:20" x14ac:dyDescent="0.2">
      <c r="C263" s="5"/>
      <c r="D263" s="5"/>
      <c r="E263" s="5"/>
      <c r="F263" s="5"/>
      <c r="G263" s="5"/>
      <c r="H263" s="5"/>
      <c r="I263" s="5"/>
      <c r="J263" s="5"/>
      <c r="K263" s="5"/>
      <c r="L263" s="5"/>
      <c r="M263" s="5"/>
      <c r="N263" s="5"/>
      <c r="O263" s="5"/>
      <c r="P263" s="5"/>
      <c r="Q263" s="5"/>
      <c r="R263" s="5"/>
      <c r="S263" s="5"/>
      <c r="T263" s="5"/>
    </row>
    <row r="264" spans="3:20" x14ac:dyDescent="0.2">
      <c r="C264" s="5"/>
      <c r="D264" s="5"/>
      <c r="E264" s="5"/>
      <c r="F264" s="5"/>
      <c r="G264" s="5"/>
      <c r="H264" s="5"/>
      <c r="I264" s="5"/>
      <c r="J264" s="5"/>
      <c r="K264" s="5"/>
      <c r="L264" s="5"/>
      <c r="M264" s="5"/>
      <c r="N264" s="5"/>
      <c r="O264" s="5"/>
      <c r="P264" s="5"/>
      <c r="Q264" s="5"/>
      <c r="R264" s="5"/>
      <c r="S264" s="5"/>
      <c r="T264" s="5"/>
    </row>
    <row r="265" spans="3:20" x14ac:dyDescent="0.2">
      <c r="C265" s="5"/>
      <c r="D265" s="5"/>
      <c r="E265" s="5"/>
      <c r="F265" s="5"/>
      <c r="G265" s="5"/>
      <c r="H265" s="5"/>
      <c r="I265" s="5"/>
      <c r="J265" s="5"/>
      <c r="K265" s="5"/>
      <c r="L265" s="5"/>
      <c r="M265" s="5"/>
      <c r="N265" s="5"/>
      <c r="O265" s="5"/>
      <c r="P265" s="5"/>
      <c r="Q265" s="5"/>
      <c r="R265" s="5"/>
      <c r="S265" s="5"/>
      <c r="T265" s="5"/>
    </row>
    <row r="266" spans="3:20" x14ac:dyDescent="0.2">
      <c r="C266" s="5"/>
      <c r="D266" s="5"/>
      <c r="E266" s="5"/>
      <c r="F266" s="5"/>
      <c r="G266" s="5"/>
      <c r="H266" s="5"/>
      <c r="I266" s="5"/>
      <c r="J266" s="5"/>
      <c r="K266" s="5"/>
      <c r="L266" s="5"/>
      <c r="M266" s="5"/>
      <c r="N266" s="5"/>
      <c r="O266" s="5"/>
      <c r="P266" s="5"/>
      <c r="Q266" s="5"/>
      <c r="R266" s="5"/>
      <c r="S266" s="5"/>
      <c r="T266" s="5"/>
    </row>
    <row r="267" spans="3:20" x14ac:dyDescent="0.2">
      <c r="C267" s="5"/>
      <c r="D267" s="5"/>
      <c r="E267" s="5"/>
      <c r="F267" s="5"/>
      <c r="G267" s="5"/>
      <c r="H267" s="5"/>
      <c r="I267" s="5"/>
      <c r="J267" s="5"/>
      <c r="K267" s="5"/>
      <c r="L267" s="5"/>
      <c r="M267" s="5"/>
      <c r="N267" s="5"/>
      <c r="O267" s="5"/>
      <c r="P267" s="5"/>
      <c r="Q267" s="5"/>
      <c r="R267" s="5"/>
      <c r="S267" s="5"/>
      <c r="T267" s="5"/>
    </row>
    <row r="268" spans="3:20" x14ac:dyDescent="0.2">
      <c r="C268" s="5"/>
      <c r="D268" s="5"/>
      <c r="E268" s="5"/>
      <c r="F268" s="5"/>
      <c r="G268" s="5"/>
      <c r="H268" s="5"/>
      <c r="I268" s="5"/>
      <c r="J268" s="5"/>
      <c r="K268" s="5"/>
      <c r="L268" s="5"/>
      <c r="M268" s="5"/>
      <c r="N268" s="5"/>
      <c r="O268" s="5"/>
      <c r="P268" s="5"/>
      <c r="Q268" s="5"/>
      <c r="R268" s="5"/>
      <c r="S268" s="5"/>
      <c r="T268" s="5"/>
    </row>
    <row r="269" spans="3:20" x14ac:dyDescent="0.2">
      <c r="C269" s="5"/>
      <c r="D269" s="5"/>
      <c r="E269" s="5"/>
      <c r="F269" s="5"/>
      <c r="G269" s="5"/>
      <c r="H269" s="5"/>
      <c r="I269" s="5"/>
      <c r="J269" s="5"/>
      <c r="K269" s="5"/>
      <c r="L269" s="5"/>
      <c r="M269" s="5"/>
      <c r="N269" s="5"/>
      <c r="O269" s="5"/>
      <c r="P269" s="5"/>
      <c r="Q269" s="5"/>
      <c r="R269" s="5"/>
      <c r="S269" s="5"/>
      <c r="T269" s="5"/>
    </row>
    <row r="270" spans="3:20" x14ac:dyDescent="0.2">
      <c r="C270" s="5"/>
      <c r="D270" s="5"/>
      <c r="E270" s="5"/>
      <c r="F270" s="5"/>
      <c r="G270" s="5"/>
      <c r="H270" s="5"/>
      <c r="I270" s="5"/>
      <c r="J270" s="5"/>
      <c r="K270" s="5"/>
      <c r="L270" s="5"/>
      <c r="M270" s="5"/>
      <c r="N270" s="5"/>
      <c r="O270" s="5"/>
      <c r="P270" s="5"/>
      <c r="Q270" s="5"/>
      <c r="R270" s="5"/>
      <c r="S270" s="5"/>
      <c r="T270" s="5"/>
    </row>
    <row r="271" spans="3:20" x14ac:dyDescent="0.2">
      <c r="C271" s="5"/>
      <c r="D271" s="5"/>
      <c r="E271" s="5"/>
      <c r="F271" s="5"/>
      <c r="G271" s="5"/>
      <c r="H271" s="5"/>
      <c r="I271" s="5"/>
      <c r="J271" s="5"/>
      <c r="K271" s="5"/>
      <c r="L271" s="5"/>
      <c r="M271" s="5"/>
      <c r="N271" s="5"/>
      <c r="O271" s="5"/>
      <c r="P271" s="5"/>
      <c r="Q271" s="5"/>
      <c r="R271" s="5"/>
      <c r="S271" s="5"/>
      <c r="T271" s="5"/>
    </row>
    <row r="272" spans="3:20" x14ac:dyDescent="0.2">
      <c r="C272" s="5"/>
      <c r="D272" s="5"/>
      <c r="E272" s="5"/>
      <c r="F272" s="5"/>
      <c r="G272" s="5"/>
      <c r="H272" s="5"/>
      <c r="I272" s="5"/>
      <c r="J272" s="5"/>
      <c r="K272" s="5"/>
      <c r="L272" s="5"/>
      <c r="M272" s="5"/>
      <c r="N272" s="5"/>
      <c r="O272" s="5"/>
      <c r="P272" s="5"/>
      <c r="Q272" s="5"/>
      <c r="R272" s="5"/>
      <c r="S272" s="5"/>
      <c r="T272" s="5"/>
    </row>
    <row r="273" spans="3:20" x14ac:dyDescent="0.2">
      <c r="C273" s="5"/>
      <c r="D273" s="5"/>
      <c r="E273" s="5"/>
      <c r="F273" s="5"/>
      <c r="G273" s="5"/>
      <c r="H273" s="5"/>
      <c r="I273" s="5"/>
      <c r="J273" s="5"/>
      <c r="K273" s="5"/>
      <c r="L273" s="5"/>
      <c r="M273" s="5"/>
      <c r="N273" s="5"/>
      <c r="O273" s="5"/>
      <c r="P273" s="5"/>
      <c r="Q273" s="5"/>
      <c r="R273" s="5"/>
      <c r="S273" s="5"/>
      <c r="T273" s="5"/>
    </row>
    <row r="274" spans="3:20" x14ac:dyDescent="0.2">
      <c r="C274" s="5"/>
      <c r="D274" s="5"/>
      <c r="E274" s="5"/>
      <c r="F274" s="5"/>
      <c r="G274" s="5"/>
      <c r="H274" s="5"/>
      <c r="I274" s="5"/>
      <c r="J274" s="5"/>
      <c r="K274" s="5"/>
      <c r="L274" s="5"/>
      <c r="M274" s="5"/>
      <c r="N274" s="5"/>
      <c r="O274" s="5"/>
      <c r="P274" s="5"/>
      <c r="Q274" s="5"/>
      <c r="R274" s="5"/>
      <c r="S274" s="5"/>
      <c r="T274" s="5"/>
    </row>
    <row r="275" spans="3:20" x14ac:dyDescent="0.2">
      <c r="C275" s="5"/>
      <c r="D275" s="5"/>
      <c r="E275" s="5"/>
      <c r="F275" s="5"/>
      <c r="G275" s="5"/>
      <c r="H275" s="5"/>
      <c r="I275" s="5"/>
      <c r="J275" s="5"/>
      <c r="K275" s="5"/>
      <c r="L275" s="5"/>
      <c r="M275" s="5"/>
      <c r="N275" s="5"/>
      <c r="O275" s="5"/>
      <c r="P275" s="5"/>
      <c r="Q275" s="5"/>
      <c r="R275" s="5"/>
      <c r="S275" s="5"/>
      <c r="T275" s="5"/>
    </row>
    <row r="276" spans="3:20" x14ac:dyDescent="0.2">
      <c r="C276" s="5"/>
      <c r="D276" s="5"/>
      <c r="E276" s="5"/>
      <c r="F276" s="5"/>
      <c r="G276" s="5"/>
      <c r="H276" s="5"/>
      <c r="I276" s="5"/>
      <c r="J276" s="5"/>
      <c r="K276" s="5"/>
      <c r="L276" s="5"/>
      <c r="M276" s="5"/>
      <c r="N276" s="5"/>
      <c r="O276" s="5"/>
      <c r="P276" s="5"/>
      <c r="Q276" s="5"/>
      <c r="R276" s="5"/>
      <c r="S276" s="5"/>
      <c r="T276" s="5"/>
    </row>
    <row r="277" spans="3:20" x14ac:dyDescent="0.2">
      <c r="C277" s="5"/>
      <c r="D277" s="5"/>
      <c r="E277" s="5"/>
      <c r="F277" s="5"/>
      <c r="G277" s="5"/>
      <c r="H277" s="5"/>
      <c r="I277" s="5"/>
      <c r="J277" s="5"/>
      <c r="K277" s="5"/>
      <c r="L277" s="5"/>
      <c r="M277" s="5"/>
      <c r="N277" s="5"/>
      <c r="O277" s="5"/>
      <c r="P277" s="5"/>
      <c r="Q277" s="5"/>
      <c r="R277" s="5"/>
      <c r="S277" s="5"/>
      <c r="T277" s="5"/>
    </row>
    <row r="278" spans="3:20" x14ac:dyDescent="0.2">
      <c r="C278" s="5"/>
      <c r="D278" s="5"/>
      <c r="E278" s="5"/>
      <c r="F278" s="5"/>
      <c r="G278" s="5"/>
      <c r="H278" s="5"/>
      <c r="I278" s="5"/>
      <c r="J278" s="5"/>
      <c r="K278" s="5"/>
      <c r="L278" s="5"/>
      <c r="M278" s="5"/>
      <c r="N278" s="5"/>
      <c r="O278" s="5"/>
      <c r="P278" s="5"/>
      <c r="Q278" s="5"/>
      <c r="R278" s="5"/>
      <c r="S278" s="5"/>
      <c r="T278" s="5"/>
    </row>
    <row r="279" spans="3:20" x14ac:dyDescent="0.2">
      <c r="C279" s="5"/>
      <c r="D279" s="5"/>
      <c r="E279" s="5"/>
      <c r="F279" s="5"/>
      <c r="G279" s="5"/>
      <c r="H279" s="5"/>
      <c r="I279" s="5"/>
      <c r="J279" s="5"/>
      <c r="K279" s="5"/>
      <c r="L279" s="5"/>
      <c r="M279" s="5"/>
      <c r="N279" s="5"/>
      <c r="O279" s="5"/>
      <c r="P279" s="5"/>
      <c r="Q279" s="5"/>
      <c r="R279" s="5"/>
      <c r="S279" s="5"/>
      <c r="T279" s="5"/>
    </row>
    <row r="280" spans="3:20" x14ac:dyDescent="0.2">
      <c r="C280" s="5"/>
      <c r="D280" s="5"/>
      <c r="E280" s="5"/>
      <c r="F280" s="5"/>
      <c r="G280" s="5"/>
      <c r="H280" s="5"/>
      <c r="I280" s="5"/>
      <c r="J280" s="5"/>
      <c r="K280" s="5"/>
      <c r="L280" s="5"/>
      <c r="M280" s="5"/>
      <c r="N280" s="5"/>
      <c r="O280" s="5"/>
      <c r="P280" s="5"/>
      <c r="Q280" s="5"/>
      <c r="R280" s="5"/>
      <c r="S280" s="5"/>
      <c r="T280" s="5"/>
    </row>
    <row r="281" spans="3:20" x14ac:dyDescent="0.2">
      <c r="C281" s="5"/>
      <c r="D281" s="5"/>
      <c r="E281" s="5"/>
      <c r="F281" s="5"/>
      <c r="G281" s="5"/>
      <c r="H281" s="5"/>
      <c r="I281" s="5"/>
      <c r="J281" s="5"/>
      <c r="K281" s="5"/>
      <c r="L281" s="5"/>
      <c r="M281" s="5"/>
      <c r="N281" s="5"/>
      <c r="O281" s="5"/>
      <c r="P281" s="5"/>
      <c r="Q281" s="5"/>
      <c r="R281" s="5"/>
      <c r="S281" s="5"/>
      <c r="T281" s="5"/>
    </row>
    <row r="282" spans="3:20" x14ac:dyDescent="0.2">
      <c r="C282" s="5"/>
      <c r="D282" s="5"/>
      <c r="E282" s="5"/>
      <c r="F282" s="5"/>
      <c r="G282" s="5"/>
      <c r="H282" s="5"/>
      <c r="I282" s="5"/>
      <c r="J282" s="5"/>
      <c r="K282" s="5"/>
      <c r="L282" s="5"/>
      <c r="M282" s="5"/>
      <c r="N282" s="5"/>
      <c r="O282" s="5"/>
      <c r="P282" s="5"/>
      <c r="Q282" s="5"/>
      <c r="R282" s="5"/>
      <c r="S282" s="5"/>
      <c r="T282" s="5"/>
    </row>
    <row r="283" spans="3:20" x14ac:dyDescent="0.2">
      <c r="C283" s="5"/>
      <c r="D283" s="5"/>
      <c r="E283" s="5"/>
      <c r="F283" s="5"/>
      <c r="G283" s="5"/>
      <c r="H283" s="5"/>
      <c r="I283" s="5"/>
      <c r="J283" s="5"/>
      <c r="K283" s="5"/>
      <c r="L283" s="5"/>
      <c r="M283" s="5"/>
      <c r="N283" s="5"/>
      <c r="O283" s="5"/>
      <c r="P283" s="5"/>
      <c r="Q283" s="5"/>
      <c r="R283" s="5"/>
      <c r="S283" s="5"/>
      <c r="T283" s="5"/>
    </row>
    <row r="284" spans="3:20" x14ac:dyDescent="0.2">
      <c r="C284" s="5"/>
      <c r="D284" s="5"/>
      <c r="E284" s="5"/>
      <c r="F284" s="5"/>
      <c r="G284" s="5"/>
      <c r="H284" s="5"/>
      <c r="I284" s="5"/>
      <c r="J284" s="5"/>
      <c r="K284" s="5"/>
      <c r="L284" s="5"/>
      <c r="M284" s="5"/>
      <c r="N284" s="5"/>
      <c r="O284" s="5"/>
      <c r="P284" s="5"/>
      <c r="Q284" s="5"/>
      <c r="R284" s="5"/>
      <c r="S284" s="5"/>
      <c r="T284" s="5"/>
    </row>
    <row r="285" spans="3:20" x14ac:dyDescent="0.2">
      <c r="C285" s="5"/>
      <c r="D285" s="5"/>
      <c r="E285" s="5"/>
      <c r="F285" s="5"/>
      <c r="G285" s="5"/>
      <c r="H285" s="5"/>
      <c r="I285" s="5"/>
      <c r="J285" s="5"/>
      <c r="K285" s="5"/>
      <c r="L285" s="5"/>
      <c r="M285" s="5"/>
      <c r="N285" s="5"/>
      <c r="O285" s="5"/>
      <c r="P285" s="5"/>
      <c r="Q285" s="5"/>
      <c r="R285" s="5"/>
      <c r="S285" s="5"/>
      <c r="T285" s="5"/>
    </row>
    <row r="286" spans="3:20" x14ac:dyDescent="0.2">
      <c r="C286" s="5"/>
      <c r="D286" s="5"/>
      <c r="E286" s="5"/>
      <c r="F286" s="5"/>
      <c r="G286" s="5"/>
      <c r="H286" s="5"/>
      <c r="I286" s="5"/>
      <c r="J286" s="5"/>
      <c r="K286" s="5"/>
      <c r="L286" s="5"/>
      <c r="M286" s="5"/>
      <c r="N286" s="5"/>
      <c r="O286" s="5"/>
      <c r="P286" s="5"/>
      <c r="Q286" s="5"/>
      <c r="R286" s="5"/>
      <c r="S286" s="5"/>
      <c r="T286" s="5"/>
    </row>
  </sheetData>
  <mergeCells count="3">
    <mergeCell ref="A1:S1"/>
    <mergeCell ref="A2:S2"/>
    <mergeCell ref="A3:S3"/>
  </mergeCells>
  <printOptions gridLines="1"/>
  <pageMargins left="0" right="0" top="0.75" bottom="0.5" header="0.5" footer="0.25"/>
  <pageSetup scale="54" fitToHeight="3" orientation="landscape" r:id="rId1"/>
  <headerFooter alignWithMargins="0">
    <oddFooter>&amp;L&amp;Z&amp;F&amp;C&amp;A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B1:O57"/>
  <sheetViews>
    <sheetView workbookViewId="0">
      <selection activeCell="B3" sqref="B3"/>
    </sheetView>
  </sheetViews>
  <sheetFormatPr defaultRowHeight="15.75" x14ac:dyDescent="0.25"/>
  <cols>
    <col min="1" max="1" width="2" style="108" customWidth="1"/>
    <col min="2" max="2" width="13.42578125" style="108" bestFit="1" customWidth="1"/>
    <col min="3" max="3" width="19.85546875" style="108" customWidth="1"/>
    <col min="4" max="4" width="4" style="108" customWidth="1"/>
    <col min="5" max="5" width="14.42578125" style="111" customWidth="1"/>
    <col min="6" max="6" width="2.85546875" style="111" customWidth="1"/>
    <col min="7" max="7" width="14.5703125" style="111" customWidth="1"/>
    <col min="8" max="8" width="2.85546875" style="111" customWidth="1"/>
    <col min="9" max="9" width="14.7109375" style="111" customWidth="1"/>
    <col min="10" max="10" width="2.7109375" style="111" customWidth="1"/>
    <col min="11" max="11" width="15.28515625" style="111" bestFit="1" customWidth="1"/>
    <col min="12" max="12" width="2.28515625" style="108" customWidth="1"/>
    <col min="13" max="13" width="15.42578125" style="111" bestFit="1" customWidth="1"/>
    <col min="14" max="14" width="14.5703125" style="111" bestFit="1" customWidth="1"/>
    <col min="15" max="15" width="15.28515625" style="111" bestFit="1" customWidth="1"/>
    <col min="16" max="16" width="13.42578125" style="108" bestFit="1" customWidth="1"/>
    <col min="17" max="16384" width="9.140625" style="108"/>
  </cols>
  <sheetData>
    <row r="1" spans="2:15" x14ac:dyDescent="0.25">
      <c r="B1" s="295" t="s">
        <v>393</v>
      </c>
      <c r="C1" s="295"/>
      <c r="D1" s="295"/>
      <c r="E1" s="295"/>
      <c r="F1" s="295"/>
      <c r="G1" s="295"/>
      <c r="H1" s="295"/>
      <c r="I1" s="295"/>
      <c r="J1" s="295"/>
      <c r="K1" s="295"/>
      <c r="L1" s="295"/>
      <c r="M1" s="295"/>
      <c r="N1" s="295"/>
      <c r="O1" s="295"/>
    </row>
    <row r="2" spans="2:15" x14ac:dyDescent="0.25">
      <c r="B2" s="295" t="s">
        <v>1082</v>
      </c>
      <c r="C2" s="295"/>
      <c r="D2" s="295"/>
      <c r="E2" s="295"/>
      <c r="F2" s="295"/>
      <c r="G2" s="295"/>
      <c r="H2" s="295"/>
      <c r="I2" s="295"/>
      <c r="J2" s="295"/>
      <c r="K2" s="295"/>
      <c r="L2" s="295"/>
      <c r="M2" s="295"/>
      <c r="N2" s="295"/>
      <c r="O2" s="295"/>
    </row>
    <row r="3" spans="2:15" x14ac:dyDescent="0.25">
      <c r="B3" s="157"/>
      <c r="C3" s="157"/>
      <c r="D3" s="157"/>
      <c r="E3" s="110"/>
      <c r="F3" s="110"/>
      <c r="G3" s="110"/>
      <c r="H3" s="110"/>
      <c r="I3" s="110"/>
      <c r="J3" s="110"/>
      <c r="K3" s="110"/>
      <c r="L3" s="157"/>
      <c r="M3" s="110"/>
      <c r="N3" s="110"/>
      <c r="O3" s="110"/>
    </row>
    <row r="5" spans="2:15" x14ac:dyDescent="0.25">
      <c r="B5" s="112"/>
    </row>
    <row r="6" spans="2:15" x14ac:dyDescent="0.25">
      <c r="E6" s="113" t="s">
        <v>395</v>
      </c>
      <c r="I6" s="113" t="s">
        <v>396</v>
      </c>
    </row>
    <row r="7" spans="2:15" ht="18" x14ac:dyDescent="0.4">
      <c r="E7" s="114" t="s">
        <v>397</v>
      </c>
      <c r="F7" s="113"/>
      <c r="G7" s="115" t="s">
        <v>398</v>
      </c>
      <c r="H7" s="113"/>
      <c r="I7" s="114" t="s">
        <v>540</v>
      </c>
      <c r="J7" s="113"/>
      <c r="K7" s="114" t="s">
        <v>27</v>
      </c>
      <c r="L7" s="116"/>
      <c r="M7" s="114" t="s">
        <v>399</v>
      </c>
      <c r="N7" s="114" t="s">
        <v>400</v>
      </c>
      <c r="O7" s="114" t="s">
        <v>35</v>
      </c>
    </row>
    <row r="8" spans="2:15" x14ac:dyDescent="0.25">
      <c r="B8" s="117" t="s">
        <v>401</v>
      </c>
      <c r="C8" s="108" t="s">
        <v>402</v>
      </c>
      <c r="E8" s="111">
        <v>0</v>
      </c>
      <c r="G8" s="111">
        <v>0</v>
      </c>
      <c r="I8" s="111">
        <v>0</v>
      </c>
      <c r="K8" s="111">
        <v>-1050</v>
      </c>
      <c r="M8" s="118">
        <f>K8+E8</f>
        <v>-1050</v>
      </c>
    </row>
    <row r="9" spans="2:15" x14ac:dyDescent="0.25">
      <c r="B9" s="119"/>
      <c r="C9" s="108" t="s">
        <v>403</v>
      </c>
      <c r="E9" s="111">
        <v>104078.14</v>
      </c>
      <c r="K9" s="111">
        <v>-178154.42</v>
      </c>
      <c r="M9" s="118">
        <f>K9+E9</f>
        <v>-74076.280000000013</v>
      </c>
    </row>
    <row r="10" spans="2:15" x14ac:dyDescent="0.25">
      <c r="B10" s="120"/>
    </row>
    <row r="11" spans="2:15" x14ac:dyDescent="0.25">
      <c r="E11" s="121">
        <f>SUM(E8:E9)</f>
        <v>104078.14</v>
      </c>
      <c r="F11" s="121"/>
      <c r="G11" s="121"/>
      <c r="H11" s="121"/>
      <c r="I11" s="121">
        <f>SUM(I8:I9)</f>
        <v>0</v>
      </c>
      <c r="J11" s="121"/>
      <c r="K11" s="121">
        <f>SUM(K8:K9)</f>
        <v>-179204.42</v>
      </c>
      <c r="L11" s="122"/>
      <c r="M11" s="121">
        <f>K11+E11</f>
        <v>-75126.280000000013</v>
      </c>
    </row>
    <row r="12" spans="2:15" x14ac:dyDescent="0.25">
      <c r="E12" s="118"/>
      <c r="F12" s="118"/>
      <c r="G12" s="118"/>
      <c r="H12" s="118"/>
      <c r="I12" s="118"/>
      <c r="J12" s="118"/>
      <c r="K12" s="118"/>
      <c r="L12" s="123"/>
      <c r="M12" s="118"/>
    </row>
    <row r="13" spans="2:15" x14ac:dyDescent="0.25">
      <c r="B13" s="108" t="s">
        <v>1034</v>
      </c>
      <c r="C13" s="108">
        <v>126097</v>
      </c>
      <c r="E13" s="111">
        <v>376.55</v>
      </c>
      <c r="G13" s="111">
        <v>0</v>
      </c>
      <c r="I13" s="111">
        <v>0</v>
      </c>
      <c r="K13" s="111">
        <v>-33086.949999999997</v>
      </c>
      <c r="M13" s="118">
        <f>K13+E13</f>
        <v>-32710.399999999998</v>
      </c>
    </row>
    <row r="14" spans="2:15" x14ac:dyDescent="0.25">
      <c r="C14" s="108" t="s">
        <v>1035</v>
      </c>
      <c r="E14" s="118"/>
      <c r="F14" s="118"/>
      <c r="G14" s="118"/>
      <c r="H14" s="118"/>
      <c r="I14" s="118"/>
      <c r="J14" s="118"/>
      <c r="K14" s="118"/>
      <c r="L14" s="123"/>
      <c r="M14" s="118"/>
    </row>
    <row r="15" spans="2:15" x14ac:dyDescent="0.25">
      <c r="E15" s="118"/>
      <c r="F15" s="118"/>
      <c r="G15" s="118"/>
      <c r="H15" s="118"/>
      <c r="I15" s="118"/>
      <c r="J15" s="118"/>
      <c r="K15" s="118"/>
      <c r="L15" s="123"/>
      <c r="M15" s="118"/>
    </row>
    <row r="16" spans="2:15" x14ac:dyDescent="0.25">
      <c r="E16" s="118"/>
      <c r="F16" s="118"/>
      <c r="G16" s="118"/>
      <c r="H16" s="118"/>
      <c r="I16" s="118"/>
      <c r="J16" s="118"/>
      <c r="K16" s="118"/>
      <c r="L16" s="123"/>
      <c r="M16" s="118"/>
    </row>
    <row r="17" spans="3:15" x14ac:dyDescent="0.25">
      <c r="E17" s="118"/>
      <c r="F17" s="118"/>
      <c r="G17" s="118"/>
      <c r="H17" s="118"/>
      <c r="I17" s="118"/>
      <c r="J17" s="118"/>
      <c r="K17" s="118"/>
      <c r="L17" s="123"/>
      <c r="M17" s="118"/>
    </row>
    <row r="18" spans="3:15" s="123" customFormat="1" x14ac:dyDescent="0.25">
      <c r="C18" s="124" t="s">
        <v>404</v>
      </c>
      <c r="E18" s="118"/>
      <c r="F18" s="118"/>
      <c r="G18" s="118"/>
      <c r="H18" s="118"/>
      <c r="I18" s="118"/>
      <c r="J18" s="118"/>
      <c r="K18" s="118"/>
      <c r="M18" s="118"/>
      <c r="N18" s="118"/>
      <c r="O18" s="118"/>
    </row>
    <row r="19" spans="3:15" s="123" customFormat="1" x14ac:dyDescent="0.25">
      <c r="E19" s="118"/>
      <c r="F19" s="118"/>
      <c r="G19" s="118"/>
      <c r="H19" s="118"/>
      <c r="I19" s="118"/>
      <c r="J19" s="118"/>
      <c r="K19" s="118"/>
      <c r="M19" s="118"/>
      <c r="N19" s="118"/>
      <c r="O19" s="118"/>
    </row>
    <row r="20" spans="3:15" s="123" customFormat="1" x14ac:dyDescent="0.25">
      <c r="E20" s="118"/>
      <c r="F20" s="118"/>
      <c r="G20" s="118"/>
      <c r="H20" s="118"/>
      <c r="I20" s="118"/>
      <c r="J20" s="118"/>
      <c r="K20" s="118"/>
      <c r="M20" s="118"/>
      <c r="N20" s="118"/>
      <c r="O20" s="118"/>
    </row>
    <row r="21" spans="3:15" s="123" customFormat="1" x14ac:dyDescent="0.25">
      <c r="E21" s="118"/>
      <c r="F21" s="118"/>
      <c r="G21" s="118"/>
      <c r="H21" s="118"/>
      <c r="I21" s="118"/>
      <c r="J21" s="118"/>
      <c r="K21" s="118"/>
      <c r="M21" s="118"/>
      <c r="N21" s="118"/>
      <c r="O21" s="118"/>
    </row>
    <row r="22" spans="3:15" s="123" customFormat="1" x14ac:dyDescent="0.25">
      <c r="E22" s="118"/>
      <c r="F22" s="118"/>
      <c r="G22" s="118"/>
      <c r="H22" s="118"/>
      <c r="I22" s="118"/>
      <c r="J22" s="118"/>
      <c r="K22" s="118"/>
      <c r="M22" s="118"/>
      <c r="N22" s="118"/>
      <c r="O22" s="118"/>
    </row>
    <row r="23" spans="3:15" s="123" customFormat="1" x14ac:dyDescent="0.25">
      <c r="E23" s="118"/>
      <c r="F23" s="118"/>
      <c r="G23" s="118"/>
      <c r="H23" s="118"/>
      <c r="I23" s="118"/>
      <c r="J23" s="118"/>
      <c r="K23" s="118"/>
      <c r="M23" s="118"/>
      <c r="N23" s="118"/>
      <c r="O23" s="118"/>
    </row>
    <row r="24" spans="3:15" s="123" customFormat="1" x14ac:dyDescent="0.25">
      <c r="E24" s="118"/>
      <c r="F24" s="118"/>
      <c r="G24" s="118"/>
      <c r="H24" s="118"/>
      <c r="I24" s="118"/>
      <c r="J24" s="118"/>
      <c r="K24" s="118"/>
      <c r="M24" s="118"/>
      <c r="N24" s="118"/>
      <c r="O24" s="118"/>
    </row>
    <row r="25" spans="3:15" s="123" customFormat="1" x14ac:dyDescent="0.25">
      <c r="E25" s="118"/>
      <c r="F25" s="118"/>
      <c r="G25" s="118"/>
      <c r="H25" s="118"/>
      <c r="I25" s="118"/>
      <c r="J25" s="118"/>
      <c r="K25" s="118"/>
      <c r="M25" s="118"/>
      <c r="N25" s="118"/>
      <c r="O25" s="118"/>
    </row>
    <row r="26" spans="3:15" s="123" customFormat="1" x14ac:dyDescent="0.25">
      <c r="E26" s="118"/>
      <c r="F26" s="118"/>
      <c r="G26" s="118"/>
      <c r="H26" s="118"/>
      <c r="I26" s="118"/>
      <c r="J26" s="118"/>
      <c r="K26" s="118"/>
      <c r="M26" s="118"/>
      <c r="N26" s="118"/>
      <c r="O26" s="118"/>
    </row>
    <row r="27" spans="3:15" s="123" customFormat="1" x14ac:dyDescent="0.25">
      <c r="E27" s="118"/>
      <c r="F27" s="118"/>
      <c r="G27" s="118"/>
      <c r="H27" s="118"/>
      <c r="I27" s="118"/>
      <c r="J27" s="118"/>
      <c r="K27" s="118"/>
      <c r="M27" s="118"/>
      <c r="N27" s="118"/>
      <c r="O27" s="118"/>
    </row>
    <row r="28" spans="3:15" s="123" customFormat="1" x14ac:dyDescent="0.25">
      <c r="E28" s="118"/>
      <c r="F28" s="118"/>
      <c r="G28" s="118"/>
      <c r="H28" s="118"/>
      <c r="I28" s="118"/>
      <c r="J28" s="118"/>
      <c r="K28" s="118"/>
      <c r="M28" s="118"/>
      <c r="N28" s="118"/>
      <c r="O28" s="118"/>
    </row>
    <row r="29" spans="3:15" s="123" customFormat="1" x14ac:dyDescent="0.25">
      <c r="E29" s="118"/>
      <c r="F29" s="118"/>
      <c r="G29" s="118"/>
      <c r="H29" s="118"/>
      <c r="I29" s="118"/>
      <c r="J29" s="118"/>
      <c r="K29" s="118"/>
      <c r="M29" s="118"/>
      <c r="N29" s="118"/>
      <c r="O29" s="118"/>
    </row>
    <row r="30" spans="3:15" s="123" customFormat="1" x14ac:dyDescent="0.25">
      <c r="E30" s="118"/>
      <c r="F30" s="118"/>
      <c r="G30" s="118"/>
      <c r="H30" s="118"/>
      <c r="I30" s="118"/>
      <c r="J30" s="118"/>
      <c r="K30" s="118"/>
      <c r="M30" s="118"/>
      <c r="N30" s="118"/>
      <c r="O30" s="118"/>
    </row>
    <row r="31" spans="3:15" s="123" customFormat="1" x14ac:dyDescent="0.25">
      <c r="E31" s="118"/>
      <c r="F31" s="118"/>
      <c r="G31" s="118"/>
      <c r="H31" s="118"/>
      <c r="I31" s="118"/>
      <c r="J31" s="118"/>
      <c r="K31" s="118"/>
      <c r="M31" s="118"/>
      <c r="N31" s="118"/>
      <c r="O31" s="118"/>
    </row>
    <row r="32" spans="3:15" s="123" customFormat="1" x14ac:dyDescent="0.25">
      <c r="E32" s="118"/>
      <c r="F32" s="118"/>
      <c r="G32" s="118"/>
      <c r="H32" s="118"/>
      <c r="I32" s="118"/>
      <c r="J32" s="118"/>
      <c r="K32" s="118"/>
      <c r="M32" s="118"/>
      <c r="N32" s="118"/>
      <c r="O32" s="118"/>
    </row>
    <row r="33" spans="5:15" s="123" customFormat="1" x14ac:dyDescent="0.25">
      <c r="E33" s="118"/>
      <c r="F33" s="118"/>
      <c r="G33" s="118"/>
      <c r="H33" s="118"/>
      <c r="I33" s="118"/>
      <c r="J33" s="118"/>
      <c r="K33" s="118"/>
      <c r="M33" s="118"/>
      <c r="N33" s="118"/>
      <c r="O33" s="118"/>
    </row>
    <row r="34" spans="5:15" s="123" customFormat="1" x14ac:dyDescent="0.25">
      <c r="E34" s="118"/>
      <c r="F34" s="118"/>
      <c r="G34" s="118"/>
      <c r="H34" s="118"/>
      <c r="I34" s="118"/>
      <c r="J34" s="118"/>
      <c r="K34" s="118"/>
      <c r="M34" s="118"/>
      <c r="N34" s="118"/>
      <c r="O34" s="118"/>
    </row>
    <row r="35" spans="5:15" s="123" customFormat="1" x14ac:dyDescent="0.25">
      <c r="E35" s="118"/>
      <c r="F35" s="118"/>
      <c r="G35" s="118"/>
      <c r="H35" s="118"/>
      <c r="I35" s="118"/>
      <c r="J35" s="118"/>
      <c r="K35" s="118"/>
      <c r="M35" s="118"/>
      <c r="N35" s="118"/>
      <c r="O35" s="118"/>
    </row>
    <row r="36" spans="5:15" s="123" customFormat="1" x14ac:dyDescent="0.25">
      <c r="E36" s="118"/>
      <c r="F36" s="118"/>
      <c r="G36" s="118"/>
      <c r="H36" s="118"/>
      <c r="I36" s="118"/>
      <c r="J36" s="118"/>
      <c r="K36" s="118"/>
      <c r="M36" s="118"/>
      <c r="N36" s="118"/>
      <c r="O36" s="118"/>
    </row>
    <row r="37" spans="5:15" s="123" customFormat="1" x14ac:dyDescent="0.25">
      <c r="E37" s="118"/>
      <c r="F37" s="118"/>
      <c r="G37" s="118"/>
      <c r="H37" s="118"/>
      <c r="I37" s="118"/>
      <c r="J37" s="118"/>
      <c r="K37" s="118"/>
      <c r="M37" s="118"/>
      <c r="N37" s="118"/>
      <c r="O37" s="118"/>
    </row>
    <row r="38" spans="5:15" s="123" customFormat="1" x14ac:dyDescent="0.25">
      <c r="E38" s="118"/>
      <c r="F38" s="118"/>
      <c r="G38" s="118"/>
      <c r="H38" s="118"/>
      <c r="I38" s="118"/>
      <c r="J38" s="118"/>
      <c r="K38" s="118"/>
      <c r="M38" s="118"/>
      <c r="N38" s="118"/>
      <c r="O38" s="118"/>
    </row>
    <row r="39" spans="5:15" s="123" customFormat="1" x14ac:dyDescent="0.25">
      <c r="E39" s="118"/>
      <c r="F39" s="118"/>
      <c r="G39" s="118"/>
      <c r="H39" s="118"/>
      <c r="I39" s="118"/>
      <c r="J39" s="118"/>
      <c r="K39" s="118"/>
      <c r="M39" s="118"/>
      <c r="N39" s="118"/>
      <c r="O39" s="118"/>
    </row>
    <row r="40" spans="5:15" s="123" customFormat="1" x14ac:dyDescent="0.25">
      <c r="E40" s="118"/>
      <c r="F40" s="118"/>
      <c r="G40" s="118"/>
      <c r="H40" s="118"/>
      <c r="I40" s="118"/>
      <c r="J40" s="118"/>
      <c r="K40" s="118"/>
      <c r="M40" s="118"/>
      <c r="N40" s="118"/>
      <c r="O40" s="118"/>
    </row>
    <row r="41" spans="5:15" s="123" customFormat="1" x14ac:dyDescent="0.25">
      <c r="E41" s="118"/>
      <c r="F41" s="118"/>
      <c r="G41" s="118"/>
      <c r="H41" s="118"/>
      <c r="I41" s="118"/>
      <c r="J41" s="118"/>
      <c r="K41" s="118"/>
      <c r="M41" s="118"/>
      <c r="N41" s="118"/>
      <c r="O41" s="118"/>
    </row>
    <row r="42" spans="5:15" s="123" customFormat="1" x14ac:dyDescent="0.25">
      <c r="E42" s="118"/>
      <c r="F42" s="118"/>
      <c r="G42" s="118"/>
      <c r="H42" s="118"/>
      <c r="I42" s="118"/>
      <c r="J42" s="118"/>
      <c r="K42" s="118"/>
      <c r="M42" s="118"/>
      <c r="N42" s="118"/>
      <c r="O42" s="118"/>
    </row>
    <row r="43" spans="5:15" s="123" customFormat="1" x14ac:dyDescent="0.25">
      <c r="E43" s="118"/>
      <c r="F43" s="118"/>
      <c r="G43" s="118"/>
      <c r="H43" s="118"/>
      <c r="I43" s="118"/>
      <c r="J43" s="118"/>
      <c r="K43" s="118"/>
      <c r="M43" s="118"/>
      <c r="N43" s="118"/>
      <c r="O43" s="118"/>
    </row>
    <row r="44" spans="5:15" s="123" customFormat="1" x14ac:dyDescent="0.25">
      <c r="E44" s="118"/>
      <c r="F44" s="118"/>
      <c r="G44" s="118"/>
      <c r="H44" s="118"/>
      <c r="I44" s="118"/>
      <c r="J44" s="118"/>
      <c r="K44" s="118"/>
      <c r="M44" s="118"/>
      <c r="N44" s="118"/>
      <c r="O44" s="118"/>
    </row>
    <row r="45" spans="5:15" s="123" customFormat="1" x14ac:dyDescent="0.25">
      <c r="E45" s="118"/>
      <c r="F45" s="118"/>
      <c r="G45" s="118"/>
      <c r="H45" s="118"/>
      <c r="I45" s="118"/>
      <c r="J45" s="118"/>
      <c r="K45" s="118"/>
      <c r="M45" s="118"/>
      <c r="N45" s="118"/>
      <c r="O45" s="118"/>
    </row>
    <row r="46" spans="5:15" s="123" customFormat="1" x14ac:dyDescent="0.25">
      <c r="E46" s="118"/>
      <c r="F46" s="118"/>
      <c r="G46" s="118"/>
      <c r="H46" s="118"/>
      <c r="I46" s="118"/>
      <c r="J46" s="118"/>
      <c r="K46" s="118"/>
      <c r="M46" s="118"/>
      <c r="N46" s="118"/>
      <c r="O46" s="118"/>
    </row>
    <row r="47" spans="5:15" s="123" customFormat="1" x14ac:dyDescent="0.25">
      <c r="E47" s="118"/>
      <c r="F47" s="118"/>
      <c r="G47" s="118"/>
      <c r="H47" s="118"/>
      <c r="I47" s="118"/>
      <c r="J47" s="118"/>
      <c r="K47" s="118"/>
      <c r="M47" s="118"/>
      <c r="N47" s="118"/>
      <c r="O47" s="118"/>
    </row>
    <row r="48" spans="5:15" s="123" customFormat="1" x14ac:dyDescent="0.25">
      <c r="E48" s="118"/>
      <c r="F48" s="118"/>
      <c r="G48" s="118"/>
      <c r="H48" s="118"/>
      <c r="I48" s="118"/>
      <c r="J48" s="118"/>
      <c r="K48" s="118"/>
      <c r="M48" s="118"/>
      <c r="N48" s="118"/>
      <c r="O48" s="118"/>
    </row>
    <row r="49" spans="5:15" s="123" customFormat="1" x14ac:dyDescent="0.25">
      <c r="E49" s="118"/>
      <c r="F49" s="118"/>
      <c r="G49" s="118"/>
      <c r="H49" s="118"/>
      <c r="I49" s="118"/>
      <c r="J49" s="118"/>
      <c r="K49" s="118"/>
      <c r="M49" s="118"/>
      <c r="N49" s="118"/>
      <c r="O49" s="118"/>
    </row>
    <row r="50" spans="5:15" s="123" customFormat="1" x14ac:dyDescent="0.25">
      <c r="E50" s="118"/>
      <c r="F50" s="118"/>
      <c r="G50" s="118"/>
      <c r="H50" s="118"/>
      <c r="I50" s="118"/>
      <c r="J50" s="118"/>
      <c r="K50" s="118"/>
      <c r="M50" s="118"/>
      <c r="N50" s="118"/>
      <c r="O50" s="118"/>
    </row>
    <row r="51" spans="5:15" s="123" customFormat="1" x14ac:dyDescent="0.25">
      <c r="E51" s="118"/>
      <c r="F51" s="118"/>
      <c r="G51" s="118"/>
      <c r="H51" s="118"/>
      <c r="I51" s="118"/>
      <c r="J51" s="118"/>
      <c r="K51" s="118"/>
      <c r="M51" s="118"/>
      <c r="N51" s="118"/>
      <c r="O51" s="118"/>
    </row>
    <row r="52" spans="5:15" s="123" customFormat="1" x14ac:dyDescent="0.25">
      <c r="E52" s="118"/>
      <c r="F52" s="118"/>
      <c r="G52" s="118"/>
      <c r="H52" s="118"/>
      <c r="I52" s="118"/>
      <c r="J52" s="118"/>
      <c r="K52" s="118"/>
      <c r="M52" s="118"/>
      <c r="N52" s="118"/>
      <c r="O52" s="118"/>
    </row>
    <row r="53" spans="5:15" s="123" customFormat="1" x14ac:dyDescent="0.25">
      <c r="E53" s="118"/>
      <c r="F53" s="118"/>
      <c r="G53" s="118"/>
      <c r="H53" s="118"/>
      <c r="I53" s="118"/>
      <c r="J53" s="118"/>
      <c r="K53" s="118"/>
      <c r="M53" s="118"/>
      <c r="N53" s="118"/>
      <c r="O53" s="118"/>
    </row>
    <row r="54" spans="5:15" s="123" customFormat="1" x14ac:dyDescent="0.25">
      <c r="E54" s="118"/>
      <c r="F54" s="118"/>
      <c r="G54" s="118"/>
      <c r="H54" s="118"/>
      <c r="I54" s="118"/>
      <c r="J54" s="118"/>
      <c r="K54" s="118"/>
      <c r="M54" s="118"/>
      <c r="N54" s="118"/>
      <c r="O54" s="118"/>
    </row>
    <row r="55" spans="5:15" s="123" customFormat="1" x14ac:dyDescent="0.25">
      <c r="E55" s="118"/>
      <c r="F55" s="118"/>
      <c r="G55" s="118"/>
      <c r="H55" s="118"/>
      <c r="I55" s="118"/>
      <c r="J55" s="118"/>
      <c r="K55" s="118"/>
      <c r="M55" s="118"/>
      <c r="N55" s="118"/>
      <c r="O55" s="118"/>
    </row>
    <row r="56" spans="5:15" s="123" customFormat="1" x14ac:dyDescent="0.25">
      <c r="E56" s="118"/>
      <c r="F56" s="118"/>
      <c r="G56" s="118"/>
      <c r="H56" s="118"/>
      <c r="I56" s="118"/>
      <c r="J56" s="118"/>
      <c r="K56" s="118"/>
      <c r="M56" s="118"/>
      <c r="N56" s="118"/>
      <c r="O56" s="118"/>
    </row>
    <row r="57" spans="5:15" s="123" customFormat="1" x14ac:dyDescent="0.25">
      <c r="E57" s="118"/>
      <c r="F57" s="118"/>
      <c r="G57" s="118"/>
      <c r="H57" s="118"/>
      <c r="I57" s="118"/>
      <c r="J57" s="118"/>
      <c r="K57" s="118"/>
      <c r="M57" s="118"/>
      <c r="N57" s="118"/>
      <c r="O57" s="118"/>
    </row>
  </sheetData>
  <mergeCells count="2">
    <mergeCell ref="B1:O1"/>
    <mergeCell ref="B2:O2"/>
  </mergeCells>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686</v>
      </c>
    </row>
  </sheetData>
  <phoneticPr fontId="4" type="noConversion"/>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131"/>
  <sheetViews>
    <sheetView tabSelected="1" zoomScaleNormal="100" workbookViewId="0">
      <pane xSplit="3" ySplit="9" topLeftCell="D10" activePane="bottomRight" state="frozen"/>
      <selection activeCell="D9" sqref="D9"/>
      <selection pane="topRight" activeCell="D9" sqref="D9"/>
      <selection pane="bottomLeft" activeCell="D9" sqref="D9"/>
      <selection pane="bottomRight" activeCell="D9" sqref="D9"/>
    </sheetView>
  </sheetViews>
  <sheetFormatPr defaultRowHeight="12.75" x14ac:dyDescent="0.2"/>
  <cols>
    <col min="1" max="1" width="5" style="32" customWidth="1"/>
    <col min="2" max="2" width="8.140625" style="56" customWidth="1"/>
    <col min="3" max="3" width="29" style="10" customWidth="1"/>
    <col min="4" max="4" width="17.7109375" style="10" customWidth="1"/>
    <col min="5" max="5" width="1.7109375" style="10" customWidth="1"/>
    <col min="6" max="6" width="17.7109375" style="10" customWidth="1"/>
    <col min="7" max="7" width="1.7109375" style="10" customWidth="1"/>
    <col min="8" max="8" width="17.7109375" style="10" customWidth="1"/>
    <col min="9" max="9" width="1.7109375" style="10" customWidth="1"/>
    <col min="10" max="10" width="17.7109375" style="10" customWidth="1"/>
    <col min="11" max="11" width="1.7109375" style="10" customWidth="1"/>
    <col min="12" max="12" width="17.7109375" style="10" customWidth="1"/>
    <col min="13" max="13" width="1.7109375" style="10" customWidth="1"/>
    <col min="14" max="14" width="19.28515625" style="10" customWidth="1"/>
    <col min="15" max="15" width="2.7109375" style="132" customWidth="1"/>
    <col min="16" max="16384" width="9.140625" style="10"/>
  </cols>
  <sheetData>
    <row r="1" spans="1:23" x14ac:dyDescent="0.2">
      <c r="A1" s="296" t="s">
        <v>133</v>
      </c>
      <c r="B1" s="296"/>
      <c r="C1" s="296"/>
      <c r="D1" s="296"/>
      <c r="E1" s="296"/>
      <c r="F1" s="296"/>
      <c r="G1" s="296"/>
      <c r="H1" s="296"/>
      <c r="I1" s="296"/>
      <c r="J1" s="296"/>
      <c r="K1" s="296"/>
      <c r="L1" s="296"/>
      <c r="M1" s="296"/>
      <c r="N1" s="296"/>
    </row>
    <row r="2" spans="1:23" x14ac:dyDescent="0.2">
      <c r="A2" s="296" t="s">
        <v>1076</v>
      </c>
      <c r="B2" s="296"/>
      <c r="C2" s="296"/>
      <c r="D2" s="296"/>
      <c r="E2" s="296"/>
      <c r="F2" s="296"/>
      <c r="G2" s="296"/>
      <c r="H2" s="296"/>
      <c r="I2" s="296"/>
      <c r="J2" s="296"/>
      <c r="K2" s="296"/>
      <c r="L2" s="296"/>
      <c r="M2" s="296"/>
      <c r="N2" s="296"/>
    </row>
    <row r="3" spans="1:23" x14ac:dyDescent="0.2">
      <c r="A3" s="297" t="s">
        <v>1307</v>
      </c>
      <c r="B3" s="298"/>
      <c r="C3" s="298"/>
      <c r="D3" s="298"/>
      <c r="E3" s="298"/>
      <c r="F3" s="298"/>
      <c r="G3" s="298"/>
      <c r="H3" s="298"/>
      <c r="I3" s="298"/>
      <c r="J3" s="298"/>
      <c r="K3" s="298"/>
      <c r="L3" s="298"/>
      <c r="M3" s="298"/>
      <c r="N3" s="298"/>
    </row>
    <row r="4" spans="1:23" x14ac:dyDescent="0.2">
      <c r="A4" s="31"/>
      <c r="B4" s="55"/>
      <c r="C4" s="9"/>
      <c r="D4" s="9"/>
      <c r="E4" s="9"/>
      <c r="F4" s="9"/>
      <c r="G4" s="9"/>
      <c r="H4" s="9"/>
      <c r="I4" s="9"/>
      <c r="J4" s="9"/>
      <c r="K4" s="9"/>
      <c r="L4" s="9"/>
      <c r="M4" s="9"/>
      <c r="N4" s="9"/>
    </row>
    <row r="5" spans="1:23" x14ac:dyDescent="0.2">
      <c r="A5" s="31"/>
      <c r="B5" s="55"/>
      <c r="C5" s="9"/>
      <c r="D5" s="9"/>
      <c r="E5" s="9"/>
      <c r="F5" s="9"/>
      <c r="G5" s="9"/>
      <c r="H5" s="9"/>
      <c r="I5" s="9"/>
      <c r="J5" s="9"/>
      <c r="K5" s="9"/>
      <c r="L5" s="9"/>
      <c r="M5" s="9"/>
      <c r="N5" s="9"/>
    </row>
    <row r="6" spans="1:23" x14ac:dyDescent="0.2">
      <c r="A6" s="31"/>
      <c r="B6" s="55"/>
      <c r="C6" s="9"/>
      <c r="D6" s="41" t="s">
        <v>24</v>
      </c>
      <c r="E6" s="22"/>
      <c r="F6" s="22"/>
      <c r="G6" s="22"/>
      <c r="H6" s="22"/>
      <c r="I6" s="22"/>
      <c r="J6" s="41" t="s">
        <v>568</v>
      </c>
      <c r="K6" s="22"/>
      <c r="L6" s="22"/>
      <c r="M6" s="22"/>
      <c r="N6" s="73" t="s">
        <v>25</v>
      </c>
    </row>
    <row r="7" spans="1:23" s="12" customFormat="1" x14ac:dyDescent="0.2">
      <c r="A7" s="57"/>
      <c r="D7" s="42" t="s">
        <v>26</v>
      </c>
      <c r="E7" s="23"/>
      <c r="F7" s="42" t="s">
        <v>106</v>
      </c>
      <c r="G7" s="23"/>
      <c r="H7" s="42" t="s">
        <v>107</v>
      </c>
      <c r="I7" s="23"/>
      <c r="J7" s="42" t="s">
        <v>569</v>
      </c>
      <c r="K7" s="23"/>
      <c r="L7" s="43" t="s">
        <v>108</v>
      </c>
      <c r="M7" s="23"/>
      <c r="N7" s="43" t="s">
        <v>26</v>
      </c>
      <c r="O7" s="132"/>
      <c r="P7" s="10"/>
      <c r="Q7" s="10"/>
      <c r="R7" s="10"/>
      <c r="S7" s="10"/>
      <c r="T7" s="10"/>
      <c r="U7" s="10"/>
      <c r="V7" s="10"/>
      <c r="W7" s="10"/>
    </row>
    <row r="8" spans="1:23" x14ac:dyDescent="0.2">
      <c r="A8" s="32">
        <v>101</v>
      </c>
      <c r="B8" s="12" t="s">
        <v>566</v>
      </c>
    </row>
    <row r="9" spans="1:23" x14ac:dyDescent="0.2">
      <c r="B9" s="56" t="s">
        <v>601</v>
      </c>
    </row>
    <row r="10" spans="1:23" x14ac:dyDescent="0.2">
      <c r="C10" s="10" t="s">
        <v>413</v>
      </c>
      <c r="D10" s="24">
        <v>159884459.36000001</v>
      </c>
      <c r="E10" s="24"/>
      <c r="F10" s="24">
        <v>10232811.370000001</v>
      </c>
      <c r="G10" s="24"/>
      <c r="H10" s="24">
        <v>-13029370.279999999</v>
      </c>
      <c r="I10" s="24"/>
      <c r="J10" s="24">
        <v>-30818.06</v>
      </c>
      <c r="K10" s="24"/>
      <c r="L10" s="24">
        <v>-2827376.9699999983</v>
      </c>
      <c r="M10" s="24"/>
      <c r="N10" s="24">
        <v>157057082.39000002</v>
      </c>
      <c r="O10" s="73"/>
    </row>
    <row r="11" spans="1:23" x14ac:dyDescent="0.2">
      <c r="C11" s="10" t="s">
        <v>110</v>
      </c>
      <c r="D11" s="28">
        <v>56455326.719999991</v>
      </c>
      <c r="E11" s="27"/>
      <c r="F11" s="28">
        <v>8804086.7100000009</v>
      </c>
      <c r="G11" s="27"/>
      <c r="H11" s="28">
        <v>-4368250.5999999996</v>
      </c>
      <c r="I11" s="27"/>
      <c r="J11" s="28">
        <v>0</v>
      </c>
      <c r="K11" s="27"/>
      <c r="L11" s="28">
        <v>4435836.1100000013</v>
      </c>
      <c r="M11" s="27"/>
      <c r="N11" s="28">
        <v>60891162.829999991</v>
      </c>
      <c r="O11" s="74"/>
    </row>
    <row r="12" spans="1:23" x14ac:dyDescent="0.2">
      <c r="C12" s="11"/>
      <c r="D12" s="27">
        <v>216339786.08000001</v>
      </c>
      <c r="E12" s="27"/>
      <c r="F12" s="27">
        <v>19036898.080000002</v>
      </c>
      <c r="G12" s="27"/>
      <c r="H12" s="27">
        <v>-17397620.879999999</v>
      </c>
      <c r="I12" s="27"/>
      <c r="J12" s="27">
        <v>-30818.06</v>
      </c>
      <c r="K12" s="27"/>
      <c r="L12" s="27">
        <v>1608459.1400000029</v>
      </c>
      <c r="M12" s="27"/>
      <c r="N12" s="27">
        <v>217948245.22</v>
      </c>
      <c r="O12" s="74"/>
    </row>
    <row r="13" spans="1:23" x14ac:dyDescent="0.2">
      <c r="B13" s="12"/>
      <c r="D13" s="27"/>
      <c r="E13" s="27"/>
      <c r="F13" s="27"/>
      <c r="G13" s="27"/>
      <c r="H13" s="27"/>
      <c r="I13" s="27"/>
      <c r="J13" s="27"/>
      <c r="K13" s="27"/>
      <c r="L13" s="27"/>
      <c r="M13" s="27"/>
      <c r="N13" s="27"/>
      <c r="O13" s="74"/>
    </row>
    <row r="14" spans="1:23" x14ac:dyDescent="0.2">
      <c r="B14" s="56" t="s">
        <v>111</v>
      </c>
      <c r="D14" s="27"/>
      <c r="E14" s="27"/>
      <c r="F14" s="27"/>
      <c r="G14" s="27"/>
      <c r="H14" s="27"/>
      <c r="I14" s="27"/>
      <c r="J14" s="27"/>
      <c r="K14" s="27"/>
      <c r="L14" s="27"/>
      <c r="M14" s="27"/>
      <c r="N14" s="27"/>
      <c r="O14" s="74"/>
    </row>
    <row r="15" spans="1:23" x14ac:dyDescent="0.2">
      <c r="C15" s="10" t="s">
        <v>112</v>
      </c>
      <c r="D15" s="27">
        <v>927289038.49999988</v>
      </c>
      <c r="E15" s="27"/>
      <c r="F15" s="27">
        <v>43796656.739999995</v>
      </c>
      <c r="G15" s="27"/>
      <c r="H15" s="27">
        <v>-6765005.7999999998</v>
      </c>
      <c r="I15" s="27"/>
      <c r="J15" s="27">
        <v>192486.41</v>
      </c>
      <c r="K15" s="27"/>
      <c r="L15" s="27">
        <v>37224137.349999994</v>
      </c>
      <c r="M15" s="27"/>
      <c r="N15" s="27">
        <v>964513175.8499999</v>
      </c>
      <c r="O15" s="74"/>
    </row>
    <row r="16" spans="1:23" x14ac:dyDescent="0.2">
      <c r="C16" s="10" t="s">
        <v>113</v>
      </c>
      <c r="D16" s="27">
        <v>16521615.59</v>
      </c>
      <c r="E16" s="27"/>
      <c r="F16" s="27">
        <v>1466596.46</v>
      </c>
      <c r="G16" s="27"/>
      <c r="H16" s="27">
        <v>-2140531.84</v>
      </c>
      <c r="I16" s="27"/>
      <c r="J16" s="27">
        <v>95431.28</v>
      </c>
      <c r="K16" s="27"/>
      <c r="L16" s="27">
        <v>-578504.09999999986</v>
      </c>
      <c r="M16" s="27"/>
      <c r="N16" s="27">
        <v>15943111.49</v>
      </c>
      <c r="O16" s="74"/>
    </row>
    <row r="17" spans="2:15" x14ac:dyDescent="0.2">
      <c r="C17" s="10" t="s">
        <v>114</v>
      </c>
      <c r="D17" s="27">
        <v>41680209.140000001</v>
      </c>
      <c r="E17" s="27"/>
      <c r="F17" s="27">
        <v>1085668.83</v>
      </c>
      <c r="G17" s="27"/>
      <c r="H17" s="27">
        <v>-229943.87</v>
      </c>
      <c r="I17" s="27"/>
      <c r="J17" s="27">
        <v>0</v>
      </c>
      <c r="K17" s="27"/>
      <c r="L17" s="27">
        <v>855724.96000000008</v>
      </c>
      <c r="M17" s="27"/>
      <c r="N17" s="27">
        <v>42535934.100000001</v>
      </c>
      <c r="O17" s="74"/>
    </row>
    <row r="18" spans="2:15" x14ac:dyDescent="0.2">
      <c r="C18" s="10" t="s">
        <v>115</v>
      </c>
      <c r="D18" s="27">
        <v>2340.29</v>
      </c>
      <c r="E18" s="27"/>
      <c r="F18" s="27">
        <v>0</v>
      </c>
      <c r="G18" s="27"/>
      <c r="H18" s="27">
        <v>-100</v>
      </c>
      <c r="I18" s="27"/>
      <c r="J18" s="27">
        <v>0</v>
      </c>
      <c r="K18" s="27"/>
      <c r="L18" s="27">
        <v>-100</v>
      </c>
      <c r="M18" s="27"/>
      <c r="N18" s="27">
        <v>2240.29</v>
      </c>
      <c r="O18" s="74"/>
    </row>
    <row r="19" spans="2:15" x14ac:dyDescent="0.2">
      <c r="C19" s="10" t="s">
        <v>116</v>
      </c>
      <c r="D19" s="27">
        <v>229401033.01000002</v>
      </c>
      <c r="E19" s="27"/>
      <c r="F19" s="27">
        <v>5823654.9399999995</v>
      </c>
      <c r="G19" s="27"/>
      <c r="H19" s="27">
        <v>-1016138.0999999999</v>
      </c>
      <c r="I19" s="27"/>
      <c r="J19" s="27">
        <v>38429.14</v>
      </c>
      <c r="K19" s="27"/>
      <c r="L19" s="27">
        <v>4845945.9799999995</v>
      </c>
      <c r="M19" s="27"/>
      <c r="N19" s="27">
        <v>234246978.99000001</v>
      </c>
      <c r="O19" s="74"/>
    </row>
    <row r="20" spans="2:15" x14ac:dyDescent="0.2">
      <c r="C20" s="10" t="s">
        <v>117</v>
      </c>
      <c r="D20" s="27">
        <v>1930347044.4299998</v>
      </c>
      <c r="E20" s="27"/>
      <c r="F20" s="27">
        <v>205718450.77999997</v>
      </c>
      <c r="G20" s="27"/>
      <c r="H20" s="27">
        <v>-26466191.930000007</v>
      </c>
      <c r="I20" s="27"/>
      <c r="J20" s="27">
        <v>4911561.4600000009</v>
      </c>
      <c r="K20" s="27"/>
      <c r="L20" s="27">
        <v>184163820.30999997</v>
      </c>
      <c r="M20" s="27"/>
      <c r="N20" s="27">
        <v>2114510864.7399998</v>
      </c>
      <c r="O20" s="74"/>
    </row>
    <row r="21" spans="2:15" x14ac:dyDescent="0.2">
      <c r="C21" s="10" t="s">
        <v>118</v>
      </c>
      <c r="D21" s="28">
        <v>247742496.13999999</v>
      </c>
      <c r="E21" s="27"/>
      <c r="F21" s="28">
        <v>8276325.3000000007</v>
      </c>
      <c r="G21" s="27"/>
      <c r="H21" s="28">
        <v>-1599170.7300000002</v>
      </c>
      <c r="I21" s="27"/>
      <c r="J21" s="28">
        <v>191540.16</v>
      </c>
      <c r="K21" s="27"/>
      <c r="L21" s="28">
        <v>6868694.7300000004</v>
      </c>
      <c r="M21" s="27"/>
      <c r="N21" s="28">
        <v>254611190.86999997</v>
      </c>
      <c r="O21" s="74"/>
    </row>
    <row r="22" spans="2:15" x14ac:dyDescent="0.2">
      <c r="C22" s="11"/>
      <c r="D22" s="27">
        <v>3392983777.0999999</v>
      </c>
      <c r="E22" s="27"/>
      <c r="F22" s="27">
        <v>266167353.04999998</v>
      </c>
      <c r="G22" s="27"/>
      <c r="H22" s="27">
        <v>-38217082.270000003</v>
      </c>
      <c r="I22" s="27"/>
      <c r="J22" s="27">
        <v>5429448.4500000011</v>
      </c>
      <c r="K22" s="27"/>
      <c r="L22" s="27">
        <v>233379719.22999996</v>
      </c>
      <c r="M22" s="27"/>
      <c r="N22" s="27">
        <v>3626363496.3299994</v>
      </c>
      <c r="O22" s="74"/>
    </row>
    <row r="23" spans="2:15" x14ac:dyDescent="0.2">
      <c r="B23" s="12"/>
      <c r="D23" s="27"/>
      <c r="E23" s="27"/>
      <c r="F23" s="27"/>
      <c r="G23" s="27"/>
      <c r="H23" s="27"/>
      <c r="I23" s="27"/>
      <c r="J23" s="27"/>
      <c r="K23" s="27"/>
      <c r="L23" s="27"/>
      <c r="M23" s="27"/>
      <c r="N23" s="27"/>
      <c r="O23" s="74"/>
    </row>
    <row r="24" spans="2:15" x14ac:dyDescent="0.2">
      <c r="B24" s="56" t="s">
        <v>119</v>
      </c>
      <c r="D24" s="24"/>
      <c r="E24" s="24"/>
      <c r="F24" s="24"/>
      <c r="G24" s="24"/>
      <c r="H24" s="24"/>
      <c r="I24" s="24"/>
      <c r="J24" s="24"/>
      <c r="K24" s="24"/>
      <c r="L24" s="24"/>
      <c r="M24" s="24"/>
      <c r="N24" s="24"/>
      <c r="O24" s="73"/>
    </row>
    <row r="25" spans="2:15" x14ac:dyDescent="0.2">
      <c r="C25" s="10" t="s">
        <v>120</v>
      </c>
      <c r="D25" s="24">
        <v>549799120.70000005</v>
      </c>
      <c r="E25" s="24"/>
      <c r="F25" s="24">
        <v>47985396.299999997</v>
      </c>
      <c r="G25" s="24"/>
      <c r="H25" s="24">
        <v>-4928371.24</v>
      </c>
      <c r="I25" s="24"/>
      <c r="J25" s="24">
        <v>95174.66</v>
      </c>
      <c r="K25" s="24"/>
      <c r="L25" s="24">
        <v>43152199.719999991</v>
      </c>
      <c r="M25" s="24"/>
      <c r="N25" s="24">
        <v>592951320.42000008</v>
      </c>
      <c r="O25" s="73"/>
    </row>
    <row r="26" spans="2:15" x14ac:dyDescent="0.2">
      <c r="C26" s="10" t="s">
        <v>121</v>
      </c>
      <c r="D26" s="24">
        <v>9178093.5699999984</v>
      </c>
      <c r="E26" s="24"/>
      <c r="F26" s="24">
        <v>706666.54</v>
      </c>
      <c r="G26" s="24"/>
      <c r="H26" s="24">
        <v>-1494730.2099999997</v>
      </c>
      <c r="I26" s="24"/>
      <c r="J26" s="24">
        <v>-185857.43</v>
      </c>
      <c r="K26" s="24"/>
      <c r="L26" s="24">
        <v>-973921.09999999963</v>
      </c>
      <c r="M26" s="24"/>
      <c r="N26" s="24">
        <v>8204172.4699999988</v>
      </c>
      <c r="O26" s="73"/>
    </row>
    <row r="27" spans="2:15" x14ac:dyDescent="0.2">
      <c r="C27" s="10" t="s">
        <v>122</v>
      </c>
      <c r="D27" s="24">
        <v>1187.49</v>
      </c>
      <c r="E27" s="24"/>
      <c r="F27" s="24">
        <v>0</v>
      </c>
      <c r="G27" s="24"/>
      <c r="H27" s="24">
        <v>-800</v>
      </c>
      <c r="I27" s="24"/>
      <c r="J27" s="24">
        <v>0</v>
      </c>
      <c r="K27" s="24"/>
      <c r="L27" s="24">
        <v>-800</v>
      </c>
      <c r="M27" s="24"/>
      <c r="N27" s="24">
        <v>387.49</v>
      </c>
      <c r="O27" s="73"/>
    </row>
    <row r="28" spans="2:15" x14ac:dyDescent="0.2">
      <c r="C28" s="10" t="s">
        <v>123</v>
      </c>
      <c r="D28" s="24">
        <v>78415311.060000002</v>
      </c>
      <c r="E28" s="24"/>
      <c r="F28" s="24">
        <v>3846365.99</v>
      </c>
      <c r="G28" s="24"/>
      <c r="H28" s="24">
        <v>-1705113.67</v>
      </c>
      <c r="I28" s="24"/>
      <c r="J28" s="24">
        <v>23515.01</v>
      </c>
      <c r="K28" s="24"/>
      <c r="L28" s="24">
        <v>2164767.33</v>
      </c>
      <c r="M28" s="24"/>
      <c r="N28" s="24">
        <v>80580078.390000001</v>
      </c>
      <c r="O28" s="73"/>
    </row>
    <row r="29" spans="2:15" x14ac:dyDescent="0.2">
      <c r="C29" s="10" t="s">
        <v>124</v>
      </c>
      <c r="D29" s="28">
        <v>16661869.68</v>
      </c>
      <c r="E29" s="24"/>
      <c r="F29" s="28">
        <v>958868.97999999986</v>
      </c>
      <c r="G29" s="24"/>
      <c r="H29" s="28">
        <v>-20299.95</v>
      </c>
      <c r="I29" s="24"/>
      <c r="J29" s="28">
        <v>3941518.65</v>
      </c>
      <c r="K29" s="24"/>
      <c r="L29" s="28">
        <v>4880087.68</v>
      </c>
      <c r="M29" s="24"/>
      <c r="N29" s="28">
        <v>21541957.359999999</v>
      </c>
      <c r="O29" s="73"/>
    </row>
    <row r="30" spans="2:15" x14ac:dyDescent="0.2">
      <c r="C30" s="11"/>
      <c r="D30" s="27">
        <v>654055582.50000012</v>
      </c>
      <c r="E30" s="27"/>
      <c r="F30" s="27">
        <v>53497297.809999995</v>
      </c>
      <c r="G30" s="27"/>
      <c r="H30" s="27">
        <v>-8149315.0700000003</v>
      </c>
      <c r="I30" s="27"/>
      <c r="J30" s="27">
        <v>3874350.89</v>
      </c>
      <c r="K30" s="27"/>
      <c r="L30" s="27">
        <v>49222333.629999988</v>
      </c>
      <c r="M30" s="27"/>
      <c r="N30" s="27">
        <v>703277916.13000011</v>
      </c>
      <c r="O30" s="73"/>
    </row>
    <row r="31" spans="2:15" x14ac:dyDescent="0.2">
      <c r="D31" s="24"/>
      <c r="E31" s="24"/>
      <c r="F31" s="24"/>
      <c r="G31" s="24"/>
      <c r="H31" s="24"/>
      <c r="I31" s="24"/>
      <c r="J31" s="24"/>
      <c r="K31" s="24"/>
      <c r="L31" s="24"/>
      <c r="M31" s="24"/>
      <c r="N31" s="24"/>
      <c r="O31" s="73"/>
    </row>
    <row r="32" spans="2:15" x14ac:dyDescent="0.2">
      <c r="C32" s="12" t="s">
        <v>125</v>
      </c>
      <c r="D32" s="25">
        <v>4263379145.6799998</v>
      </c>
      <c r="E32" s="24"/>
      <c r="F32" s="25">
        <v>338701548.94</v>
      </c>
      <c r="G32" s="24"/>
      <c r="H32" s="25">
        <v>-63764018.220000006</v>
      </c>
      <c r="I32" s="24"/>
      <c r="J32" s="25">
        <v>9272981.2800000012</v>
      </c>
      <c r="K32" s="24"/>
      <c r="L32" s="25">
        <v>284210511.99999994</v>
      </c>
      <c r="M32" s="24"/>
      <c r="N32" s="25">
        <v>4547589657.6799994</v>
      </c>
      <c r="O32" s="73"/>
    </row>
    <row r="33" spans="1:15" x14ac:dyDescent="0.2">
      <c r="C33" s="12"/>
      <c r="D33" s="27"/>
      <c r="E33" s="24"/>
      <c r="F33" s="27"/>
      <c r="G33" s="24"/>
      <c r="H33" s="27"/>
      <c r="I33" s="24"/>
      <c r="J33" s="27"/>
      <c r="K33" s="24"/>
      <c r="L33" s="27"/>
      <c r="M33" s="24"/>
      <c r="N33" s="27"/>
      <c r="O33" s="73"/>
    </row>
    <row r="34" spans="1:15" x14ac:dyDescent="0.2">
      <c r="D34" s="24"/>
      <c r="E34" s="24"/>
      <c r="F34" s="24"/>
      <c r="G34" s="24"/>
      <c r="H34" s="24"/>
      <c r="I34" s="24"/>
      <c r="J34" s="24"/>
      <c r="K34" s="24"/>
      <c r="L34" s="24"/>
      <c r="M34" s="24"/>
      <c r="N34" s="24"/>
      <c r="O34" s="73"/>
    </row>
    <row r="35" spans="1:15" x14ac:dyDescent="0.2">
      <c r="A35" s="32">
        <v>101.1</v>
      </c>
      <c r="B35" s="12" t="s">
        <v>105</v>
      </c>
      <c r="D35" s="24"/>
      <c r="E35" s="24"/>
      <c r="F35" s="24"/>
      <c r="G35" s="24"/>
      <c r="H35" s="24"/>
      <c r="I35" s="24"/>
      <c r="J35" s="24"/>
      <c r="K35" s="24"/>
      <c r="L35" s="24"/>
      <c r="M35" s="24"/>
      <c r="N35" s="24"/>
      <c r="O35" s="73"/>
    </row>
    <row r="36" spans="1:15" x14ac:dyDescent="0.2">
      <c r="B36" s="56" t="s">
        <v>111</v>
      </c>
      <c r="C36" s="10" t="s">
        <v>134</v>
      </c>
      <c r="D36" s="24"/>
      <c r="E36" s="24"/>
      <c r="F36" s="24"/>
      <c r="G36" s="24"/>
      <c r="H36" s="24"/>
      <c r="I36" s="24"/>
      <c r="J36" s="24"/>
      <c r="K36" s="24"/>
      <c r="L36" s="24"/>
      <c r="M36" s="24"/>
      <c r="N36" s="24"/>
      <c r="O36" s="73"/>
    </row>
    <row r="37" spans="1:15" x14ac:dyDescent="0.2">
      <c r="C37" s="10" t="s">
        <v>117</v>
      </c>
      <c r="D37" s="28">
        <v>0</v>
      </c>
      <c r="E37" s="24"/>
      <c r="F37" s="28">
        <v>0</v>
      </c>
      <c r="G37" s="24"/>
      <c r="H37" s="28">
        <v>0</v>
      </c>
      <c r="I37" s="24"/>
      <c r="J37" s="28">
        <v>0</v>
      </c>
      <c r="K37" s="24"/>
      <c r="L37" s="28">
        <v>0</v>
      </c>
      <c r="M37" s="24"/>
      <c r="N37" s="28">
        <v>0</v>
      </c>
      <c r="O37" s="73"/>
    </row>
    <row r="38" spans="1:15" x14ac:dyDescent="0.2">
      <c r="C38" s="11"/>
      <c r="D38" s="27">
        <v>0</v>
      </c>
      <c r="E38" s="27"/>
      <c r="F38" s="27">
        <v>0</v>
      </c>
      <c r="G38" s="27"/>
      <c r="H38" s="27">
        <v>0</v>
      </c>
      <c r="I38" s="27"/>
      <c r="J38" s="27">
        <v>0</v>
      </c>
      <c r="K38" s="27"/>
      <c r="L38" s="27">
        <v>0</v>
      </c>
      <c r="M38" s="27"/>
      <c r="N38" s="27">
        <v>0</v>
      </c>
      <c r="O38" s="73"/>
    </row>
    <row r="39" spans="1:15" x14ac:dyDescent="0.2">
      <c r="D39" s="24"/>
      <c r="E39" s="24"/>
      <c r="F39" s="24"/>
      <c r="G39" s="24"/>
      <c r="H39" s="24"/>
      <c r="I39" s="24"/>
      <c r="J39" s="24"/>
      <c r="K39" s="24"/>
      <c r="L39" s="24"/>
      <c r="M39" s="24"/>
      <c r="N39" s="24"/>
      <c r="O39" s="73"/>
    </row>
    <row r="40" spans="1:15" x14ac:dyDescent="0.2">
      <c r="C40" s="12" t="s">
        <v>126</v>
      </c>
      <c r="D40" s="25">
        <v>0</v>
      </c>
      <c r="E40" s="24"/>
      <c r="F40" s="25">
        <v>0</v>
      </c>
      <c r="G40" s="24"/>
      <c r="H40" s="25">
        <v>0</v>
      </c>
      <c r="I40" s="24"/>
      <c r="J40" s="25">
        <v>0</v>
      </c>
      <c r="K40" s="24"/>
      <c r="L40" s="25">
        <v>0</v>
      </c>
      <c r="M40" s="24"/>
      <c r="N40" s="25">
        <v>0</v>
      </c>
      <c r="O40" s="73"/>
    </row>
    <row r="41" spans="1:15" x14ac:dyDescent="0.2">
      <c r="D41" s="24"/>
      <c r="E41" s="24"/>
      <c r="F41" s="24"/>
      <c r="G41" s="24"/>
      <c r="H41" s="24"/>
      <c r="I41" s="24"/>
      <c r="J41" s="24"/>
      <c r="K41" s="24"/>
      <c r="L41" s="24"/>
      <c r="M41" s="24"/>
      <c r="N41" s="24"/>
      <c r="O41" s="73"/>
    </row>
    <row r="42" spans="1:15" x14ac:dyDescent="0.2">
      <c r="D42" s="24"/>
      <c r="E42" s="24"/>
      <c r="F42" s="24"/>
      <c r="G42" s="24"/>
      <c r="H42" s="24"/>
      <c r="I42" s="24"/>
      <c r="J42" s="24"/>
      <c r="K42" s="24"/>
      <c r="L42" s="24"/>
      <c r="M42" s="24"/>
      <c r="N42" s="24"/>
      <c r="O42" s="73"/>
    </row>
    <row r="43" spans="1:15" x14ac:dyDescent="0.2">
      <c r="A43" s="32">
        <v>102</v>
      </c>
      <c r="B43" s="12" t="s">
        <v>459</v>
      </c>
      <c r="D43" s="24"/>
      <c r="E43" s="24"/>
      <c r="F43" s="24"/>
      <c r="G43" s="24"/>
      <c r="H43" s="24"/>
      <c r="I43" s="24"/>
      <c r="J43" s="24"/>
      <c r="K43" s="24"/>
      <c r="L43" s="24"/>
      <c r="M43" s="24"/>
      <c r="N43" s="24"/>
      <c r="O43" s="73"/>
    </row>
    <row r="44" spans="1:15" x14ac:dyDescent="0.2">
      <c r="B44" s="56" t="s">
        <v>111</v>
      </c>
      <c r="D44" s="24"/>
      <c r="E44" s="24"/>
      <c r="F44" s="24"/>
      <c r="G44" s="24"/>
      <c r="H44" s="24"/>
      <c r="I44" s="24"/>
      <c r="J44" s="24"/>
      <c r="K44" s="24"/>
      <c r="L44" s="24"/>
      <c r="M44" s="24"/>
      <c r="N44" s="24"/>
      <c r="O44" s="73"/>
    </row>
    <row r="45" spans="1:15" x14ac:dyDescent="0.2">
      <c r="C45" s="10" t="s">
        <v>117</v>
      </c>
      <c r="D45" s="28">
        <v>0</v>
      </c>
      <c r="E45" s="27"/>
      <c r="F45" s="28">
        <v>0</v>
      </c>
      <c r="G45" s="27"/>
      <c r="H45" s="28">
        <v>0</v>
      </c>
      <c r="I45" s="27"/>
      <c r="J45" s="28">
        <v>0</v>
      </c>
      <c r="K45" s="27"/>
      <c r="L45" s="28">
        <v>0</v>
      </c>
      <c r="M45" s="27"/>
      <c r="N45" s="28">
        <v>0</v>
      </c>
      <c r="O45" s="73"/>
    </row>
    <row r="46" spans="1:15" x14ac:dyDescent="0.2">
      <c r="C46" s="11"/>
      <c r="D46" s="27">
        <v>0</v>
      </c>
      <c r="E46" s="27"/>
      <c r="F46" s="27">
        <v>0</v>
      </c>
      <c r="G46" s="27"/>
      <c r="H46" s="27">
        <v>0</v>
      </c>
      <c r="I46" s="27"/>
      <c r="J46" s="27">
        <v>0</v>
      </c>
      <c r="K46" s="27"/>
      <c r="L46" s="27">
        <v>0</v>
      </c>
      <c r="M46" s="27"/>
      <c r="N46" s="27">
        <v>0</v>
      </c>
      <c r="O46" s="73"/>
    </row>
    <row r="47" spans="1:15" x14ac:dyDescent="0.2">
      <c r="D47" s="24"/>
      <c r="E47" s="24"/>
      <c r="F47" s="24"/>
      <c r="G47" s="24"/>
      <c r="H47" s="24"/>
      <c r="I47" s="24"/>
      <c r="J47" s="24"/>
      <c r="K47" s="24"/>
      <c r="L47" s="24"/>
      <c r="M47" s="24"/>
      <c r="N47" s="24"/>
      <c r="O47" s="73"/>
    </row>
    <row r="48" spans="1:15" x14ac:dyDescent="0.2">
      <c r="C48" s="12" t="s">
        <v>1124</v>
      </c>
      <c r="D48" s="25">
        <v>0</v>
      </c>
      <c r="E48" s="24"/>
      <c r="F48" s="25">
        <v>0</v>
      </c>
      <c r="G48" s="24"/>
      <c r="H48" s="25">
        <v>0</v>
      </c>
      <c r="I48" s="24"/>
      <c r="J48" s="25">
        <v>0</v>
      </c>
      <c r="K48" s="24"/>
      <c r="L48" s="25">
        <v>0</v>
      </c>
      <c r="M48" s="24"/>
      <c r="N48" s="25">
        <v>0</v>
      </c>
      <c r="O48" s="73"/>
    </row>
    <row r="49" spans="1:15" x14ac:dyDescent="0.2">
      <c r="C49" s="12"/>
      <c r="D49" s="27"/>
      <c r="E49" s="24"/>
      <c r="F49" s="27"/>
      <c r="G49" s="24"/>
      <c r="H49" s="27"/>
      <c r="I49" s="24"/>
      <c r="J49" s="27"/>
      <c r="K49" s="24"/>
      <c r="L49" s="27"/>
      <c r="M49" s="24"/>
      <c r="N49" s="27"/>
      <c r="O49" s="73"/>
    </row>
    <row r="50" spans="1:15" x14ac:dyDescent="0.2">
      <c r="C50" s="12"/>
      <c r="D50" s="27"/>
      <c r="E50" s="24"/>
      <c r="F50" s="27"/>
      <c r="G50" s="24"/>
      <c r="H50" s="27"/>
      <c r="I50" s="24"/>
      <c r="J50" s="27"/>
      <c r="K50" s="24"/>
      <c r="L50" s="27"/>
      <c r="M50" s="24"/>
      <c r="N50" s="27">
        <v>4547589657.6799994</v>
      </c>
      <c r="O50" s="73"/>
    </row>
    <row r="51" spans="1:15" x14ac:dyDescent="0.2">
      <c r="A51" s="32">
        <v>105</v>
      </c>
      <c r="B51" s="12" t="s">
        <v>567</v>
      </c>
      <c r="D51" s="24"/>
      <c r="E51" s="24"/>
      <c r="F51" s="24"/>
      <c r="G51" s="24"/>
      <c r="H51" s="24"/>
      <c r="I51" s="24"/>
      <c r="J51" s="24"/>
      <c r="K51" s="24"/>
      <c r="L51" s="24"/>
      <c r="M51" s="24"/>
      <c r="N51" s="24"/>
      <c r="O51" s="73"/>
    </row>
    <row r="52" spans="1:15" x14ac:dyDescent="0.2">
      <c r="B52" s="56" t="s">
        <v>111</v>
      </c>
      <c r="D52" s="24"/>
      <c r="E52" s="24"/>
      <c r="F52" s="24"/>
      <c r="G52" s="24"/>
      <c r="H52" s="24"/>
      <c r="I52" s="24"/>
      <c r="J52" s="24"/>
      <c r="K52" s="24"/>
      <c r="L52" s="24"/>
      <c r="M52" s="24"/>
      <c r="N52" s="24"/>
      <c r="O52" s="73"/>
    </row>
    <row r="53" spans="1:15" x14ac:dyDescent="0.2">
      <c r="C53" s="10" t="s">
        <v>112</v>
      </c>
      <c r="D53" s="24">
        <v>649014.48</v>
      </c>
      <c r="E53" s="24"/>
      <c r="F53" s="24">
        <v>0</v>
      </c>
      <c r="G53" s="24"/>
      <c r="H53" s="24">
        <v>0</v>
      </c>
      <c r="I53" s="24"/>
      <c r="J53" s="24">
        <v>0</v>
      </c>
      <c r="K53" s="24"/>
      <c r="L53" s="27">
        <v>0</v>
      </c>
      <c r="M53" s="24"/>
      <c r="N53" s="27">
        <v>649014.48</v>
      </c>
      <c r="O53" s="73"/>
    </row>
    <row r="54" spans="1:15" x14ac:dyDescent="0.2">
      <c r="C54" s="10" t="s">
        <v>117</v>
      </c>
      <c r="D54" s="28">
        <v>4182559.7</v>
      </c>
      <c r="E54" s="27"/>
      <c r="F54" s="28">
        <v>0</v>
      </c>
      <c r="G54" s="27"/>
      <c r="H54" s="28">
        <v>0</v>
      </c>
      <c r="I54" s="27"/>
      <c r="J54" s="28">
        <v>-4182559.7</v>
      </c>
      <c r="K54" s="27"/>
      <c r="L54" s="28">
        <v>-4182559.7</v>
      </c>
      <c r="M54" s="27"/>
      <c r="N54" s="28">
        <v>0</v>
      </c>
      <c r="O54" s="73"/>
    </row>
    <row r="55" spans="1:15" x14ac:dyDescent="0.2">
      <c r="C55" s="11"/>
      <c r="D55" s="27">
        <v>4831574.18</v>
      </c>
      <c r="E55" s="27"/>
      <c r="F55" s="27">
        <v>0</v>
      </c>
      <c r="G55" s="27"/>
      <c r="H55" s="27">
        <v>0</v>
      </c>
      <c r="I55" s="27"/>
      <c r="J55" s="27">
        <v>-4182559.7</v>
      </c>
      <c r="K55" s="27"/>
      <c r="L55" s="27">
        <v>-4182559.7</v>
      </c>
      <c r="M55" s="27"/>
      <c r="N55" s="27">
        <v>649014.48</v>
      </c>
      <c r="O55" s="73"/>
    </row>
    <row r="56" spans="1:15" x14ac:dyDescent="0.2">
      <c r="D56" s="24"/>
      <c r="E56" s="24"/>
      <c r="F56" s="24"/>
      <c r="G56" s="24"/>
      <c r="H56" s="24"/>
      <c r="I56" s="24"/>
      <c r="J56" s="24"/>
      <c r="K56" s="24"/>
      <c r="L56" s="24"/>
      <c r="M56" s="24"/>
      <c r="N56" s="24"/>
      <c r="O56" s="73"/>
    </row>
    <row r="57" spans="1:15" x14ac:dyDescent="0.2">
      <c r="C57" s="12" t="s">
        <v>127</v>
      </c>
      <c r="D57" s="25">
        <v>4831574.18</v>
      </c>
      <c r="E57" s="24"/>
      <c r="F57" s="25">
        <v>0</v>
      </c>
      <c r="G57" s="24"/>
      <c r="H57" s="25">
        <v>0</v>
      </c>
      <c r="I57" s="24"/>
      <c r="J57" s="25">
        <v>-4182559.7</v>
      </c>
      <c r="K57" s="24"/>
      <c r="L57" s="25">
        <v>-4182559.7</v>
      </c>
      <c r="M57" s="24"/>
      <c r="N57" s="25">
        <v>649014.48</v>
      </c>
      <c r="O57" s="73"/>
    </row>
    <row r="58" spans="1:15" x14ac:dyDescent="0.2">
      <c r="D58" s="24"/>
      <c r="E58" s="24"/>
      <c r="F58" s="24"/>
      <c r="G58" s="24"/>
      <c r="H58" s="24"/>
      <c r="I58" s="24"/>
      <c r="J58" s="24"/>
      <c r="K58" s="24"/>
      <c r="L58" s="24"/>
      <c r="M58" s="24"/>
      <c r="N58" s="24"/>
      <c r="O58" s="73"/>
    </row>
    <row r="59" spans="1:15" x14ac:dyDescent="0.2">
      <c r="D59" s="24"/>
      <c r="E59" s="24"/>
      <c r="F59" s="24"/>
      <c r="G59" s="24"/>
      <c r="H59" s="24"/>
      <c r="I59" s="24"/>
      <c r="J59" s="24"/>
      <c r="K59" s="24"/>
      <c r="L59" s="24"/>
      <c r="M59" s="24"/>
      <c r="N59" s="24"/>
      <c r="O59" s="73"/>
    </row>
    <row r="60" spans="1:15" x14ac:dyDescent="0.2">
      <c r="A60" s="32">
        <v>106</v>
      </c>
      <c r="B60" s="12" t="s">
        <v>408</v>
      </c>
      <c r="D60" s="24"/>
      <c r="E60" s="24"/>
      <c r="F60" s="24"/>
      <c r="G60" s="24"/>
      <c r="H60" s="24"/>
      <c r="I60" s="24"/>
      <c r="J60" s="24"/>
      <c r="K60" s="24"/>
      <c r="L60" s="24"/>
      <c r="M60" s="24"/>
      <c r="N60" s="24"/>
      <c r="O60" s="73"/>
    </row>
    <row r="61" spans="1:15" x14ac:dyDescent="0.2">
      <c r="B61" s="56" t="s">
        <v>601</v>
      </c>
      <c r="D61" s="24"/>
      <c r="E61" s="24"/>
      <c r="F61" s="24"/>
      <c r="G61" s="24"/>
      <c r="H61" s="24"/>
      <c r="I61" s="24"/>
      <c r="J61" s="24"/>
      <c r="K61" s="24"/>
      <c r="L61" s="24"/>
      <c r="M61" s="24"/>
      <c r="N61" s="24"/>
      <c r="O61" s="73"/>
    </row>
    <row r="62" spans="1:15" x14ac:dyDescent="0.2">
      <c r="C62" s="10" t="s">
        <v>413</v>
      </c>
      <c r="D62" s="24">
        <v>597158.63</v>
      </c>
      <c r="E62" s="24"/>
      <c r="F62" s="24">
        <v>1977777.38</v>
      </c>
      <c r="G62" s="24"/>
      <c r="H62" s="24">
        <v>0</v>
      </c>
      <c r="I62" s="24"/>
      <c r="J62" s="24">
        <v>0</v>
      </c>
      <c r="K62" s="24"/>
      <c r="L62" s="24">
        <v>1977777.38</v>
      </c>
      <c r="M62" s="24"/>
      <c r="N62" s="24">
        <v>2574936.0099999998</v>
      </c>
      <c r="O62" s="73"/>
    </row>
    <row r="63" spans="1:15" x14ac:dyDescent="0.2">
      <c r="C63" s="10" t="s">
        <v>110</v>
      </c>
      <c r="D63" s="28">
        <v>2714931.3599999966</v>
      </c>
      <c r="E63" s="27"/>
      <c r="F63" s="28">
        <v>-474047.10000000044</v>
      </c>
      <c r="G63" s="27"/>
      <c r="H63" s="28">
        <v>0</v>
      </c>
      <c r="I63" s="27"/>
      <c r="J63" s="28">
        <v>0</v>
      </c>
      <c r="K63" s="27"/>
      <c r="L63" s="28">
        <v>-474047.10000000044</v>
      </c>
      <c r="M63" s="27"/>
      <c r="N63" s="28">
        <v>2240884.2599999961</v>
      </c>
      <c r="O63" s="74"/>
    </row>
    <row r="64" spans="1:15" x14ac:dyDescent="0.2">
      <c r="C64" s="11"/>
      <c r="D64" s="27">
        <v>3312089.9899999965</v>
      </c>
      <c r="E64" s="27"/>
      <c r="F64" s="27">
        <v>1503730.2799999993</v>
      </c>
      <c r="G64" s="27"/>
      <c r="H64" s="27">
        <v>0</v>
      </c>
      <c r="I64" s="27"/>
      <c r="J64" s="27">
        <v>0</v>
      </c>
      <c r="K64" s="27"/>
      <c r="L64" s="27">
        <v>1503730.2799999993</v>
      </c>
      <c r="M64" s="27"/>
      <c r="N64" s="27">
        <v>4815820.2699999958</v>
      </c>
      <c r="O64" s="74"/>
    </row>
    <row r="65" spans="2:15" x14ac:dyDescent="0.2">
      <c r="B65" s="12"/>
      <c r="D65" s="27"/>
      <c r="E65" s="27"/>
      <c r="F65" s="27"/>
      <c r="G65" s="27"/>
      <c r="H65" s="27"/>
      <c r="I65" s="27"/>
      <c r="J65" s="27"/>
      <c r="K65" s="27"/>
      <c r="L65" s="27"/>
      <c r="M65" s="27"/>
      <c r="N65" s="27"/>
      <c r="O65" s="74"/>
    </row>
    <row r="66" spans="2:15" x14ac:dyDescent="0.2">
      <c r="B66" s="56" t="s">
        <v>111</v>
      </c>
      <c r="D66" s="27"/>
      <c r="E66" s="27"/>
      <c r="F66" s="27"/>
      <c r="G66" s="27"/>
      <c r="H66" s="27"/>
      <c r="I66" s="27"/>
      <c r="J66" s="27"/>
      <c r="K66" s="27"/>
      <c r="L66" s="27"/>
      <c r="M66" s="27"/>
      <c r="N66" s="27"/>
      <c r="O66" s="74"/>
    </row>
    <row r="67" spans="2:15" x14ac:dyDescent="0.2">
      <c r="C67" s="10" t="s">
        <v>112</v>
      </c>
      <c r="D67" s="27">
        <v>11544733.899999999</v>
      </c>
      <c r="E67" s="27"/>
      <c r="F67" s="27">
        <v>11667501.640000001</v>
      </c>
      <c r="G67" s="27"/>
      <c r="H67" s="27">
        <v>0</v>
      </c>
      <c r="I67" s="27"/>
      <c r="J67" s="27">
        <v>0</v>
      </c>
      <c r="K67" s="27"/>
      <c r="L67" s="27">
        <v>11667501.640000001</v>
      </c>
      <c r="M67" s="27"/>
      <c r="N67" s="27">
        <v>23212235.539999999</v>
      </c>
      <c r="O67" s="74"/>
    </row>
    <row r="68" spans="2:15" x14ac:dyDescent="0.2">
      <c r="C68" s="10" t="s">
        <v>113</v>
      </c>
      <c r="D68" s="27">
        <v>50763.87</v>
      </c>
      <c r="E68" s="27"/>
      <c r="F68" s="27">
        <v>-44000.650000000023</v>
      </c>
      <c r="G68" s="27"/>
      <c r="H68" s="27">
        <v>0</v>
      </c>
      <c r="I68" s="27"/>
      <c r="J68" s="27">
        <v>0</v>
      </c>
      <c r="K68" s="27"/>
      <c r="L68" s="27">
        <v>-44000.650000000023</v>
      </c>
      <c r="M68" s="27"/>
      <c r="N68" s="27">
        <v>6763.2199999999793</v>
      </c>
      <c r="O68" s="74"/>
    </row>
    <row r="69" spans="2:15" x14ac:dyDescent="0.2">
      <c r="C69" s="10" t="s">
        <v>114</v>
      </c>
      <c r="D69" s="27">
        <v>16952.259999999998</v>
      </c>
      <c r="E69" s="27"/>
      <c r="F69" s="27">
        <v>-495.89999999996508</v>
      </c>
      <c r="G69" s="27"/>
      <c r="H69" s="27">
        <v>0</v>
      </c>
      <c r="I69" s="27"/>
      <c r="J69" s="27">
        <v>0</v>
      </c>
      <c r="K69" s="27"/>
      <c r="L69" s="27">
        <v>-495.89999999996508</v>
      </c>
      <c r="M69" s="27"/>
      <c r="N69" s="27">
        <v>16456.360000000033</v>
      </c>
      <c r="O69" s="74"/>
    </row>
    <row r="70" spans="2:15" x14ac:dyDescent="0.2">
      <c r="C70" s="10" t="s">
        <v>115</v>
      </c>
      <c r="D70" s="27">
        <v>0</v>
      </c>
      <c r="E70" s="27"/>
      <c r="F70" s="27">
        <v>0</v>
      </c>
      <c r="G70" s="27"/>
      <c r="H70" s="27">
        <v>0</v>
      </c>
      <c r="I70" s="27"/>
      <c r="J70" s="27">
        <v>0</v>
      </c>
      <c r="K70" s="27"/>
      <c r="L70" s="27">
        <v>0</v>
      </c>
      <c r="M70" s="27"/>
      <c r="N70" s="27">
        <v>0</v>
      </c>
      <c r="O70" s="74"/>
    </row>
    <row r="71" spans="2:15" x14ac:dyDescent="0.2">
      <c r="C71" s="10" t="s">
        <v>116</v>
      </c>
      <c r="D71" s="27">
        <v>1767208.21</v>
      </c>
      <c r="E71" s="27"/>
      <c r="F71" s="27">
        <v>1768751.53</v>
      </c>
      <c r="G71" s="27"/>
      <c r="H71" s="27">
        <v>0</v>
      </c>
      <c r="I71" s="27"/>
      <c r="J71" s="27">
        <v>0</v>
      </c>
      <c r="K71" s="27"/>
      <c r="L71" s="27">
        <v>1768751.53</v>
      </c>
      <c r="M71" s="27"/>
      <c r="N71" s="27">
        <v>3535959.74</v>
      </c>
      <c r="O71" s="74"/>
    </row>
    <row r="72" spans="2:15" x14ac:dyDescent="0.2">
      <c r="C72" s="10" t="s">
        <v>117</v>
      </c>
      <c r="D72" s="27">
        <v>15929229.77</v>
      </c>
      <c r="E72" s="27"/>
      <c r="F72" s="27">
        <v>25312444.810000025</v>
      </c>
      <c r="G72" s="27"/>
      <c r="H72" s="27">
        <v>0</v>
      </c>
      <c r="I72" s="27"/>
      <c r="J72" s="27">
        <v>0</v>
      </c>
      <c r="K72" s="27"/>
      <c r="L72" s="27">
        <v>25312444.810000025</v>
      </c>
      <c r="M72" s="27"/>
      <c r="N72" s="27">
        <v>41241674.580000028</v>
      </c>
      <c r="O72" s="74"/>
    </row>
    <row r="73" spans="2:15" x14ac:dyDescent="0.2">
      <c r="C73" s="10" t="s">
        <v>118</v>
      </c>
      <c r="D73" s="28">
        <v>35045472.82</v>
      </c>
      <c r="E73" s="27"/>
      <c r="F73" s="28">
        <v>2663310.1999999997</v>
      </c>
      <c r="G73" s="27"/>
      <c r="H73" s="28">
        <v>0</v>
      </c>
      <c r="I73" s="27"/>
      <c r="J73" s="28">
        <v>0</v>
      </c>
      <c r="K73" s="27"/>
      <c r="L73" s="28">
        <v>2663310.1999999997</v>
      </c>
      <c r="M73" s="27"/>
      <c r="N73" s="28">
        <v>37708783.020000003</v>
      </c>
      <c r="O73" s="74"/>
    </row>
    <row r="74" spans="2:15" x14ac:dyDescent="0.2">
      <c r="C74" s="11"/>
      <c r="D74" s="27">
        <v>64354360.829999998</v>
      </c>
      <c r="E74" s="27"/>
      <c r="F74" s="27">
        <v>41367511.630000025</v>
      </c>
      <c r="G74" s="27"/>
      <c r="H74" s="27">
        <v>0</v>
      </c>
      <c r="I74" s="27"/>
      <c r="J74" s="27">
        <v>0</v>
      </c>
      <c r="K74" s="27"/>
      <c r="L74" s="27">
        <v>41367511.630000025</v>
      </c>
      <c r="M74" s="27"/>
      <c r="N74" s="27">
        <v>105721872.46000004</v>
      </c>
      <c r="O74" s="74"/>
    </row>
    <row r="75" spans="2:15" x14ac:dyDescent="0.2">
      <c r="B75" s="12"/>
      <c r="D75" s="27"/>
      <c r="E75" s="27"/>
      <c r="F75" s="27"/>
      <c r="G75" s="27"/>
      <c r="H75" s="27"/>
      <c r="I75" s="27"/>
      <c r="J75" s="27"/>
      <c r="K75" s="27"/>
      <c r="L75" s="27"/>
      <c r="M75" s="27"/>
      <c r="N75" s="27"/>
      <c r="O75" s="74"/>
    </row>
    <row r="76" spans="2:15" x14ac:dyDescent="0.2">
      <c r="B76" s="56" t="s">
        <v>119</v>
      </c>
      <c r="D76" s="27"/>
      <c r="E76" s="27"/>
      <c r="F76" s="27"/>
      <c r="G76" s="27"/>
      <c r="H76" s="27"/>
      <c r="I76" s="27"/>
      <c r="J76" s="27"/>
      <c r="K76" s="27"/>
      <c r="L76" s="27"/>
      <c r="M76" s="27"/>
      <c r="N76" s="27"/>
      <c r="O76" s="74"/>
    </row>
    <row r="77" spans="2:15" x14ac:dyDescent="0.2">
      <c r="C77" s="10" t="s">
        <v>120</v>
      </c>
      <c r="D77" s="24">
        <v>24420156.159999996</v>
      </c>
      <c r="E77" s="24"/>
      <c r="F77" s="24">
        <v>-5554171.6799999997</v>
      </c>
      <c r="G77" s="24"/>
      <c r="H77" s="24">
        <v>0</v>
      </c>
      <c r="I77" s="24"/>
      <c r="J77" s="24">
        <v>0</v>
      </c>
      <c r="K77" s="24"/>
      <c r="L77" s="24">
        <v>-5554171.6799999997</v>
      </c>
      <c r="M77" s="24"/>
      <c r="N77" s="24">
        <v>18865984.479999997</v>
      </c>
      <c r="O77" s="73"/>
    </row>
    <row r="78" spans="2:15" x14ac:dyDescent="0.2">
      <c r="C78" s="10" t="s">
        <v>121</v>
      </c>
      <c r="D78" s="24">
        <v>126992.17000000001</v>
      </c>
      <c r="E78" s="24"/>
      <c r="F78" s="24">
        <v>136081.61000000002</v>
      </c>
      <c r="G78" s="24"/>
      <c r="H78" s="24">
        <v>0</v>
      </c>
      <c r="I78" s="24"/>
      <c r="J78" s="24">
        <v>0</v>
      </c>
      <c r="K78" s="24"/>
      <c r="L78" s="24">
        <v>136081.61000000002</v>
      </c>
      <c r="M78" s="24"/>
      <c r="N78" s="24">
        <v>263073.78000000003</v>
      </c>
      <c r="O78" s="73"/>
    </row>
    <row r="79" spans="2:15" x14ac:dyDescent="0.2">
      <c r="C79" s="10" t="s">
        <v>122</v>
      </c>
      <c r="D79" s="24">
        <v>0</v>
      </c>
      <c r="E79" s="24"/>
      <c r="F79" s="24">
        <v>0</v>
      </c>
      <c r="G79" s="24"/>
      <c r="H79" s="24">
        <v>0</v>
      </c>
      <c r="I79" s="24"/>
      <c r="J79" s="24">
        <v>0</v>
      </c>
      <c r="K79" s="24"/>
      <c r="L79" s="24">
        <v>0</v>
      </c>
      <c r="M79" s="24"/>
      <c r="N79" s="24">
        <v>0</v>
      </c>
      <c r="O79" s="73"/>
    </row>
    <row r="80" spans="2:15" x14ac:dyDescent="0.2">
      <c r="C80" s="10" t="s">
        <v>123</v>
      </c>
      <c r="D80" s="24">
        <v>951426.06</v>
      </c>
      <c r="E80" s="24"/>
      <c r="F80" s="24">
        <v>-436813.06000000017</v>
      </c>
      <c r="G80" s="24"/>
      <c r="H80" s="24">
        <v>0</v>
      </c>
      <c r="I80" s="24"/>
      <c r="J80" s="24">
        <v>0</v>
      </c>
      <c r="K80" s="24"/>
      <c r="L80" s="24">
        <v>-436813.06000000017</v>
      </c>
      <c r="M80" s="24"/>
      <c r="N80" s="24">
        <v>514612.99999999988</v>
      </c>
      <c r="O80" s="73"/>
    </row>
    <row r="81" spans="1:15" x14ac:dyDescent="0.2">
      <c r="C81" s="10" t="s">
        <v>124</v>
      </c>
      <c r="D81" s="28">
        <v>0</v>
      </c>
      <c r="E81" s="24"/>
      <c r="F81" s="28">
        <v>1459528.0299999996</v>
      </c>
      <c r="G81" s="24"/>
      <c r="H81" s="28">
        <v>0</v>
      </c>
      <c r="I81" s="24"/>
      <c r="J81" s="28">
        <v>0</v>
      </c>
      <c r="K81" s="24"/>
      <c r="L81" s="28">
        <v>1459528.0299999996</v>
      </c>
      <c r="M81" s="24"/>
      <c r="N81" s="28">
        <v>1459528.0299999996</v>
      </c>
      <c r="O81" s="73"/>
    </row>
    <row r="82" spans="1:15" x14ac:dyDescent="0.2">
      <c r="C82" s="11"/>
      <c r="D82" s="27">
        <v>25498574.389999997</v>
      </c>
      <c r="E82" s="27"/>
      <c r="F82" s="27">
        <v>-4395375.1000000006</v>
      </c>
      <c r="G82" s="27"/>
      <c r="H82" s="27">
        <v>0</v>
      </c>
      <c r="I82" s="27"/>
      <c r="J82" s="27">
        <v>0</v>
      </c>
      <c r="K82" s="27"/>
      <c r="L82" s="27">
        <v>-4395375.1000000006</v>
      </c>
      <c r="M82" s="27"/>
      <c r="N82" s="27">
        <v>21103199.289999999</v>
      </c>
      <c r="O82" s="73"/>
    </row>
    <row r="83" spans="1:15" x14ac:dyDescent="0.2">
      <c r="D83" s="24"/>
      <c r="E83" s="24"/>
      <c r="F83" s="24"/>
      <c r="G83" s="24"/>
      <c r="H83" s="24"/>
      <c r="I83" s="24"/>
      <c r="J83" s="24"/>
      <c r="K83" s="24"/>
      <c r="L83" s="24"/>
      <c r="M83" s="24"/>
      <c r="N83" s="24"/>
      <c r="O83" s="73"/>
    </row>
    <row r="84" spans="1:15" x14ac:dyDescent="0.2">
      <c r="C84" s="12" t="s">
        <v>135</v>
      </c>
      <c r="D84" s="25">
        <v>93165025.209999993</v>
      </c>
      <c r="E84" s="24"/>
      <c r="F84" s="25">
        <v>38475866.810000025</v>
      </c>
      <c r="G84" s="24"/>
      <c r="H84" s="25">
        <v>0</v>
      </c>
      <c r="I84" s="24"/>
      <c r="J84" s="25">
        <v>0</v>
      </c>
      <c r="K84" s="24"/>
      <c r="L84" s="25">
        <v>38475866.810000025</v>
      </c>
      <c r="M84" s="24"/>
      <c r="N84" s="25">
        <v>131640892.02000004</v>
      </c>
      <c r="O84" s="73"/>
    </row>
    <row r="85" spans="1:15" x14ac:dyDescent="0.2">
      <c r="D85" s="24"/>
      <c r="E85" s="24"/>
      <c r="F85" s="24"/>
      <c r="G85" s="24"/>
      <c r="H85" s="24"/>
      <c r="I85" s="24"/>
      <c r="J85" s="24"/>
      <c r="K85" s="24"/>
      <c r="L85" s="24"/>
      <c r="M85" s="24"/>
      <c r="N85" s="24"/>
      <c r="O85" s="73"/>
    </row>
    <row r="86" spans="1:15" x14ac:dyDescent="0.2">
      <c r="D86" s="24"/>
      <c r="E86" s="24"/>
      <c r="F86" s="24"/>
      <c r="G86" s="24"/>
      <c r="H86" s="24"/>
      <c r="I86" s="24"/>
      <c r="J86" s="24"/>
      <c r="K86" s="24"/>
      <c r="L86" s="24"/>
      <c r="M86" s="24"/>
      <c r="N86" s="24">
        <v>4679230549.6999998</v>
      </c>
      <c r="O86" s="73"/>
    </row>
    <row r="87" spans="1:15" x14ac:dyDescent="0.2">
      <c r="A87" s="32">
        <v>117</v>
      </c>
      <c r="B87" s="12" t="s">
        <v>411</v>
      </c>
      <c r="D87" s="24"/>
      <c r="E87" s="24"/>
      <c r="F87" s="24"/>
      <c r="G87" s="24"/>
      <c r="H87" s="24"/>
      <c r="I87" s="24"/>
      <c r="J87" s="24"/>
      <c r="K87" s="24"/>
      <c r="L87" s="24"/>
      <c r="M87" s="24"/>
      <c r="N87" s="24"/>
      <c r="O87" s="73"/>
    </row>
    <row r="88" spans="1:15" x14ac:dyDescent="0.2">
      <c r="B88" s="56" t="s">
        <v>119</v>
      </c>
      <c r="D88" s="24"/>
      <c r="E88" s="24"/>
      <c r="F88" s="24"/>
      <c r="G88" s="24"/>
      <c r="H88" s="24"/>
      <c r="I88" s="24"/>
      <c r="J88" s="24"/>
      <c r="K88" s="24"/>
      <c r="L88" s="24"/>
      <c r="M88" s="24"/>
      <c r="N88" s="24"/>
      <c r="O88" s="73"/>
    </row>
    <row r="89" spans="1:15" x14ac:dyDescent="0.2">
      <c r="C89" s="10" t="s">
        <v>128</v>
      </c>
      <c r="D89" s="28">
        <v>2139990</v>
      </c>
      <c r="E89" s="27"/>
      <c r="F89" s="28">
        <v>0</v>
      </c>
      <c r="G89" s="27"/>
      <c r="H89" s="28">
        <v>0</v>
      </c>
      <c r="I89" s="27"/>
      <c r="J89" s="28">
        <v>0</v>
      </c>
      <c r="K89" s="27"/>
      <c r="L89" s="28">
        <v>0</v>
      </c>
      <c r="M89" s="27"/>
      <c r="N89" s="28">
        <v>2139990</v>
      </c>
      <c r="O89" s="73"/>
    </row>
    <row r="90" spans="1:15" x14ac:dyDescent="0.2">
      <c r="C90" s="11"/>
      <c r="D90" s="27">
        <v>2139990</v>
      </c>
      <c r="E90" s="27"/>
      <c r="F90" s="27">
        <v>0</v>
      </c>
      <c r="G90" s="27"/>
      <c r="H90" s="27">
        <v>0</v>
      </c>
      <c r="I90" s="27"/>
      <c r="J90" s="27">
        <v>0</v>
      </c>
      <c r="K90" s="27"/>
      <c r="L90" s="27">
        <v>0</v>
      </c>
      <c r="M90" s="27"/>
      <c r="N90" s="27">
        <v>2139990</v>
      </c>
      <c r="O90" s="73"/>
    </row>
    <row r="91" spans="1:15" x14ac:dyDescent="0.2">
      <c r="D91" s="24"/>
      <c r="E91" s="24"/>
      <c r="F91" s="24"/>
      <c r="G91" s="24"/>
      <c r="H91" s="24"/>
      <c r="I91" s="24"/>
      <c r="J91" s="24"/>
      <c r="K91" s="24"/>
      <c r="L91" s="24"/>
      <c r="M91" s="24"/>
      <c r="N91" s="24"/>
      <c r="O91" s="73"/>
    </row>
    <row r="92" spans="1:15" x14ac:dyDescent="0.2">
      <c r="C92" s="12" t="s">
        <v>129</v>
      </c>
      <c r="D92" s="25">
        <v>2139990</v>
      </c>
      <c r="E92" s="24"/>
      <c r="F92" s="25">
        <v>0</v>
      </c>
      <c r="G92" s="24"/>
      <c r="H92" s="25">
        <v>0</v>
      </c>
      <c r="I92" s="24"/>
      <c r="J92" s="25">
        <v>0</v>
      </c>
      <c r="K92" s="24"/>
      <c r="L92" s="25">
        <v>0</v>
      </c>
      <c r="M92" s="24"/>
      <c r="N92" s="25">
        <v>2139990</v>
      </c>
      <c r="O92" s="73"/>
    </row>
    <row r="93" spans="1:15" x14ac:dyDescent="0.2">
      <c r="D93" s="24"/>
      <c r="E93" s="24"/>
      <c r="F93" s="24"/>
      <c r="G93" s="24"/>
      <c r="H93" s="24"/>
      <c r="I93" s="24"/>
      <c r="J93" s="24"/>
      <c r="K93" s="24"/>
      <c r="L93" s="24"/>
      <c r="M93" s="24"/>
      <c r="N93" s="24"/>
      <c r="O93" s="73"/>
    </row>
    <row r="94" spans="1:15" x14ac:dyDescent="0.2">
      <c r="D94" s="24"/>
      <c r="E94" s="24"/>
      <c r="F94" s="24"/>
      <c r="G94" s="24"/>
      <c r="H94" s="24"/>
      <c r="I94" s="24"/>
      <c r="J94" s="24"/>
      <c r="K94" s="24"/>
      <c r="L94" s="24"/>
      <c r="M94" s="24"/>
      <c r="N94" s="24"/>
      <c r="O94" s="73"/>
    </row>
    <row r="95" spans="1:15" x14ac:dyDescent="0.2">
      <c r="A95" s="32">
        <v>121</v>
      </c>
      <c r="B95" s="12" t="s">
        <v>409</v>
      </c>
      <c r="D95" s="24"/>
      <c r="E95" s="24"/>
      <c r="F95" s="24"/>
      <c r="G95" s="24"/>
      <c r="H95" s="24"/>
      <c r="I95" s="24"/>
      <c r="J95" s="24"/>
      <c r="K95" s="24"/>
      <c r="L95" s="24"/>
      <c r="M95" s="24"/>
      <c r="N95" s="24"/>
      <c r="O95" s="73"/>
    </row>
    <row r="96" spans="1:15" x14ac:dyDescent="0.2">
      <c r="B96" s="56" t="s">
        <v>601</v>
      </c>
      <c r="D96" s="24"/>
      <c r="E96" s="24"/>
      <c r="F96" s="24"/>
      <c r="G96" s="24"/>
      <c r="H96" s="24"/>
      <c r="I96" s="24"/>
      <c r="J96" s="24"/>
      <c r="K96" s="24"/>
      <c r="L96" s="24"/>
      <c r="M96" s="24"/>
      <c r="N96" s="24"/>
      <c r="O96" s="73"/>
    </row>
    <row r="97" spans="1:15" x14ac:dyDescent="0.2">
      <c r="C97" s="10" t="s">
        <v>130</v>
      </c>
      <c r="D97" s="28">
        <v>75239.56</v>
      </c>
      <c r="E97" s="24"/>
      <c r="F97" s="28">
        <v>0</v>
      </c>
      <c r="G97" s="24"/>
      <c r="H97" s="28">
        <v>0</v>
      </c>
      <c r="I97" s="24"/>
      <c r="J97" s="28">
        <v>0</v>
      </c>
      <c r="K97" s="24"/>
      <c r="L97" s="28">
        <v>0</v>
      </c>
      <c r="M97" s="24"/>
      <c r="N97" s="28">
        <v>75239.56</v>
      </c>
      <c r="O97" s="73"/>
    </row>
    <row r="98" spans="1:15" x14ac:dyDescent="0.2">
      <c r="C98" s="11"/>
      <c r="D98" s="27">
        <v>75239.56</v>
      </c>
      <c r="E98" s="27"/>
      <c r="F98" s="27">
        <v>0</v>
      </c>
      <c r="G98" s="27"/>
      <c r="H98" s="27">
        <v>0</v>
      </c>
      <c r="I98" s="27"/>
      <c r="J98" s="27">
        <v>0</v>
      </c>
      <c r="K98" s="27"/>
      <c r="L98" s="27">
        <v>0</v>
      </c>
      <c r="M98" s="27"/>
      <c r="N98" s="27">
        <v>75239.56</v>
      </c>
      <c r="O98" s="73"/>
    </row>
    <row r="99" spans="1:15" x14ac:dyDescent="0.2">
      <c r="D99" s="24"/>
      <c r="E99" s="24"/>
      <c r="F99" s="24"/>
      <c r="G99" s="24"/>
      <c r="H99" s="24"/>
      <c r="I99" s="24"/>
      <c r="J99" s="24"/>
      <c r="K99" s="24"/>
      <c r="L99" s="24"/>
      <c r="M99" s="24"/>
      <c r="N99" s="24"/>
      <c r="O99" s="73"/>
    </row>
    <row r="100" spans="1:15" x14ac:dyDescent="0.2">
      <c r="C100" s="12" t="s">
        <v>131</v>
      </c>
      <c r="D100" s="25">
        <v>75239.56</v>
      </c>
      <c r="E100" s="24"/>
      <c r="F100" s="25">
        <v>0</v>
      </c>
      <c r="G100" s="24"/>
      <c r="H100" s="25">
        <v>0</v>
      </c>
      <c r="I100" s="24"/>
      <c r="J100" s="25">
        <v>0</v>
      </c>
      <c r="K100" s="24"/>
      <c r="L100" s="25">
        <v>0</v>
      </c>
      <c r="M100" s="24"/>
      <c r="N100" s="25">
        <v>75239.56</v>
      </c>
      <c r="O100" s="73"/>
    </row>
    <row r="101" spans="1:15" x14ac:dyDescent="0.2">
      <c r="D101" s="24"/>
      <c r="E101" s="24"/>
      <c r="F101" s="24"/>
      <c r="G101" s="24"/>
      <c r="H101" s="24"/>
      <c r="I101" s="24"/>
      <c r="J101" s="24"/>
      <c r="K101" s="24"/>
      <c r="L101" s="24"/>
      <c r="M101" s="24"/>
      <c r="N101" s="24"/>
      <c r="O101" s="73"/>
    </row>
    <row r="102" spans="1:15" x14ac:dyDescent="0.2">
      <c r="D102" s="24"/>
      <c r="E102" s="24"/>
      <c r="F102" s="24"/>
      <c r="G102" s="24"/>
      <c r="H102" s="24"/>
      <c r="I102" s="24"/>
      <c r="J102" s="24"/>
      <c r="K102" s="24"/>
      <c r="L102" s="24"/>
      <c r="M102" s="24"/>
      <c r="N102" s="24"/>
      <c r="O102" s="73"/>
    </row>
    <row r="103" spans="1:15" x14ac:dyDescent="0.2">
      <c r="A103" s="32">
        <v>107</v>
      </c>
      <c r="B103" s="12" t="s">
        <v>410</v>
      </c>
      <c r="D103" s="24"/>
      <c r="E103" s="24"/>
      <c r="F103" s="24"/>
      <c r="G103" s="24"/>
      <c r="H103" s="24"/>
      <c r="I103" s="24"/>
      <c r="J103" s="24"/>
      <c r="K103" s="24"/>
      <c r="L103" s="24"/>
      <c r="M103" s="24"/>
      <c r="N103" s="24"/>
      <c r="O103" s="73"/>
    </row>
    <row r="104" spans="1:15" x14ac:dyDescent="0.2">
      <c r="B104" s="56" t="s">
        <v>132</v>
      </c>
      <c r="D104" s="24"/>
      <c r="E104" s="24"/>
      <c r="F104" s="24"/>
      <c r="G104" s="24"/>
      <c r="H104" s="24"/>
      <c r="I104" s="24"/>
      <c r="J104" s="24"/>
      <c r="K104" s="24"/>
      <c r="L104" s="24"/>
      <c r="M104" s="24"/>
      <c r="N104" s="24"/>
      <c r="O104" s="73"/>
    </row>
    <row r="105" spans="1:15" x14ac:dyDescent="0.2">
      <c r="D105" s="24"/>
      <c r="E105" s="24"/>
      <c r="F105" s="24"/>
      <c r="G105" s="24"/>
      <c r="H105" s="24"/>
      <c r="I105" s="24"/>
      <c r="J105" s="24"/>
      <c r="K105" s="24"/>
      <c r="L105" s="24"/>
      <c r="M105" s="24"/>
      <c r="N105" s="24"/>
      <c r="O105" s="73"/>
    </row>
    <row r="106" spans="1:15" x14ac:dyDescent="0.2">
      <c r="C106" s="10" t="s">
        <v>601</v>
      </c>
      <c r="D106" s="24">
        <v>21243879.890000001</v>
      </c>
      <c r="E106" s="24"/>
      <c r="F106" s="24">
        <v>-6159940.5600000005</v>
      </c>
      <c r="G106" s="24"/>
      <c r="H106" s="24">
        <v>0</v>
      </c>
      <c r="I106" s="24"/>
      <c r="J106" s="24">
        <v>0</v>
      </c>
      <c r="K106" s="24"/>
      <c r="L106" s="24">
        <v>-6159940.5600000005</v>
      </c>
      <c r="M106" s="24"/>
      <c r="N106" s="24">
        <v>15083939.33</v>
      </c>
      <c r="O106" s="73"/>
    </row>
    <row r="107" spans="1:15" x14ac:dyDescent="0.2">
      <c r="C107" s="10" t="s">
        <v>111</v>
      </c>
      <c r="D107" s="24">
        <v>324323732.13999999</v>
      </c>
      <c r="E107" s="24"/>
      <c r="F107" s="24">
        <v>-171612904.06999999</v>
      </c>
      <c r="G107" s="24"/>
      <c r="H107" s="24">
        <v>0</v>
      </c>
      <c r="I107" s="24"/>
      <c r="J107" s="24">
        <v>0</v>
      </c>
      <c r="K107" s="24"/>
      <c r="L107" s="24">
        <v>-171612904.06999999</v>
      </c>
      <c r="M107" s="24"/>
      <c r="N107" s="24">
        <v>152710828.06999999</v>
      </c>
      <c r="O107" s="73"/>
    </row>
    <row r="108" spans="1:15" x14ac:dyDescent="0.2">
      <c r="C108" s="10" t="s">
        <v>119</v>
      </c>
      <c r="D108" s="28">
        <v>39756306.909999996</v>
      </c>
      <c r="E108" s="24"/>
      <c r="F108" s="28">
        <v>7725303.0300000012</v>
      </c>
      <c r="G108" s="24"/>
      <c r="H108" s="28">
        <v>0</v>
      </c>
      <c r="I108" s="24"/>
      <c r="J108" s="28">
        <v>0</v>
      </c>
      <c r="K108" s="24"/>
      <c r="L108" s="28">
        <v>7725303.0300000012</v>
      </c>
      <c r="M108" s="24"/>
      <c r="N108" s="28">
        <v>47481609.939999998</v>
      </c>
      <c r="O108" s="73"/>
    </row>
    <row r="109" spans="1:15" x14ac:dyDescent="0.2">
      <c r="C109" s="11"/>
      <c r="D109" s="27">
        <v>385323918.93999994</v>
      </c>
      <c r="E109" s="27"/>
      <c r="F109" s="27">
        <v>-170047541.59999999</v>
      </c>
      <c r="G109" s="27"/>
      <c r="H109" s="27">
        <v>0</v>
      </c>
      <c r="I109" s="27"/>
      <c r="J109" s="27">
        <v>0</v>
      </c>
      <c r="K109" s="27"/>
      <c r="L109" s="27">
        <v>-170047541.59999999</v>
      </c>
      <c r="M109" s="27"/>
      <c r="N109" s="27">
        <v>215276377.34</v>
      </c>
      <c r="O109" s="73"/>
    </row>
    <row r="110" spans="1:15" x14ac:dyDescent="0.2">
      <c r="C110" s="11"/>
      <c r="D110" s="27"/>
      <c r="E110" s="24"/>
      <c r="F110" s="27"/>
      <c r="G110" s="24"/>
      <c r="H110" s="27"/>
      <c r="I110" s="24"/>
      <c r="J110" s="27"/>
      <c r="K110" s="24"/>
      <c r="L110" s="27"/>
      <c r="M110" s="24"/>
      <c r="N110" s="27"/>
      <c r="O110" s="73"/>
    </row>
    <row r="111" spans="1:15" x14ac:dyDescent="0.2">
      <c r="C111" s="11"/>
      <c r="D111" s="27"/>
      <c r="E111" s="24"/>
      <c r="F111" s="27"/>
      <c r="G111" s="24"/>
      <c r="H111" s="27"/>
      <c r="I111" s="24"/>
      <c r="J111" s="27"/>
      <c r="K111" s="24"/>
      <c r="L111" s="27"/>
      <c r="M111" s="24"/>
      <c r="N111" s="27"/>
      <c r="O111" s="73"/>
    </row>
    <row r="112" spans="1:15" x14ac:dyDescent="0.2">
      <c r="D112" s="24"/>
      <c r="E112" s="24"/>
      <c r="F112" s="24"/>
      <c r="G112" s="24"/>
      <c r="H112" s="24"/>
      <c r="I112" s="24"/>
      <c r="J112" s="24"/>
      <c r="K112" s="24"/>
      <c r="L112" s="24"/>
      <c r="M112" s="24"/>
      <c r="N112" s="24"/>
      <c r="O112" s="73"/>
    </row>
    <row r="113" spans="2:15" ht="13.5" thickBot="1" x14ac:dyDescent="0.25">
      <c r="B113" s="56" t="s">
        <v>366</v>
      </c>
      <c r="D113" s="54">
        <v>4363590974.6299992</v>
      </c>
      <c r="E113" s="24"/>
      <c r="F113" s="54">
        <v>377177415.75</v>
      </c>
      <c r="G113" s="24"/>
      <c r="H113" s="54">
        <v>-63764018.220000006</v>
      </c>
      <c r="I113" s="24"/>
      <c r="J113" s="54">
        <v>5090421.580000001</v>
      </c>
      <c r="K113" s="24"/>
      <c r="L113" s="54">
        <v>318503819.10999995</v>
      </c>
      <c r="M113" s="24"/>
      <c r="N113" s="54">
        <v>4682094793.7399998</v>
      </c>
      <c r="O113" s="73"/>
    </row>
    <row r="114" spans="2:15" ht="13.5" thickTop="1" x14ac:dyDescent="0.2">
      <c r="D114" s="27"/>
      <c r="E114" s="24"/>
      <c r="F114" s="27"/>
      <c r="G114" s="24"/>
      <c r="H114" s="27"/>
      <c r="I114" s="24"/>
      <c r="J114" s="27"/>
      <c r="K114" s="24"/>
      <c r="L114" s="27"/>
      <c r="M114" s="24"/>
      <c r="N114" s="27"/>
      <c r="O114" s="73"/>
    </row>
    <row r="115" spans="2:15" x14ac:dyDescent="0.2">
      <c r="D115" s="24"/>
      <c r="E115" s="24"/>
      <c r="F115" s="24"/>
      <c r="G115" s="24"/>
      <c r="H115" s="24"/>
      <c r="I115" s="24"/>
      <c r="J115" s="24"/>
      <c r="K115" s="24"/>
      <c r="L115" s="24"/>
      <c r="M115" s="24"/>
      <c r="N115" s="24"/>
      <c r="O115" s="73"/>
    </row>
    <row r="116" spans="2:15" ht="13.5" thickBot="1" x14ac:dyDescent="0.25">
      <c r="B116" s="56" t="s">
        <v>367</v>
      </c>
      <c r="D116" s="54">
        <v>4748914893.5699987</v>
      </c>
      <c r="E116" s="24"/>
      <c r="F116" s="54">
        <v>207129874.15000001</v>
      </c>
      <c r="G116" s="24"/>
      <c r="H116" s="54">
        <v>-63764018.220000006</v>
      </c>
      <c r="I116" s="24"/>
      <c r="J116" s="54">
        <v>5090421.580000001</v>
      </c>
      <c r="K116" s="24"/>
      <c r="L116" s="54">
        <v>148456277.50999996</v>
      </c>
      <c r="M116" s="24"/>
      <c r="N116" s="54">
        <v>4897371171.079999</v>
      </c>
      <c r="O116" s="73"/>
    </row>
    <row r="117" spans="2:15" ht="13.5" thickTop="1" x14ac:dyDescent="0.2">
      <c r="D117" s="27"/>
      <c r="E117" s="24"/>
      <c r="F117" s="27"/>
      <c r="G117" s="24"/>
      <c r="H117" s="27"/>
      <c r="I117" s="24"/>
      <c r="J117" s="27"/>
      <c r="K117" s="24"/>
      <c r="L117" s="27"/>
      <c r="M117" s="24"/>
      <c r="N117" s="27"/>
      <c r="O117" s="73"/>
    </row>
    <row r="118" spans="2:15" x14ac:dyDescent="0.2">
      <c r="D118" s="27"/>
      <c r="E118" s="24"/>
      <c r="F118" s="27"/>
      <c r="G118" s="24"/>
      <c r="H118" s="27"/>
      <c r="I118" s="24"/>
      <c r="J118" s="27"/>
      <c r="K118" s="24"/>
      <c r="L118" s="27"/>
      <c r="M118" s="24"/>
      <c r="N118" s="27"/>
      <c r="O118" s="73"/>
    </row>
    <row r="119" spans="2:15" ht="13.5" thickBot="1" x14ac:dyDescent="0.25">
      <c r="B119" s="12" t="s">
        <v>412</v>
      </c>
      <c r="D119" s="54">
        <v>4748839654.0099983</v>
      </c>
      <c r="E119" s="24"/>
      <c r="F119" s="54">
        <v>207129874.15000001</v>
      </c>
      <c r="G119" s="24"/>
      <c r="H119" s="54">
        <v>-63764018.220000006</v>
      </c>
      <c r="I119" s="24"/>
      <c r="J119" s="54">
        <v>5090421.580000001</v>
      </c>
      <c r="K119" s="24"/>
      <c r="L119" s="54">
        <v>148456277.50999996</v>
      </c>
      <c r="M119" s="24"/>
      <c r="N119" s="54">
        <v>4897295931.5199986</v>
      </c>
      <c r="O119" s="73"/>
    </row>
    <row r="120" spans="2:15" ht="13.5" thickTop="1" x14ac:dyDescent="0.2">
      <c r="D120" s="27"/>
      <c r="E120" s="24"/>
      <c r="F120" s="27"/>
      <c r="G120" s="24"/>
      <c r="H120" s="27"/>
      <c r="I120" s="24"/>
      <c r="J120" s="27"/>
      <c r="K120" s="24"/>
      <c r="L120" s="27"/>
      <c r="M120" s="24"/>
      <c r="N120" s="27"/>
      <c r="O120" s="73"/>
    </row>
    <row r="121" spans="2:15" x14ac:dyDescent="0.2">
      <c r="D121" s="24"/>
      <c r="E121" s="24"/>
      <c r="F121" s="24"/>
      <c r="G121" s="24"/>
      <c r="H121" s="24"/>
      <c r="I121" s="24"/>
      <c r="J121" s="24"/>
      <c r="K121" s="24"/>
      <c r="L121" s="24"/>
      <c r="M121" s="24"/>
      <c r="N121" s="24"/>
      <c r="O121" s="73"/>
    </row>
    <row r="122" spans="2:15" ht="14.25" x14ac:dyDescent="0.2">
      <c r="C122" s="13"/>
      <c r="D122" s="26"/>
      <c r="E122" s="24"/>
      <c r="F122" s="24"/>
      <c r="G122" s="24"/>
      <c r="H122" s="24"/>
      <c r="I122" s="24"/>
      <c r="J122" s="24"/>
      <c r="K122" s="24"/>
      <c r="L122" s="24"/>
      <c r="M122" s="24"/>
      <c r="N122" s="59"/>
      <c r="O122" s="73"/>
    </row>
    <row r="123" spans="2:15" x14ac:dyDescent="0.2">
      <c r="C123" s="13"/>
      <c r="D123" s="26"/>
      <c r="E123" s="24"/>
      <c r="F123" s="24"/>
      <c r="G123" s="24"/>
      <c r="H123" s="24"/>
      <c r="I123" s="24"/>
      <c r="J123" s="24"/>
      <c r="K123" s="24"/>
      <c r="L123" s="24"/>
      <c r="M123" s="24"/>
      <c r="N123" s="24"/>
      <c r="O123" s="73"/>
    </row>
    <row r="124" spans="2:15" x14ac:dyDescent="0.2">
      <c r="C124" s="13"/>
      <c r="D124" s="26"/>
      <c r="E124" s="24"/>
      <c r="F124" s="24"/>
      <c r="G124" s="24"/>
      <c r="H124" s="24"/>
      <c r="I124" s="24"/>
      <c r="J124" s="24"/>
      <c r="K124" s="24"/>
      <c r="L124" s="24"/>
      <c r="M124" s="24"/>
      <c r="N124" s="24"/>
      <c r="O124" s="73"/>
    </row>
    <row r="125" spans="2:15" x14ac:dyDescent="0.2">
      <c r="D125" s="24"/>
      <c r="E125" s="24"/>
      <c r="F125" s="24"/>
      <c r="G125" s="24"/>
      <c r="H125" s="24"/>
      <c r="I125" s="24"/>
      <c r="J125" s="24"/>
      <c r="K125" s="24"/>
      <c r="L125" s="24"/>
      <c r="M125" s="24"/>
      <c r="N125" s="24"/>
      <c r="O125" s="73"/>
    </row>
    <row r="126" spans="2:15" x14ac:dyDescent="0.2">
      <c r="D126" s="24"/>
      <c r="E126" s="24"/>
      <c r="F126" s="24"/>
      <c r="G126" s="24"/>
      <c r="H126" s="24"/>
      <c r="I126" s="24"/>
      <c r="J126" s="24"/>
      <c r="K126" s="24"/>
      <c r="L126" s="24"/>
      <c r="M126" s="24"/>
      <c r="N126" s="24"/>
      <c r="O126" s="73"/>
    </row>
    <row r="127" spans="2:15" x14ac:dyDescent="0.2">
      <c r="D127" s="24"/>
      <c r="E127" s="24"/>
      <c r="F127" s="24"/>
      <c r="G127" s="24"/>
      <c r="H127" s="24"/>
      <c r="I127" s="24"/>
      <c r="J127" s="24"/>
      <c r="K127" s="24"/>
      <c r="L127" s="24"/>
      <c r="M127" s="24"/>
      <c r="N127" s="24"/>
      <c r="O127" s="73"/>
    </row>
    <row r="128" spans="2:15" x14ac:dyDescent="0.2">
      <c r="D128" s="8"/>
      <c r="E128" s="8"/>
      <c r="F128" s="8"/>
      <c r="G128" s="8"/>
      <c r="H128" s="8"/>
      <c r="I128" s="8"/>
      <c r="J128" s="8"/>
      <c r="K128" s="8"/>
      <c r="L128" s="8"/>
      <c r="M128" s="8"/>
      <c r="N128" s="8"/>
    </row>
    <row r="129" spans="4:14" x14ac:dyDescent="0.2">
      <c r="D129" s="8"/>
      <c r="E129" s="8"/>
      <c r="F129" s="8"/>
      <c r="G129" s="8"/>
      <c r="H129" s="8"/>
      <c r="I129" s="8"/>
      <c r="J129" s="8"/>
      <c r="K129" s="8"/>
      <c r="L129" s="8"/>
      <c r="M129" s="8"/>
      <c r="N129" s="8"/>
    </row>
    <row r="130" spans="4:14" x14ac:dyDescent="0.2">
      <c r="D130" s="8"/>
      <c r="E130" s="8"/>
      <c r="F130" s="8"/>
      <c r="G130" s="8"/>
      <c r="H130" s="8"/>
      <c r="I130" s="8"/>
      <c r="J130" s="8"/>
      <c r="K130" s="8"/>
      <c r="L130" s="8"/>
      <c r="M130" s="8"/>
      <c r="N130" s="8"/>
    </row>
    <row r="131" spans="4:14" x14ac:dyDescent="0.2">
      <c r="D131" s="8"/>
      <c r="E131" s="8"/>
      <c r="F131" s="8"/>
      <c r="G131" s="8"/>
      <c r="H131" s="8"/>
      <c r="I131" s="8"/>
      <c r="J131" s="8"/>
      <c r="K131" s="8"/>
      <c r="L131" s="8"/>
      <c r="M131" s="8"/>
      <c r="N131" s="8"/>
    </row>
  </sheetData>
  <mergeCells count="3">
    <mergeCell ref="A1:N1"/>
    <mergeCell ref="A2:N2"/>
    <mergeCell ref="A3:N3"/>
  </mergeCells>
  <phoneticPr fontId="4" type="noConversion"/>
  <pageMargins left="0.75" right="0.75" top="1" bottom="1" header="0.5" footer="0.5"/>
  <pageSetup scale="58" fitToHeight="2" orientation="landscape" r:id="rId1"/>
  <headerFooter alignWithMargins="0">
    <oddFooter>&amp;L&amp;Z
&amp;F&amp;C&amp;A&amp;R1.&amp;P</oddFooter>
  </headerFooter>
  <rowBreaks count="1" manualBreakCount="1">
    <brk id="64"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pageSetUpPr fitToPage="1"/>
  </sheetPr>
  <dimension ref="A1:AB317"/>
  <sheetViews>
    <sheetView zoomScale="80" zoomScaleNormal="80" workbookViewId="0">
      <pane xSplit="2" ySplit="8" topLeftCell="C9" activePane="bottomRight" state="frozen"/>
      <selection activeCell="D9" sqref="D9"/>
      <selection pane="topRight" activeCell="D9" sqref="D9"/>
      <selection pane="bottomLeft" activeCell="D9" sqref="D9"/>
      <selection pane="bottomRight" activeCell="D9" sqref="D9"/>
    </sheetView>
  </sheetViews>
  <sheetFormatPr defaultRowHeight="12.75" x14ac:dyDescent="0.2"/>
  <cols>
    <col min="1" max="1" width="8.140625" style="10" customWidth="1"/>
    <col min="2" max="2" width="38.140625" style="10" customWidth="1"/>
    <col min="3" max="3" width="18.7109375" style="10" bestFit="1" customWidth="1"/>
    <col min="4" max="4" width="1.7109375" style="10" customWidth="1"/>
    <col min="5" max="5" width="17.7109375" style="10" customWidth="1"/>
    <col min="6" max="6" width="1.7109375" style="10" customWidth="1"/>
    <col min="7" max="7" width="17.7109375" style="10" customWidth="1"/>
    <col min="8" max="8" width="1.7109375" style="10" customWidth="1"/>
    <col min="9" max="9" width="17.7109375" style="10" customWidth="1"/>
    <col min="10" max="10" width="1.7109375" style="10" customWidth="1"/>
    <col min="11" max="11" width="18.7109375" style="10" bestFit="1" customWidth="1"/>
    <col min="12" max="12" width="1.7109375" style="10" customWidth="1"/>
    <col min="13" max="13" width="17.7109375" style="10" customWidth="1"/>
    <col min="14" max="14" width="1.7109375" style="10" customWidth="1"/>
    <col min="15" max="15" width="17.7109375" style="10" customWidth="1"/>
    <col min="16" max="16" width="1.7109375" style="10" customWidth="1"/>
    <col min="17" max="17" width="17.7109375" style="10" customWidth="1"/>
    <col min="18" max="18" width="1.7109375" style="10" customWidth="1"/>
    <col min="19" max="19" width="17.7109375" style="10" customWidth="1"/>
    <col min="20" max="20" width="1.7109375" style="10" customWidth="1"/>
    <col min="21" max="21" width="19.85546875" style="10" bestFit="1" customWidth="1"/>
    <col min="22" max="22" width="2.7109375" style="10" customWidth="1"/>
    <col min="23" max="16384" width="9.140625" style="10"/>
  </cols>
  <sheetData>
    <row r="1" spans="1:22" x14ac:dyDescent="0.2">
      <c r="A1" s="296" t="s">
        <v>133</v>
      </c>
      <c r="B1" s="296"/>
      <c r="C1" s="296"/>
      <c r="D1" s="296"/>
      <c r="E1" s="296"/>
      <c r="F1" s="296"/>
      <c r="G1" s="296"/>
      <c r="H1" s="296"/>
      <c r="I1" s="296"/>
      <c r="J1" s="296"/>
      <c r="K1" s="296"/>
      <c r="L1" s="296"/>
      <c r="M1" s="296"/>
      <c r="N1" s="296"/>
      <c r="O1" s="296"/>
      <c r="P1" s="296"/>
      <c r="Q1" s="296"/>
      <c r="R1" s="296"/>
      <c r="S1" s="296"/>
      <c r="T1" s="296"/>
      <c r="U1" s="296"/>
      <c r="V1" s="250"/>
    </row>
    <row r="2" spans="1:22" x14ac:dyDescent="0.2">
      <c r="A2" s="299" t="s">
        <v>1323</v>
      </c>
      <c r="B2" s="299"/>
      <c r="C2" s="299"/>
      <c r="D2" s="299"/>
      <c r="E2" s="299"/>
      <c r="F2" s="299"/>
      <c r="G2" s="299"/>
      <c r="H2" s="299"/>
      <c r="I2" s="299"/>
      <c r="J2" s="299"/>
      <c r="K2" s="299"/>
      <c r="L2" s="299"/>
      <c r="M2" s="299"/>
      <c r="N2" s="299"/>
      <c r="O2" s="299"/>
      <c r="P2" s="299"/>
      <c r="Q2" s="299"/>
      <c r="R2" s="299"/>
      <c r="S2" s="299"/>
      <c r="T2" s="299"/>
      <c r="U2" s="299"/>
      <c r="V2" s="250"/>
    </row>
    <row r="3" spans="1:22" x14ac:dyDescent="0.2">
      <c r="A3" s="298" t="s">
        <v>1307</v>
      </c>
      <c r="B3" s="298"/>
      <c r="C3" s="298"/>
      <c r="D3" s="298"/>
      <c r="E3" s="298"/>
      <c r="F3" s="298"/>
      <c r="G3" s="298"/>
      <c r="H3" s="298"/>
      <c r="I3" s="298"/>
      <c r="J3" s="298"/>
      <c r="K3" s="298"/>
      <c r="L3" s="298"/>
      <c r="M3" s="298"/>
      <c r="N3" s="298"/>
      <c r="O3" s="298"/>
      <c r="P3" s="298"/>
      <c r="Q3" s="298"/>
      <c r="R3" s="298"/>
      <c r="S3" s="298"/>
      <c r="T3" s="298"/>
      <c r="U3" s="298"/>
      <c r="V3" s="251"/>
    </row>
    <row r="4" spans="1:22" x14ac:dyDescent="0.2">
      <c r="A4" s="251"/>
      <c r="B4" s="251"/>
      <c r="C4" s="251"/>
      <c r="D4" s="251"/>
      <c r="E4" s="251"/>
      <c r="F4" s="251"/>
      <c r="G4" s="251"/>
      <c r="H4" s="251"/>
      <c r="I4" s="251"/>
      <c r="J4" s="251"/>
      <c r="K4" s="251"/>
      <c r="L4" s="251"/>
      <c r="M4" s="251"/>
      <c r="N4" s="251"/>
      <c r="O4" s="251"/>
      <c r="P4" s="251"/>
      <c r="Q4" s="251"/>
      <c r="R4" s="251"/>
      <c r="S4" s="251"/>
      <c r="T4" s="251"/>
      <c r="U4" s="251"/>
      <c r="V4" s="251"/>
    </row>
    <row r="6" spans="1:22" x14ac:dyDescent="0.2">
      <c r="C6" s="73" t="s">
        <v>24</v>
      </c>
      <c r="E6" s="24"/>
      <c r="G6" s="24"/>
      <c r="I6" s="73" t="s">
        <v>568</v>
      </c>
      <c r="J6" s="73"/>
      <c r="K6" s="73" t="s">
        <v>1241</v>
      </c>
      <c r="M6" s="73" t="s">
        <v>27</v>
      </c>
      <c r="O6" s="74" t="s">
        <v>36</v>
      </c>
      <c r="Q6" s="73"/>
      <c r="S6" s="73" t="s">
        <v>38</v>
      </c>
      <c r="U6" s="73" t="s">
        <v>25</v>
      </c>
      <c r="V6" s="73"/>
    </row>
    <row r="7" spans="1:22" x14ac:dyDescent="0.2">
      <c r="C7" s="43" t="s">
        <v>26</v>
      </c>
      <c r="E7" s="43" t="s">
        <v>895</v>
      </c>
      <c r="G7" s="43" t="s">
        <v>107</v>
      </c>
      <c r="I7" s="43" t="s">
        <v>569</v>
      </c>
      <c r="J7" s="74"/>
      <c r="K7" s="43" t="s">
        <v>1242</v>
      </c>
      <c r="M7" s="43" t="s">
        <v>28</v>
      </c>
      <c r="O7" s="43" t="s">
        <v>37</v>
      </c>
      <c r="Q7" s="43" t="s">
        <v>896</v>
      </c>
      <c r="S7" s="43" t="s">
        <v>104</v>
      </c>
      <c r="U7" s="43" t="s">
        <v>26</v>
      </c>
      <c r="V7" s="43"/>
    </row>
    <row r="8" spans="1:22" x14ac:dyDescent="0.2">
      <c r="C8" s="74"/>
      <c r="E8" s="74"/>
      <c r="G8" s="74"/>
      <c r="I8" s="74"/>
      <c r="J8" s="74"/>
      <c r="K8" s="74"/>
      <c r="M8" s="74"/>
      <c r="O8" s="74"/>
      <c r="Q8" s="74"/>
      <c r="S8" s="74"/>
      <c r="U8" s="74"/>
      <c r="V8" s="74"/>
    </row>
    <row r="9" spans="1:22" x14ac:dyDescent="0.2">
      <c r="A9" s="12" t="s">
        <v>136</v>
      </c>
      <c r="C9" s="22"/>
      <c r="D9" s="22"/>
      <c r="E9" s="22"/>
      <c r="F9" s="22"/>
      <c r="G9" s="22"/>
      <c r="H9" s="22"/>
      <c r="I9" s="22"/>
      <c r="J9" s="22"/>
      <c r="K9" s="22"/>
      <c r="L9" s="22"/>
      <c r="M9" s="22"/>
      <c r="N9" s="22"/>
      <c r="O9" s="22"/>
      <c r="P9" s="22"/>
      <c r="Q9" s="22"/>
      <c r="R9" s="22"/>
      <c r="S9" s="22"/>
      <c r="T9" s="22"/>
      <c r="U9" s="22"/>
      <c r="V9" s="22"/>
    </row>
    <row r="10" spans="1:22" x14ac:dyDescent="0.2">
      <c r="B10" s="10" t="s">
        <v>413</v>
      </c>
      <c r="C10" s="27">
        <v>-77263235.099999994</v>
      </c>
      <c r="D10" s="24"/>
      <c r="E10" s="27">
        <v>-12884072.630000001</v>
      </c>
      <c r="F10" s="24"/>
      <c r="G10" s="27">
        <v>13029370.279999999</v>
      </c>
      <c r="H10" s="24"/>
      <c r="I10" s="27">
        <v>30818.06</v>
      </c>
      <c r="J10" s="24"/>
      <c r="K10" s="27">
        <v>0</v>
      </c>
      <c r="L10" s="24"/>
      <c r="M10" s="27">
        <v>0</v>
      </c>
      <c r="N10" s="24"/>
      <c r="O10" s="27">
        <v>0</v>
      </c>
      <c r="P10" s="24"/>
      <c r="Q10" s="27">
        <v>0</v>
      </c>
      <c r="R10" s="24"/>
      <c r="S10" s="27">
        <v>0</v>
      </c>
      <c r="T10" s="24"/>
      <c r="U10" s="24">
        <v>-77087119.390000001</v>
      </c>
      <c r="V10" s="24"/>
    </row>
    <row r="11" spans="1:22" x14ac:dyDescent="0.2">
      <c r="B11" s="10" t="s">
        <v>792</v>
      </c>
      <c r="C11" s="27">
        <v>-343.18999999999767</v>
      </c>
      <c r="D11" s="24"/>
      <c r="E11" s="27">
        <v>-2060.4</v>
      </c>
      <c r="F11" s="24"/>
      <c r="G11" s="27">
        <v>0</v>
      </c>
      <c r="H11" s="24"/>
      <c r="I11" s="27">
        <v>0</v>
      </c>
      <c r="J11" s="24"/>
      <c r="K11" s="27">
        <v>0</v>
      </c>
      <c r="L11" s="24"/>
      <c r="M11" s="27">
        <v>0</v>
      </c>
      <c r="N11" s="24"/>
      <c r="O11" s="27">
        <v>0</v>
      </c>
      <c r="P11" s="24"/>
      <c r="Q11" s="27">
        <v>0</v>
      </c>
      <c r="R11" s="24"/>
      <c r="S11" s="27">
        <v>0</v>
      </c>
      <c r="T11" s="24"/>
      <c r="U11" s="24">
        <v>-2403.5899999999979</v>
      </c>
      <c r="V11" s="24"/>
    </row>
    <row r="12" spans="1:22" x14ac:dyDescent="0.2">
      <c r="B12" s="10" t="s">
        <v>112</v>
      </c>
      <c r="C12" s="27">
        <v>-277000365.75</v>
      </c>
      <c r="D12" s="24"/>
      <c r="E12" s="27">
        <v>-17431445.169999998</v>
      </c>
      <c r="F12" s="24"/>
      <c r="G12" s="27">
        <v>6765005.7999999998</v>
      </c>
      <c r="H12" s="24"/>
      <c r="I12" s="27">
        <v>-382.6</v>
      </c>
      <c r="J12" s="24"/>
      <c r="K12" s="27">
        <v>0</v>
      </c>
      <c r="L12" s="24"/>
      <c r="M12" s="27">
        <v>0</v>
      </c>
      <c r="N12" s="24"/>
      <c r="O12" s="27">
        <v>0</v>
      </c>
      <c r="P12" s="24"/>
      <c r="Q12" s="27">
        <v>0</v>
      </c>
      <c r="R12" s="24"/>
      <c r="S12" s="27">
        <v>0</v>
      </c>
      <c r="T12" s="24"/>
      <c r="U12" s="24">
        <v>-287667187.72000003</v>
      </c>
      <c r="V12" s="24"/>
    </row>
    <row r="13" spans="1:22" x14ac:dyDescent="0.2">
      <c r="B13" s="10" t="s">
        <v>793</v>
      </c>
      <c r="C13" s="27">
        <v>-1256.54000000007</v>
      </c>
      <c r="D13" s="24"/>
      <c r="E13" s="27">
        <v>-6033.86</v>
      </c>
      <c r="F13" s="24"/>
      <c r="G13" s="27">
        <v>0</v>
      </c>
      <c r="H13" s="24"/>
      <c r="I13" s="27">
        <v>0</v>
      </c>
      <c r="J13" s="24"/>
      <c r="K13" s="27">
        <v>0</v>
      </c>
      <c r="L13" s="24"/>
      <c r="M13" s="27">
        <v>0</v>
      </c>
      <c r="N13" s="24"/>
      <c r="O13" s="27">
        <v>0</v>
      </c>
      <c r="P13" s="24"/>
      <c r="Q13" s="27">
        <v>0</v>
      </c>
      <c r="R13" s="24"/>
      <c r="S13" s="27">
        <v>0</v>
      </c>
      <c r="T13" s="24"/>
      <c r="U13" s="24">
        <v>-7290.4000000000697</v>
      </c>
      <c r="V13" s="24"/>
    </row>
    <row r="14" spans="1:22" x14ac:dyDescent="0.2">
      <c r="B14" s="10" t="s">
        <v>113</v>
      </c>
      <c r="C14" s="27">
        <v>-12910034.189999998</v>
      </c>
      <c r="D14" s="24"/>
      <c r="E14" s="27">
        <v>-440258.5</v>
      </c>
      <c r="F14" s="24"/>
      <c r="G14" s="27">
        <v>2140531.84</v>
      </c>
      <c r="H14" s="24"/>
      <c r="I14" s="27">
        <v>-95431.28</v>
      </c>
      <c r="J14" s="24"/>
      <c r="K14" s="27">
        <v>0</v>
      </c>
      <c r="L14" s="24"/>
      <c r="M14" s="27">
        <v>0</v>
      </c>
      <c r="N14" s="24"/>
      <c r="O14" s="27">
        <v>0</v>
      </c>
      <c r="P14" s="24"/>
      <c r="Q14" s="27">
        <v>0</v>
      </c>
      <c r="R14" s="24"/>
      <c r="S14" s="27">
        <v>0</v>
      </c>
      <c r="T14" s="24"/>
      <c r="U14" s="24">
        <v>-11305192.129999997</v>
      </c>
      <c r="V14" s="24"/>
    </row>
    <row r="15" spans="1:22" x14ac:dyDescent="0.2">
      <c r="B15" s="10" t="s">
        <v>114</v>
      </c>
      <c r="C15" s="27">
        <v>-9718276.6600000001</v>
      </c>
      <c r="D15" s="24"/>
      <c r="E15" s="27">
        <v>-563664.42999999993</v>
      </c>
      <c r="F15" s="24"/>
      <c r="G15" s="27">
        <v>229943.87</v>
      </c>
      <c r="H15" s="24"/>
      <c r="I15" s="27">
        <v>0</v>
      </c>
      <c r="J15" s="24"/>
      <c r="K15" s="27">
        <v>0</v>
      </c>
      <c r="L15" s="24"/>
      <c r="M15" s="27">
        <v>0</v>
      </c>
      <c r="N15" s="24"/>
      <c r="O15" s="27">
        <v>0</v>
      </c>
      <c r="P15" s="24"/>
      <c r="Q15" s="27">
        <v>0</v>
      </c>
      <c r="R15" s="24"/>
      <c r="S15" s="27">
        <v>0</v>
      </c>
      <c r="T15" s="24"/>
      <c r="U15" s="24">
        <v>-10051997.220000001</v>
      </c>
      <c r="V15" s="24"/>
    </row>
    <row r="16" spans="1:22" x14ac:dyDescent="0.2">
      <c r="B16" s="10" t="s">
        <v>794</v>
      </c>
      <c r="C16" s="27">
        <v>-364.10000000000946</v>
      </c>
      <c r="D16" s="24"/>
      <c r="E16" s="27">
        <v>-1748.5200000000002</v>
      </c>
      <c r="F16" s="24"/>
      <c r="G16" s="27">
        <v>0</v>
      </c>
      <c r="H16" s="24"/>
      <c r="I16" s="27">
        <v>0</v>
      </c>
      <c r="J16" s="24"/>
      <c r="K16" s="27">
        <v>0</v>
      </c>
      <c r="L16" s="24"/>
      <c r="M16" s="27">
        <v>0</v>
      </c>
      <c r="N16" s="24"/>
      <c r="O16" s="27">
        <v>0</v>
      </c>
      <c r="P16" s="24"/>
      <c r="Q16" s="27">
        <v>0</v>
      </c>
      <c r="R16" s="24"/>
      <c r="S16" s="27">
        <v>0</v>
      </c>
      <c r="T16" s="24"/>
      <c r="U16" s="24">
        <v>-2112.6200000000099</v>
      </c>
      <c r="V16" s="24"/>
    </row>
    <row r="17" spans="2:22" x14ac:dyDescent="0.2">
      <c r="B17" s="10" t="s">
        <v>116</v>
      </c>
      <c r="C17" s="27">
        <v>-60282055.170000002</v>
      </c>
      <c r="D17" s="24"/>
      <c r="E17" s="27">
        <v>-8200823.5999999996</v>
      </c>
      <c r="F17" s="24"/>
      <c r="G17" s="27">
        <v>1016138.0999999999</v>
      </c>
      <c r="H17" s="24"/>
      <c r="I17" s="27">
        <v>0</v>
      </c>
      <c r="J17" s="24"/>
      <c r="K17" s="27">
        <v>0</v>
      </c>
      <c r="L17" s="24"/>
      <c r="M17" s="27">
        <v>0</v>
      </c>
      <c r="N17" s="24"/>
      <c r="O17" s="27">
        <v>0</v>
      </c>
      <c r="P17" s="24"/>
      <c r="Q17" s="27">
        <v>0</v>
      </c>
      <c r="R17" s="24"/>
      <c r="S17" s="27">
        <v>0</v>
      </c>
      <c r="T17" s="24"/>
      <c r="U17" s="24">
        <v>-67466740.670000002</v>
      </c>
      <c r="V17" s="24"/>
    </row>
    <row r="18" spans="2:22" x14ac:dyDescent="0.2">
      <c r="B18" s="10" t="s">
        <v>894</v>
      </c>
      <c r="C18" s="27">
        <v>-192.68000000012398</v>
      </c>
      <c r="D18" s="24"/>
      <c r="E18" s="27">
        <v>-1110.1399999999996</v>
      </c>
      <c r="F18" s="24"/>
      <c r="G18" s="27">
        <v>0</v>
      </c>
      <c r="H18" s="24"/>
      <c r="I18" s="27">
        <v>0</v>
      </c>
      <c r="J18" s="24"/>
      <c r="K18" s="27">
        <v>0</v>
      </c>
      <c r="L18" s="24"/>
      <c r="M18" s="27">
        <v>0</v>
      </c>
      <c r="N18" s="24"/>
      <c r="O18" s="27">
        <v>0</v>
      </c>
      <c r="P18" s="24"/>
      <c r="Q18" s="27">
        <v>0</v>
      </c>
      <c r="R18" s="24"/>
      <c r="S18" s="27">
        <v>0</v>
      </c>
      <c r="T18" s="24"/>
      <c r="U18" s="24">
        <v>-1302.8200000001236</v>
      </c>
      <c r="V18" s="24"/>
    </row>
    <row r="19" spans="2:22" x14ac:dyDescent="0.2">
      <c r="B19" s="10" t="s">
        <v>117</v>
      </c>
      <c r="C19" s="27">
        <v>-1029518070.37</v>
      </c>
      <c r="D19" s="24"/>
      <c r="E19" s="27">
        <v>-56830079.379999995</v>
      </c>
      <c r="F19" s="24"/>
      <c r="G19" s="27">
        <v>25733986.889999993</v>
      </c>
      <c r="H19" s="24"/>
      <c r="I19" s="27">
        <v>0</v>
      </c>
      <c r="J19" s="24"/>
      <c r="K19" s="27">
        <v>0</v>
      </c>
      <c r="L19" s="24"/>
      <c r="M19" s="27">
        <v>0</v>
      </c>
      <c r="N19" s="24"/>
      <c r="O19" s="27">
        <v>0</v>
      </c>
      <c r="P19" s="24"/>
      <c r="Q19" s="27">
        <v>0</v>
      </c>
      <c r="R19" s="24"/>
      <c r="S19" s="27">
        <v>0</v>
      </c>
      <c r="T19" s="24"/>
      <c r="U19" s="24">
        <v>-1060614162.86</v>
      </c>
      <c r="V19" s="24"/>
    </row>
    <row r="20" spans="2:22" x14ac:dyDescent="0.2">
      <c r="B20" s="10" t="s">
        <v>890</v>
      </c>
      <c r="C20" s="27">
        <v>-204061.93999999901</v>
      </c>
      <c r="D20" s="24"/>
      <c r="E20" s="27">
        <v>-2050928.4200000009</v>
      </c>
      <c r="F20" s="24"/>
      <c r="G20" s="27">
        <v>732205.04000000039</v>
      </c>
      <c r="H20" s="24"/>
      <c r="I20" s="27">
        <v>120737.39999999959</v>
      </c>
      <c r="J20" s="24"/>
      <c r="K20" s="27">
        <v>0</v>
      </c>
      <c r="L20" s="24"/>
      <c r="M20" s="27">
        <v>0</v>
      </c>
      <c r="N20" s="24"/>
      <c r="O20" s="27">
        <v>0</v>
      </c>
      <c r="P20" s="24"/>
      <c r="Q20" s="27">
        <v>0</v>
      </c>
      <c r="R20" s="24"/>
      <c r="S20" s="27">
        <v>0</v>
      </c>
      <c r="T20" s="24"/>
      <c r="U20" s="24">
        <v>-1402047.92</v>
      </c>
      <c r="V20" s="24"/>
    </row>
    <row r="21" spans="2:22" x14ac:dyDescent="0.2">
      <c r="B21" s="10" t="s">
        <v>118</v>
      </c>
      <c r="C21" s="27">
        <v>-119192606.74999999</v>
      </c>
      <c r="D21" s="24"/>
      <c r="E21" s="27">
        <v>-4396251.42</v>
      </c>
      <c r="F21" s="24"/>
      <c r="G21" s="27">
        <v>1599170.7300000002</v>
      </c>
      <c r="H21" s="24"/>
      <c r="I21" s="27">
        <v>382.6</v>
      </c>
      <c r="J21" s="24"/>
      <c r="K21" s="27">
        <v>0</v>
      </c>
      <c r="L21" s="24"/>
      <c r="M21" s="27">
        <v>0</v>
      </c>
      <c r="N21" s="24"/>
      <c r="O21" s="27">
        <v>0</v>
      </c>
      <c r="P21" s="24"/>
      <c r="Q21" s="27">
        <v>0</v>
      </c>
      <c r="R21" s="24"/>
      <c r="S21" s="27">
        <v>0</v>
      </c>
      <c r="T21" s="24"/>
      <c r="U21" s="24">
        <v>-121989304.83999999</v>
      </c>
      <c r="V21" s="24"/>
    </row>
    <row r="22" spans="2:22" x14ac:dyDescent="0.2">
      <c r="B22" s="10" t="s">
        <v>891</v>
      </c>
      <c r="C22" s="27">
        <v>-41.39999999999975</v>
      </c>
      <c r="D22" s="24"/>
      <c r="E22" s="27">
        <v>-861.88</v>
      </c>
      <c r="F22" s="24"/>
      <c r="G22" s="27">
        <v>0</v>
      </c>
      <c r="H22" s="24"/>
      <c r="I22" s="27">
        <v>0</v>
      </c>
      <c r="J22" s="24"/>
      <c r="K22" s="27">
        <v>0</v>
      </c>
      <c r="L22" s="24"/>
      <c r="M22" s="27">
        <v>0</v>
      </c>
      <c r="N22" s="24"/>
      <c r="O22" s="27">
        <v>0</v>
      </c>
      <c r="P22" s="24"/>
      <c r="Q22" s="27">
        <v>0</v>
      </c>
      <c r="R22" s="24"/>
      <c r="S22" s="27">
        <v>0</v>
      </c>
      <c r="T22" s="24"/>
      <c r="U22" s="24">
        <v>-903.27999999999975</v>
      </c>
      <c r="V22" s="24"/>
    </row>
    <row r="23" spans="2:22" x14ac:dyDescent="0.2">
      <c r="B23" s="10" t="s">
        <v>120</v>
      </c>
      <c r="C23" s="27">
        <v>-125049477.23</v>
      </c>
      <c r="D23" s="24"/>
      <c r="E23" s="27">
        <v>-11625947.76</v>
      </c>
      <c r="F23" s="24"/>
      <c r="G23" s="27">
        <v>4853331.9700000007</v>
      </c>
      <c r="H23" s="24"/>
      <c r="I23" s="27">
        <v>-13332.4</v>
      </c>
      <c r="J23" s="24"/>
      <c r="K23" s="27">
        <v>0</v>
      </c>
      <c r="L23" s="24"/>
      <c r="M23" s="27">
        <v>0</v>
      </c>
      <c r="N23" s="24"/>
      <c r="O23" s="27">
        <v>0</v>
      </c>
      <c r="P23" s="24"/>
      <c r="Q23" s="27">
        <v>0</v>
      </c>
      <c r="R23" s="24"/>
      <c r="S23" s="27">
        <v>0</v>
      </c>
      <c r="T23" s="24"/>
      <c r="U23" s="24">
        <v>-131835425.42</v>
      </c>
      <c r="V23" s="24"/>
    </row>
    <row r="24" spans="2:22" x14ac:dyDescent="0.2">
      <c r="B24" s="10" t="s">
        <v>892</v>
      </c>
      <c r="C24" s="27">
        <v>-49734.929999999251</v>
      </c>
      <c r="D24" s="24"/>
      <c r="E24" s="27">
        <v>-374096.38999999996</v>
      </c>
      <c r="F24" s="24"/>
      <c r="G24" s="27">
        <v>75039.27</v>
      </c>
      <c r="H24" s="24"/>
      <c r="I24" s="27">
        <v>2554.54</v>
      </c>
      <c r="J24" s="24"/>
      <c r="K24" s="27">
        <v>0</v>
      </c>
      <c r="L24" s="24"/>
      <c r="M24" s="27">
        <v>0</v>
      </c>
      <c r="N24" s="24"/>
      <c r="O24" s="27">
        <v>0</v>
      </c>
      <c r="P24" s="24"/>
      <c r="Q24" s="27">
        <v>0</v>
      </c>
      <c r="R24" s="24"/>
      <c r="S24" s="27">
        <v>0</v>
      </c>
      <c r="T24" s="24"/>
      <c r="U24" s="24">
        <v>-346237.50999999919</v>
      </c>
      <c r="V24" s="24"/>
    </row>
    <row r="25" spans="2:22" x14ac:dyDescent="0.2">
      <c r="B25" s="10" t="s">
        <v>121</v>
      </c>
      <c r="C25" s="27">
        <v>-6299629.2000000002</v>
      </c>
      <c r="D25" s="24"/>
      <c r="E25" s="27">
        <v>-326638.2</v>
      </c>
      <c r="F25" s="24"/>
      <c r="G25" s="27">
        <v>1494730.2099999997</v>
      </c>
      <c r="H25" s="24"/>
      <c r="I25" s="27">
        <v>87301.32</v>
      </c>
      <c r="J25" s="24"/>
      <c r="K25" s="27">
        <v>0</v>
      </c>
      <c r="L25" s="24"/>
      <c r="M25" s="27">
        <v>0</v>
      </c>
      <c r="N25" s="24"/>
      <c r="O25" s="27">
        <v>0</v>
      </c>
      <c r="P25" s="24"/>
      <c r="Q25" s="27">
        <v>0</v>
      </c>
      <c r="R25" s="24"/>
      <c r="S25" s="27">
        <v>0</v>
      </c>
      <c r="T25" s="24"/>
      <c r="U25" s="24">
        <v>-5044235.87</v>
      </c>
      <c r="V25" s="24"/>
    </row>
    <row r="26" spans="2:22" x14ac:dyDescent="0.2">
      <c r="B26" s="10" t="s">
        <v>123</v>
      </c>
      <c r="C26" s="27">
        <v>-31288281.490000002</v>
      </c>
      <c r="D26" s="24"/>
      <c r="E26" s="27">
        <v>-1083855.81</v>
      </c>
      <c r="F26" s="24"/>
      <c r="G26" s="27">
        <v>1309708.21</v>
      </c>
      <c r="H26" s="24"/>
      <c r="I26" s="27">
        <v>-9355.7000000000007</v>
      </c>
      <c r="J26" s="24"/>
      <c r="K26" s="27">
        <v>0</v>
      </c>
      <c r="L26" s="24"/>
      <c r="M26" s="27">
        <v>0</v>
      </c>
      <c r="N26" s="24"/>
      <c r="O26" s="27">
        <v>0</v>
      </c>
      <c r="P26" s="24"/>
      <c r="Q26" s="27">
        <v>0</v>
      </c>
      <c r="R26" s="24"/>
      <c r="S26" s="27">
        <v>0</v>
      </c>
      <c r="T26" s="24"/>
      <c r="U26" s="24">
        <v>-31071784.790000003</v>
      </c>
      <c r="V26" s="24"/>
    </row>
    <row r="27" spans="2:22" x14ac:dyDescent="0.2">
      <c r="B27" s="10" t="s">
        <v>893</v>
      </c>
      <c r="C27" s="27">
        <v>-39466.099999999919</v>
      </c>
      <c r="D27" s="24"/>
      <c r="E27" s="27">
        <v>-613490.6</v>
      </c>
      <c r="F27" s="24"/>
      <c r="G27" s="27">
        <v>395405.45999999996</v>
      </c>
      <c r="H27" s="24"/>
      <c r="I27" s="27">
        <v>0</v>
      </c>
      <c r="J27" s="24"/>
      <c r="K27" s="27">
        <v>0</v>
      </c>
      <c r="L27" s="24"/>
      <c r="M27" s="27">
        <v>0</v>
      </c>
      <c r="N27" s="24"/>
      <c r="O27" s="27">
        <v>0</v>
      </c>
      <c r="P27" s="24"/>
      <c r="Q27" s="27">
        <v>0</v>
      </c>
      <c r="R27" s="24"/>
      <c r="S27" s="27">
        <v>0</v>
      </c>
      <c r="T27" s="24"/>
      <c r="U27" s="24">
        <v>-257551.23999999993</v>
      </c>
      <c r="V27" s="24"/>
    </row>
    <row r="28" spans="2:22" x14ac:dyDescent="0.2">
      <c r="B28" s="10" t="s">
        <v>128</v>
      </c>
      <c r="C28" s="27">
        <v>0</v>
      </c>
      <c r="D28" s="24"/>
      <c r="E28" s="27">
        <v>0</v>
      </c>
      <c r="F28" s="24"/>
      <c r="G28" s="27">
        <v>0</v>
      </c>
      <c r="H28" s="24"/>
      <c r="I28" s="27">
        <v>0</v>
      </c>
      <c r="J28" s="24"/>
      <c r="K28" s="27">
        <v>0</v>
      </c>
      <c r="L28" s="24"/>
      <c r="M28" s="27">
        <v>0</v>
      </c>
      <c r="N28" s="24"/>
      <c r="O28" s="27">
        <v>0</v>
      </c>
      <c r="P28" s="24"/>
      <c r="Q28" s="27">
        <v>0</v>
      </c>
      <c r="R28" s="24"/>
      <c r="S28" s="27">
        <v>0</v>
      </c>
      <c r="T28" s="24"/>
      <c r="U28" s="24">
        <v>0</v>
      </c>
      <c r="V28" s="24"/>
    </row>
    <row r="29" spans="2:22" x14ac:dyDescent="0.2">
      <c r="B29" s="10" t="s">
        <v>124</v>
      </c>
      <c r="C29" s="27">
        <v>-9448605.3200000022</v>
      </c>
      <c r="D29" s="27"/>
      <c r="E29" s="27">
        <v>-58051.01</v>
      </c>
      <c r="F29" s="27"/>
      <c r="G29" s="27">
        <v>20299.95</v>
      </c>
      <c r="H29" s="27"/>
      <c r="I29" s="27">
        <v>0</v>
      </c>
      <c r="J29" s="27"/>
      <c r="K29" s="27">
        <v>0</v>
      </c>
      <c r="L29" s="27"/>
      <c r="M29" s="27">
        <v>0</v>
      </c>
      <c r="N29" s="27"/>
      <c r="O29" s="27">
        <v>0</v>
      </c>
      <c r="P29" s="27"/>
      <c r="Q29" s="27">
        <v>0</v>
      </c>
      <c r="R29" s="27"/>
      <c r="S29" s="27">
        <v>0</v>
      </c>
      <c r="T29" s="27"/>
      <c r="U29" s="27">
        <v>-9486356.3800000027</v>
      </c>
      <c r="V29" s="27"/>
    </row>
    <row r="30" spans="2:22" x14ac:dyDescent="0.2">
      <c r="B30" s="10" t="s">
        <v>1298</v>
      </c>
      <c r="C30" s="27">
        <v>0</v>
      </c>
      <c r="D30" s="27"/>
      <c r="E30" s="27">
        <v>-35270.86</v>
      </c>
      <c r="F30" s="27"/>
      <c r="G30" s="27">
        <v>0</v>
      </c>
      <c r="H30" s="27"/>
      <c r="I30" s="27">
        <v>0</v>
      </c>
      <c r="J30" s="27"/>
      <c r="K30" s="27">
        <v>0</v>
      </c>
      <c r="L30" s="27"/>
      <c r="M30" s="27">
        <v>0</v>
      </c>
      <c r="N30" s="27"/>
      <c r="O30" s="27">
        <v>0</v>
      </c>
      <c r="P30" s="27"/>
      <c r="Q30" s="27">
        <v>0</v>
      </c>
      <c r="R30" s="27"/>
      <c r="S30" s="27">
        <v>0</v>
      </c>
      <c r="T30" s="27"/>
      <c r="U30" s="27">
        <v>-35270.86</v>
      </c>
      <c r="V30" s="27"/>
    </row>
    <row r="31" spans="2:22" x14ac:dyDescent="0.2">
      <c r="B31" s="10" t="s">
        <v>130</v>
      </c>
      <c r="C31" s="28">
        <v>-63360.36</v>
      </c>
      <c r="D31" s="27"/>
      <c r="E31" s="28">
        <v>0</v>
      </c>
      <c r="F31" s="27"/>
      <c r="G31" s="28">
        <v>0</v>
      </c>
      <c r="H31" s="27"/>
      <c r="I31" s="28">
        <v>0</v>
      </c>
      <c r="J31" s="27"/>
      <c r="K31" s="28">
        <v>0</v>
      </c>
      <c r="L31" s="27"/>
      <c r="M31" s="28">
        <v>0</v>
      </c>
      <c r="N31" s="27"/>
      <c r="O31" s="28">
        <v>0</v>
      </c>
      <c r="P31" s="27"/>
      <c r="Q31" s="28">
        <v>0</v>
      </c>
      <c r="R31" s="27"/>
      <c r="S31" s="28">
        <v>0</v>
      </c>
      <c r="T31" s="27"/>
      <c r="U31" s="28">
        <v>-63360.36</v>
      </c>
      <c r="V31" s="27"/>
    </row>
    <row r="32" spans="2:22" x14ac:dyDescent="0.2">
      <c r="B32" s="11"/>
      <c r="C32" s="27">
        <v>-1758329458.47</v>
      </c>
      <c r="D32" s="27"/>
      <c r="E32" s="27">
        <v>-116926688.98</v>
      </c>
      <c r="F32" s="27"/>
      <c r="G32" s="27">
        <v>59394867.619999997</v>
      </c>
      <c r="H32" s="27"/>
      <c r="I32" s="27">
        <v>123291.93999999961</v>
      </c>
      <c r="J32" s="27"/>
      <c r="K32" s="27">
        <v>0</v>
      </c>
      <c r="L32" s="27"/>
      <c r="M32" s="27">
        <v>0</v>
      </c>
      <c r="N32" s="27"/>
      <c r="O32" s="27">
        <v>0</v>
      </c>
      <c r="P32" s="27"/>
      <c r="Q32" s="27">
        <v>0</v>
      </c>
      <c r="R32" s="27"/>
      <c r="S32" s="27">
        <v>0</v>
      </c>
      <c r="T32" s="27"/>
      <c r="U32" s="27">
        <v>-1815737987.8899999</v>
      </c>
      <c r="V32" s="27"/>
    </row>
    <row r="33" spans="1:28" x14ac:dyDescent="0.2">
      <c r="C33" s="60"/>
      <c r="D33" s="60"/>
      <c r="E33" s="60"/>
      <c r="F33" s="60"/>
      <c r="G33" s="60"/>
      <c r="H33" s="60"/>
      <c r="I33" s="75"/>
      <c r="J33" s="75"/>
      <c r="K33" s="60"/>
      <c r="L33" s="60"/>
      <c r="M33" s="60"/>
      <c r="N33" s="60"/>
      <c r="O33" s="60"/>
      <c r="P33" s="60"/>
      <c r="Q33" s="60"/>
      <c r="R33" s="60"/>
      <c r="S33" s="60"/>
      <c r="T33" s="60"/>
      <c r="U33" s="60"/>
      <c r="V33" s="60"/>
    </row>
    <row r="34" spans="1:28" ht="15" x14ac:dyDescent="0.35">
      <c r="A34" s="12" t="s">
        <v>602</v>
      </c>
      <c r="C34" s="76"/>
      <c r="D34" s="63"/>
      <c r="E34" s="76"/>
      <c r="F34" s="63"/>
      <c r="G34" s="76"/>
      <c r="H34" s="63"/>
      <c r="I34" s="76"/>
      <c r="J34" s="76"/>
      <c r="K34" s="76"/>
      <c r="L34" s="63"/>
      <c r="M34" s="76"/>
      <c r="N34" s="63"/>
      <c r="O34" s="76"/>
      <c r="P34" s="63"/>
      <c r="Q34" s="76"/>
      <c r="R34" s="63"/>
      <c r="S34" s="76"/>
      <c r="T34" s="63"/>
      <c r="U34" s="76"/>
      <c r="V34" s="76"/>
    </row>
    <row r="35" spans="1:28" x14ac:dyDescent="0.2">
      <c r="B35" s="10" t="s">
        <v>413</v>
      </c>
      <c r="C35" s="27">
        <v>-688372.47000000009</v>
      </c>
      <c r="D35" s="27"/>
      <c r="E35" s="27">
        <v>-282352.73</v>
      </c>
      <c r="F35" s="27"/>
      <c r="G35" s="27">
        <v>0</v>
      </c>
      <c r="H35" s="27"/>
      <c r="I35" s="27">
        <v>0</v>
      </c>
      <c r="J35" s="27"/>
      <c r="K35" s="27">
        <v>0</v>
      </c>
      <c r="L35" s="27"/>
      <c r="M35" s="27">
        <v>0</v>
      </c>
      <c r="N35" s="27"/>
      <c r="O35" s="27">
        <v>332962.76</v>
      </c>
      <c r="P35" s="27"/>
      <c r="Q35" s="27">
        <v>0</v>
      </c>
      <c r="R35" s="27"/>
      <c r="S35" s="27">
        <v>0</v>
      </c>
      <c r="T35" s="27"/>
      <c r="U35" s="27">
        <v>-637762.44000000006</v>
      </c>
      <c r="V35" s="27"/>
    </row>
    <row r="36" spans="1:28" x14ac:dyDescent="0.2">
      <c r="B36" s="10" t="s">
        <v>112</v>
      </c>
      <c r="C36" s="27">
        <v>-146715298.78</v>
      </c>
      <c r="D36" s="27"/>
      <c r="E36" s="27">
        <v>-6906243.620000001</v>
      </c>
      <c r="F36" s="27"/>
      <c r="G36" s="27">
        <v>0</v>
      </c>
      <c r="H36" s="27"/>
      <c r="I36" s="27">
        <v>-55.48</v>
      </c>
      <c r="J36" s="27"/>
      <c r="K36" s="27">
        <v>0</v>
      </c>
      <c r="L36" s="27"/>
      <c r="M36" s="27">
        <v>0</v>
      </c>
      <c r="N36" s="27"/>
      <c r="O36" s="27">
        <v>4671834.71</v>
      </c>
      <c r="P36" s="27"/>
      <c r="Q36" s="27">
        <v>0</v>
      </c>
      <c r="R36" s="27"/>
      <c r="S36" s="27">
        <v>0</v>
      </c>
      <c r="T36" s="27"/>
      <c r="U36" s="27">
        <v>-148949763.17000002</v>
      </c>
      <c r="V36" s="27"/>
    </row>
    <row r="37" spans="1:28" x14ac:dyDescent="0.2">
      <c r="B37" s="10" t="s">
        <v>113</v>
      </c>
      <c r="C37" s="27">
        <v>3866.64</v>
      </c>
      <c r="D37" s="27"/>
      <c r="E37" s="27">
        <v>0</v>
      </c>
      <c r="F37" s="27"/>
      <c r="G37" s="27">
        <v>0</v>
      </c>
      <c r="H37" s="27"/>
      <c r="I37" s="27">
        <v>0</v>
      </c>
      <c r="J37" s="27"/>
      <c r="K37" s="27">
        <v>0</v>
      </c>
      <c r="L37" s="27"/>
      <c r="M37" s="27">
        <v>0</v>
      </c>
      <c r="N37" s="27"/>
      <c r="O37" s="27">
        <v>0</v>
      </c>
      <c r="P37" s="27"/>
      <c r="Q37" s="27">
        <v>0</v>
      </c>
      <c r="R37" s="27"/>
      <c r="S37" s="27">
        <v>0</v>
      </c>
      <c r="T37" s="27"/>
      <c r="U37" s="27">
        <v>3866.64</v>
      </c>
      <c r="V37" s="27"/>
    </row>
    <row r="38" spans="1:28" x14ac:dyDescent="0.2">
      <c r="B38" s="10" t="s">
        <v>114</v>
      </c>
      <c r="C38" s="27">
        <v>736907.70000000007</v>
      </c>
      <c r="D38" s="27"/>
      <c r="E38" s="27">
        <v>-42804.01</v>
      </c>
      <c r="F38" s="27"/>
      <c r="G38" s="27">
        <v>0</v>
      </c>
      <c r="H38" s="27"/>
      <c r="I38" s="27">
        <v>0</v>
      </c>
      <c r="J38" s="27"/>
      <c r="K38" s="27">
        <v>0</v>
      </c>
      <c r="L38" s="27"/>
      <c r="M38" s="27">
        <v>0</v>
      </c>
      <c r="N38" s="27"/>
      <c r="O38" s="27">
        <v>38351.42</v>
      </c>
      <c r="P38" s="27"/>
      <c r="Q38" s="27">
        <v>0</v>
      </c>
      <c r="R38" s="27"/>
      <c r="S38" s="27">
        <v>0</v>
      </c>
      <c r="T38" s="27"/>
      <c r="U38" s="27">
        <v>732455.1100000001</v>
      </c>
      <c r="V38" s="27"/>
    </row>
    <row r="39" spans="1:28" x14ac:dyDescent="0.2">
      <c r="B39" s="10" t="s">
        <v>116</v>
      </c>
      <c r="C39" s="27">
        <v>-2505175.9900000002</v>
      </c>
      <c r="D39" s="27"/>
      <c r="E39" s="27">
        <v>-351752.52</v>
      </c>
      <c r="F39" s="27"/>
      <c r="G39" s="27">
        <v>0</v>
      </c>
      <c r="H39" s="27"/>
      <c r="I39" s="27">
        <v>0</v>
      </c>
      <c r="J39" s="27"/>
      <c r="K39" s="27">
        <v>0</v>
      </c>
      <c r="L39" s="27"/>
      <c r="M39" s="27">
        <v>0</v>
      </c>
      <c r="N39" s="27"/>
      <c r="O39" s="27">
        <v>320969.8</v>
      </c>
      <c r="P39" s="27"/>
      <c r="Q39" s="27">
        <v>0</v>
      </c>
      <c r="R39" s="27"/>
      <c r="S39" s="27">
        <v>0</v>
      </c>
      <c r="T39" s="27"/>
      <c r="U39" s="27">
        <v>-2535958.7100000004</v>
      </c>
      <c r="V39" s="27"/>
    </row>
    <row r="40" spans="1:28" s="247" customFormat="1" x14ac:dyDescent="0.2">
      <c r="A40" s="10"/>
      <c r="B40" s="10" t="s">
        <v>117</v>
      </c>
      <c r="C40" s="27">
        <v>-94783295.150000006</v>
      </c>
      <c r="D40" s="27"/>
      <c r="E40" s="27">
        <v>-17004689.959999993</v>
      </c>
      <c r="F40" s="27"/>
      <c r="G40" s="27">
        <v>0</v>
      </c>
      <c r="H40" s="27"/>
      <c r="I40" s="27">
        <v>-653829.16</v>
      </c>
      <c r="J40" s="27"/>
      <c r="K40" s="27">
        <v>0</v>
      </c>
      <c r="L40" s="27"/>
      <c r="M40" s="27">
        <v>0</v>
      </c>
      <c r="N40" s="27"/>
      <c r="O40" s="27">
        <v>4150422.7699999996</v>
      </c>
      <c r="P40" s="27"/>
      <c r="Q40" s="27">
        <v>0</v>
      </c>
      <c r="R40" s="27"/>
      <c r="S40" s="27">
        <v>0</v>
      </c>
      <c r="T40" s="27"/>
      <c r="U40" s="27">
        <v>-108291391.5</v>
      </c>
      <c r="V40" s="27"/>
      <c r="W40" s="10"/>
      <c r="X40" s="10"/>
      <c r="Y40" s="10"/>
      <c r="Z40" s="10"/>
      <c r="AA40" s="10"/>
      <c r="AB40" s="10"/>
    </row>
    <row r="41" spans="1:28" s="247" customFormat="1" x14ac:dyDescent="0.2">
      <c r="A41" s="10"/>
      <c r="B41" s="253" t="s">
        <v>890</v>
      </c>
      <c r="C41" s="27">
        <v>-787905.4800000001</v>
      </c>
      <c r="D41" s="27"/>
      <c r="E41" s="27">
        <v>599296.84999999986</v>
      </c>
      <c r="F41" s="27"/>
      <c r="G41" s="27">
        <v>0</v>
      </c>
      <c r="H41" s="27"/>
      <c r="I41" s="27">
        <v>0</v>
      </c>
      <c r="J41" s="27"/>
      <c r="K41" s="27">
        <v>0</v>
      </c>
      <c r="L41" s="27"/>
      <c r="M41" s="27">
        <v>0</v>
      </c>
      <c r="N41" s="27"/>
      <c r="O41" s="27">
        <v>0</v>
      </c>
      <c r="P41" s="27">
        <v>0</v>
      </c>
      <c r="Q41" s="27">
        <v>0</v>
      </c>
      <c r="R41" s="27">
        <v>0</v>
      </c>
      <c r="S41" s="27">
        <v>0</v>
      </c>
      <c r="T41" s="27"/>
      <c r="U41" s="27">
        <v>-188608.63000000024</v>
      </c>
      <c r="V41" s="27"/>
      <c r="W41" s="10"/>
      <c r="X41" s="10"/>
      <c r="Y41" s="10"/>
      <c r="Z41" s="10"/>
      <c r="AA41" s="10"/>
      <c r="AB41" s="10"/>
    </row>
    <row r="42" spans="1:28" s="247" customFormat="1" x14ac:dyDescent="0.2">
      <c r="A42" s="10"/>
      <c r="B42" s="10" t="s">
        <v>118</v>
      </c>
      <c r="C42" s="27">
        <v>-24538454.780000001</v>
      </c>
      <c r="D42" s="27"/>
      <c r="E42" s="27">
        <v>-1414732.7599999998</v>
      </c>
      <c r="F42" s="27"/>
      <c r="G42" s="27">
        <v>0</v>
      </c>
      <c r="H42" s="27"/>
      <c r="I42" s="27">
        <v>-18417.5</v>
      </c>
      <c r="J42" s="27"/>
      <c r="K42" s="27">
        <v>0</v>
      </c>
      <c r="L42" s="27"/>
      <c r="M42" s="27">
        <v>0</v>
      </c>
      <c r="N42" s="27"/>
      <c r="O42" s="27">
        <v>211880.17000000004</v>
      </c>
      <c r="P42" s="27"/>
      <c r="Q42" s="27">
        <v>0</v>
      </c>
      <c r="R42" s="27"/>
      <c r="S42" s="27">
        <v>0</v>
      </c>
      <c r="T42" s="27"/>
      <c r="U42" s="27">
        <v>-25759724.870000001</v>
      </c>
      <c r="V42" s="27"/>
      <c r="W42" s="10"/>
      <c r="X42" s="10"/>
      <c r="Y42" s="10"/>
      <c r="Z42" s="10"/>
      <c r="AA42" s="10"/>
      <c r="AB42" s="10"/>
    </row>
    <row r="43" spans="1:28" s="247" customFormat="1" x14ac:dyDescent="0.2">
      <c r="A43" s="10"/>
      <c r="B43" s="10" t="s">
        <v>120</v>
      </c>
      <c r="C43" s="27">
        <v>-60212131.140000001</v>
      </c>
      <c r="D43" s="27"/>
      <c r="E43" s="27">
        <v>-3290875.1799999997</v>
      </c>
      <c r="F43" s="27"/>
      <c r="G43" s="27">
        <v>0</v>
      </c>
      <c r="H43" s="27"/>
      <c r="I43" s="27">
        <v>0</v>
      </c>
      <c r="J43" s="27"/>
      <c r="K43" s="27">
        <v>0</v>
      </c>
      <c r="L43" s="27"/>
      <c r="M43" s="27">
        <v>0</v>
      </c>
      <c r="N43" s="27"/>
      <c r="O43" s="27">
        <v>1501606.4899999998</v>
      </c>
      <c r="P43" s="27"/>
      <c r="Q43" s="27">
        <v>0</v>
      </c>
      <c r="R43" s="27"/>
      <c r="S43" s="27">
        <v>0</v>
      </c>
      <c r="T43" s="27"/>
      <c r="U43" s="27">
        <v>-62001399.829999998</v>
      </c>
      <c r="V43" s="27"/>
      <c r="W43" s="10"/>
      <c r="X43" s="10"/>
      <c r="Y43" s="10"/>
      <c r="Z43" s="10"/>
      <c r="AA43" s="10"/>
      <c r="AB43" s="10"/>
    </row>
    <row r="44" spans="1:28" s="247" customFormat="1" x14ac:dyDescent="0.2">
      <c r="A44" s="10"/>
      <c r="B44" s="10" t="s">
        <v>121</v>
      </c>
      <c r="C44" s="27">
        <v>-0.02</v>
      </c>
      <c r="D44" s="27"/>
      <c r="E44" s="27">
        <v>0</v>
      </c>
      <c r="F44" s="27"/>
      <c r="G44" s="27">
        <v>0</v>
      </c>
      <c r="H44" s="27"/>
      <c r="I44" s="27">
        <v>0</v>
      </c>
      <c r="J44" s="27"/>
      <c r="K44" s="27">
        <v>0</v>
      </c>
      <c r="L44" s="27"/>
      <c r="M44" s="27">
        <v>0</v>
      </c>
      <c r="N44" s="27"/>
      <c r="O44" s="27">
        <v>0</v>
      </c>
      <c r="P44" s="27"/>
      <c r="Q44" s="27">
        <v>0</v>
      </c>
      <c r="R44" s="27"/>
      <c r="S44" s="27">
        <v>0</v>
      </c>
      <c r="T44" s="27"/>
      <c r="U44" s="27">
        <v>-0.02</v>
      </c>
      <c r="V44" s="27"/>
      <c r="W44" s="10"/>
      <c r="X44" s="10"/>
      <c r="Y44" s="10"/>
      <c r="Z44" s="10"/>
      <c r="AA44" s="10"/>
      <c r="AB44" s="10"/>
    </row>
    <row r="45" spans="1:28" s="247" customFormat="1" x14ac:dyDescent="0.2">
      <c r="A45" s="10"/>
      <c r="B45" s="10" t="s">
        <v>123</v>
      </c>
      <c r="C45" s="27">
        <v>-170437.89999999994</v>
      </c>
      <c r="D45" s="27"/>
      <c r="E45" s="27">
        <v>-141062.94</v>
      </c>
      <c r="F45" s="27"/>
      <c r="G45" s="27">
        <v>0</v>
      </c>
      <c r="H45" s="27"/>
      <c r="I45" s="27">
        <v>-258005.34</v>
      </c>
      <c r="J45" s="27"/>
      <c r="K45" s="27">
        <v>0</v>
      </c>
      <c r="L45" s="27"/>
      <c r="M45" s="27">
        <v>0</v>
      </c>
      <c r="N45" s="27"/>
      <c r="O45" s="27">
        <v>831976.71999999986</v>
      </c>
      <c r="P45" s="27"/>
      <c r="Q45" s="27">
        <v>0</v>
      </c>
      <c r="R45" s="27"/>
      <c r="S45" s="27">
        <v>0</v>
      </c>
      <c r="T45" s="27"/>
      <c r="U45" s="27">
        <v>262470.53999999992</v>
      </c>
      <c r="V45" s="27"/>
      <c r="W45" s="10"/>
      <c r="X45" s="10"/>
      <c r="Y45" s="10"/>
      <c r="Z45" s="10"/>
      <c r="AA45" s="10"/>
      <c r="AB45" s="10"/>
    </row>
    <row r="46" spans="1:28" s="247" customFormat="1" x14ac:dyDescent="0.2">
      <c r="A46" s="10"/>
      <c r="B46" s="253" t="s">
        <v>893</v>
      </c>
      <c r="C46" s="27">
        <v>-2387519.0300000003</v>
      </c>
      <c r="D46" s="27"/>
      <c r="E46" s="27">
        <v>238110.68999999997</v>
      </c>
      <c r="F46" s="27"/>
      <c r="G46" s="27">
        <v>0</v>
      </c>
      <c r="H46" s="27"/>
      <c r="I46" s="27">
        <v>0</v>
      </c>
      <c r="J46" s="27"/>
      <c r="K46" s="27">
        <v>0</v>
      </c>
      <c r="L46" s="27"/>
      <c r="M46" s="27">
        <v>0</v>
      </c>
      <c r="N46" s="27"/>
      <c r="O46" s="27">
        <v>0</v>
      </c>
      <c r="P46" s="27"/>
      <c r="Q46" s="27">
        <v>0</v>
      </c>
      <c r="R46" s="27"/>
      <c r="S46" s="27">
        <v>0</v>
      </c>
      <c r="T46" s="27"/>
      <c r="U46" s="27">
        <v>-2149408.3400000003</v>
      </c>
      <c r="V46" s="27"/>
      <c r="W46" s="10"/>
      <c r="X46" s="10"/>
      <c r="Y46" s="10"/>
      <c r="Z46" s="10"/>
      <c r="AA46" s="10"/>
      <c r="AB46" s="10"/>
    </row>
    <row r="47" spans="1:28" s="247" customFormat="1" x14ac:dyDescent="0.2">
      <c r="A47" s="10"/>
      <c r="B47" s="10" t="s">
        <v>128</v>
      </c>
      <c r="C47" s="27">
        <v>0</v>
      </c>
      <c r="D47" s="27"/>
      <c r="E47" s="27">
        <v>0</v>
      </c>
      <c r="F47" s="27"/>
      <c r="G47" s="27">
        <v>0</v>
      </c>
      <c r="H47" s="27"/>
      <c r="I47" s="27">
        <v>0</v>
      </c>
      <c r="J47" s="27"/>
      <c r="K47" s="27">
        <v>0</v>
      </c>
      <c r="L47" s="27"/>
      <c r="M47" s="27">
        <v>0</v>
      </c>
      <c r="N47" s="27"/>
      <c r="O47" s="27">
        <v>0</v>
      </c>
      <c r="P47" s="27"/>
      <c r="Q47" s="27">
        <v>0</v>
      </c>
      <c r="R47" s="27"/>
      <c r="S47" s="27">
        <v>0</v>
      </c>
      <c r="T47" s="27"/>
      <c r="U47" s="27">
        <v>0</v>
      </c>
      <c r="V47" s="27"/>
      <c r="W47" s="10"/>
      <c r="X47" s="10"/>
      <c r="Y47" s="10"/>
      <c r="Z47" s="10"/>
      <c r="AA47" s="10"/>
      <c r="AB47" s="10"/>
    </row>
    <row r="48" spans="1:28" s="247" customFormat="1" x14ac:dyDescent="0.2">
      <c r="A48" s="10"/>
      <c r="B48" s="10" t="s">
        <v>124</v>
      </c>
      <c r="C48" s="27">
        <v>-3016813.95</v>
      </c>
      <c r="D48" s="27"/>
      <c r="E48" s="27">
        <v>-14363.809999999998</v>
      </c>
      <c r="F48" s="27"/>
      <c r="G48" s="27">
        <v>0</v>
      </c>
      <c r="H48" s="27"/>
      <c r="I48" s="27">
        <v>0</v>
      </c>
      <c r="J48" s="27"/>
      <c r="K48" s="27">
        <v>0</v>
      </c>
      <c r="L48" s="27"/>
      <c r="M48" s="27">
        <v>0</v>
      </c>
      <c r="N48" s="27"/>
      <c r="O48" s="27">
        <v>46319.99</v>
      </c>
      <c r="P48" s="27"/>
      <c r="Q48" s="27">
        <v>0</v>
      </c>
      <c r="R48" s="27"/>
      <c r="S48" s="27">
        <v>0</v>
      </c>
      <c r="T48" s="27"/>
      <c r="U48" s="27">
        <v>-2984857.77</v>
      </c>
      <c r="V48" s="27"/>
      <c r="W48" s="10"/>
      <c r="X48" s="10"/>
      <c r="Y48" s="10"/>
      <c r="Z48" s="10"/>
      <c r="AA48" s="10"/>
      <c r="AB48" s="10"/>
    </row>
    <row r="49" spans="1:28" s="247" customFormat="1" x14ac:dyDescent="0.2">
      <c r="A49" s="10"/>
      <c r="B49" s="10" t="s">
        <v>130</v>
      </c>
      <c r="C49" s="28">
        <v>0</v>
      </c>
      <c r="D49" s="27"/>
      <c r="E49" s="28">
        <v>0</v>
      </c>
      <c r="F49" s="27"/>
      <c r="G49" s="28">
        <v>0</v>
      </c>
      <c r="H49" s="27"/>
      <c r="I49" s="28">
        <v>0</v>
      </c>
      <c r="J49" s="27"/>
      <c r="K49" s="28">
        <v>0</v>
      </c>
      <c r="L49" s="27"/>
      <c r="M49" s="28">
        <v>0</v>
      </c>
      <c r="N49" s="27"/>
      <c r="O49" s="28">
        <v>0</v>
      </c>
      <c r="P49" s="27"/>
      <c r="Q49" s="28">
        <v>0</v>
      </c>
      <c r="R49" s="27"/>
      <c r="S49" s="28">
        <v>0</v>
      </c>
      <c r="T49" s="27"/>
      <c r="U49" s="28">
        <v>0</v>
      </c>
      <c r="V49" s="27"/>
      <c r="W49" s="10"/>
      <c r="X49" s="10"/>
      <c r="Y49" s="10"/>
      <c r="Z49" s="10"/>
      <c r="AA49" s="10"/>
      <c r="AB49" s="10"/>
    </row>
    <row r="50" spans="1:28" s="247" customFormat="1" x14ac:dyDescent="0.2">
      <c r="A50" s="10"/>
      <c r="B50" s="11"/>
      <c r="C50" s="27">
        <v>-335064630.34999996</v>
      </c>
      <c r="D50" s="27"/>
      <c r="E50" s="27">
        <v>-28611469.989999991</v>
      </c>
      <c r="F50" s="27"/>
      <c r="G50" s="27">
        <v>0</v>
      </c>
      <c r="H50" s="27"/>
      <c r="I50" s="27">
        <v>-930307.48</v>
      </c>
      <c r="J50" s="27"/>
      <c r="K50" s="27">
        <v>0</v>
      </c>
      <c r="L50" s="27"/>
      <c r="M50" s="27">
        <v>0</v>
      </c>
      <c r="N50" s="27"/>
      <c r="O50" s="27">
        <v>12106324.83</v>
      </c>
      <c r="P50" s="27"/>
      <c r="Q50" s="27">
        <v>0</v>
      </c>
      <c r="R50" s="27"/>
      <c r="S50" s="27">
        <v>0</v>
      </c>
      <c r="T50" s="27"/>
      <c r="U50" s="27">
        <v>-352500082.98999989</v>
      </c>
      <c r="V50" s="27"/>
      <c r="W50" s="10"/>
      <c r="X50" s="10"/>
      <c r="Y50" s="10"/>
      <c r="Z50" s="10"/>
      <c r="AA50" s="10"/>
      <c r="AB50" s="10"/>
    </row>
    <row r="51" spans="1:28" s="247" customFormat="1" x14ac:dyDescent="0.2">
      <c r="A51" s="10"/>
      <c r="B51" s="10"/>
      <c r="C51" s="60"/>
      <c r="D51" s="60"/>
      <c r="E51" s="60"/>
      <c r="F51" s="60"/>
      <c r="G51" s="60"/>
      <c r="H51" s="60"/>
      <c r="I51" s="75"/>
      <c r="J51" s="75"/>
      <c r="K51" s="60"/>
      <c r="L51" s="60"/>
      <c r="M51" s="60"/>
      <c r="N51" s="60"/>
      <c r="O51" s="60"/>
      <c r="P51" s="60"/>
      <c r="Q51" s="60"/>
      <c r="R51" s="60"/>
      <c r="S51" s="60"/>
      <c r="T51" s="60"/>
      <c r="U51" s="60"/>
      <c r="V51" s="60"/>
      <c r="W51" s="10"/>
      <c r="X51" s="10"/>
      <c r="Y51" s="10"/>
      <c r="Z51" s="10"/>
      <c r="AA51" s="10"/>
      <c r="AB51" s="10"/>
    </row>
    <row r="52" spans="1:28" s="247" customFormat="1" ht="15" x14ac:dyDescent="0.35">
      <c r="A52" s="12" t="s">
        <v>603</v>
      </c>
      <c r="B52" s="10"/>
      <c r="C52" s="76"/>
      <c r="D52" s="63"/>
      <c r="E52" s="76"/>
      <c r="F52" s="63"/>
      <c r="G52" s="76"/>
      <c r="H52" s="63"/>
      <c r="I52" s="76"/>
      <c r="J52" s="76"/>
      <c r="K52" s="76"/>
      <c r="L52" s="63"/>
      <c r="M52" s="76"/>
      <c r="N52" s="63"/>
      <c r="O52" s="76"/>
      <c r="P52" s="63"/>
      <c r="Q52" s="76"/>
      <c r="R52" s="63"/>
      <c r="S52" s="76"/>
      <c r="T52" s="63"/>
      <c r="U52" s="76"/>
      <c r="V52" s="76"/>
      <c r="W52" s="10"/>
      <c r="X52" s="10"/>
      <c r="Y52" s="10"/>
      <c r="Z52" s="10"/>
      <c r="AA52" s="10"/>
      <c r="AB52" s="10"/>
    </row>
    <row r="53" spans="1:28" s="247" customFormat="1" x14ac:dyDescent="0.2">
      <c r="A53" s="10"/>
      <c r="B53" s="10" t="s">
        <v>413</v>
      </c>
      <c r="C53" s="27">
        <v>278074.55</v>
      </c>
      <c r="D53" s="27"/>
      <c r="E53" s="27">
        <v>383.28000000000003</v>
      </c>
      <c r="F53" s="27"/>
      <c r="G53" s="27">
        <v>0</v>
      </c>
      <c r="H53" s="27"/>
      <c r="I53" s="27">
        <v>0</v>
      </c>
      <c r="J53" s="27"/>
      <c r="K53" s="27">
        <v>0</v>
      </c>
      <c r="L53" s="27"/>
      <c r="M53" s="27">
        <v>0</v>
      </c>
      <c r="N53" s="27"/>
      <c r="O53" s="27">
        <v>0</v>
      </c>
      <c r="P53" s="27"/>
      <c r="Q53" s="27">
        <v>0</v>
      </c>
      <c r="R53" s="27"/>
      <c r="S53" s="27">
        <v>0</v>
      </c>
      <c r="T53" s="27"/>
      <c r="U53" s="27">
        <v>278457.83</v>
      </c>
      <c r="V53" s="27"/>
      <c r="W53" s="10"/>
      <c r="X53" s="10"/>
      <c r="Y53" s="10"/>
      <c r="Z53" s="10"/>
      <c r="AA53" s="10"/>
      <c r="AB53" s="10"/>
    </row>
    <row r="54" spans="1:28" s="247" customFormat="1" x14ac:dyDescent="0.2">
      <c r="A54" s="10"/>
      <c r="B54" s="10" t="s">
        <v>112</v>
      </c>
      <c r="C54" s="27">
        <v>17535024.98</v>
      </c>
      <c r="D54" s="27"/>
      <c r="E54" s="27">
        <v>1400330.1300000001</v>
      </c>
      <c r="F54" s="27"/>
      <c r="G54" s="27">
        <v>0</v>
      </c>
      <c r="H54" s="27"/>
      <c r="I54" s="27">
        <v>0</v>
      </c>
      <c r="J54" s="27"/>
      <c r="K54" s="27">
        <v>0</v>
      </c>
      <c r="L54" s="27"/>
      <c r="M54" s="27">
        <v>0</v>
      </c>
      <c r="N54" s="27"/>
      <c r="O54" s="27">
        <v>0</v>
      </c>
      <c r="P54" s="27"/>
      <c r="Q54" s="27">
        <v>-404132.63</v>
      </c>
      <c r="R54" s="27"/>
      <c r="S54" s="27">
        <v>0</v>
      </c>
      <c r="T54" s="27"/>
      <c r="U54" s="27">
        <v>18531222.48</v>
      </c>
      <c r="V54" s="27"/>
      <c r="W54" s="10"/>
      <c r="X54" s="10"/>
      <c r="Y54" s="10"/>
      <c r="Z54" s="10"/>
      <c r="AA54" s="10"/>
      <c r="AB54" s="10"/>
    </row>
    <row r="55" spans="1:28" s="247" customFormat="1" x14ac:dyDescent="0.2">
      <c r="A55" s="10"/>
      <c r="B55" s="10" t="s">
        <v>113</v>
      </c>
      <c r="C55" s="27">
        <v>138281.25</v>
      </c>
      <c r="D55" s="27"/>
      <c r="E55" s="27">
        <v>2307.9699999999998</v>
      </c>
      <c r="F55" s="27"/>
      <c r="G55" s="27">
        <v>0</v>
      </c>
      <c r="H55" s="27"/>
      <c r="I55" s="27">
        <v>0</v>
      </c>
      <c r="J55" s="27"/>
      <c r="K55" s="27">
        <v>0</v>
      </c>
      <c r="L55" s="27"/>
      <c r="M55" s="27">
        <v>0</v>
      </c>
      <c r="N55" s="27"/>
      <c r="O55" s="27">
        <v>0</v>
      </c>
      <c r="P55" s="27"/>
      <c r="Q55" s="27">
        <v>0</v>
      </c>
      <c r="R55" s="27"/>
      <c r="S55" s="27">
        <v>0</v>
      </c>
      <c r="T55" s="27"/>
      <c r="U55" s="27">
        <v>140589.22</v>
      </c>
      <c r="V55" s="27"/>
      <c r="W55" s="10"/>
      <c r="X55" s="10"/>
      <c r="Y55" s="10"/>
      <c r="Z55" s="10"/>
      <c r="AA55" s="10"/>
      <c r="AB55" s="10"/>
    </row>
    <row r="56" spans="1:28" s="247" customFormat="1" x14ac:dyDescent="0.2">
      <c r="A56" s="10"/>
      <c r="B56" s="10" t="s">
        <v>114</v>
      </c>
      <c r="C56" s="27">
        <v>376638.17</v>
      </c>
      <c r="D56" s="27"/>
      <c r="E56" s="27">
        <v>0</v>
      </c>
      <c r="F56" s="27"/>
      <c r="G56" s="27">
        <v>0</v>
      </c>
      <c r="H56" s="27"/>
      <c r="I56" s="27">
        <v>0</v>
      </c>
      <c r="J56" s="27"/>
      <c r="K56" s="27">
        <v>0</v>
      </c>
      <c r="L56" s="27"/>
      <c r="M56" s="27">
        <v>0</v>
      </c>
      <c r="N56" s="27"/>
      <c r="O56" s="27">
        <v>0</v>
      </c>
      <c r="P56" s="27"/>
      <c r="Q56" s="27">
        <v>0</v>
      </c>
      <c r="R56" s="27"/>
      <c r="S56" s="27">
        <v>0</v>
      </c>
      <c r="T56" s="27"/>
      <c r="U56" s="27">
        <v>376638.17</v>
      </c>
      <c r="V56" s="27"/>
      <c r="W56" s="10"/>
      <c r="X56" s="10"/>
      <c r="Y56" s="10"/>
      <c r="Z56" s="10"/>
      <c r="AA56" s="10"/>
      <c r="AB56" s="10"/>
    </row>
    <row r="57" spans="1:28" s="247" customFormat="1" x14ac:dyDescent="0.2">
      <c r="A57" s="10"/>
      <c r="B57" s="10" t="s">
        <v>116</v>
      </c>
      <c r="C57" s="27">
        <v>-18998.669999999998</v>
      </c>
      <c r="D57" s="27"/>
      <c r="E57" s="27">
        <v>0</v>
      </c>
      <c r="F57" s="27"/>
      <c r="G57" s="27">
        <v>0</v>
      </c>
      <c r="H57" s="27"/>
      <c r="I57" s="27">
        <v>0</v>
      </c>
      <c r="J57" s="27"/>
      <c r="K57" s="27">
        <v>0</v>
      </c>
      <c r="L57" s="27"/>
      <c r="M57" s="27">
        <v>0</v>
      </c>
      <c r="N57" s="27"/>
      <c r="O57" s="27">
        <v>0</v>
      </c>
      <c r="P57" s="27"/>
      <c r="Q57" s="27">
        <v>0</v>
      </c>
      <c r="R57" s="27"/>
      <c r="S57" s="27">
        <v>0</v>
      </c>
      <c r="T57" s="27"/>
      <c r="U57" s="27">
        <v>-18998.669999999998</v>
      </c>
      <c r="V57" s="27"/>
      <c r="W57" s="10"/>
      <c r="X57" s="10"/>
      <c r="Y57" s="10"/>
      <c r="Z57" s="10"/>
      <c r="AA57" s="10"/>
      <c r="AB57" s="10"/>
    </row>
    <row r="58" spans="1:28" s="247" customFormat="1" x14ac:dyDescent="0.2">
      <c r="A58" s="10"/>
      <c r="B58" s="10" t="s">
        <v>117</v>
      </c>
      <c r="C58" s="27">
        <v>22028570.140000001</v>
      </c>
      <c r="D58" s="27"/>
      <c r="E58" s="27">
        <v>2026744.89</v>
      </c>
      <c r="F58" s="27"/>
      <c r="G58" s="27">
        <v>0</v>
      </c>
      <c r="H58" s="27"/>
      <c r="I58" s="27">
        <v>0</v>
      </c>
      <c r="J58" s="27"/>
      <c r="K58" s="27">
        <v>0</v>
      </c>
      <c r="L58" s="27"/>
      <c r="M58" s="27">
        <v>0</v>
      </c>
      <c r="N58" s="27"/>
      <c r="O58" s="27">
        <v>0</v>
      </c>
      <c r="P58" s="27"/>
      <c r="Q58" s="27">
        <v>-34636.380000000005</v>
      </c>
      <c r="R58" s="27"/>
      <c r="S58" s="27">
        <v>0</v>
      </c>
      <c r="T58" s="27"/>
      <c r="U58" s="27">
        <v>24020678.649999999</v>
      </c>
      <c r="V58" s="27"/>
      <c r="W58" s="10"/>
      <c r="X58" s="10"/>
      <c r="Y58" s="10"/>
      <c r="Z58" s="10"/>
      <c r="AA58" s="10"/>
      <c r="AB58" s="10"/>
    </row>
    <row r="59" spans="1:28" s="247" customFormat="1" x14ac:dyDescent="0.2">
      <c r="A59" s="10"/>
      <c r="B59" s="10" t="s">
        <v>118</v>
      </c>
      <c r="C59" s="27">
        <v>6247368.6699999999</v>
      </c>
      <c r="D59" s="27"/>
      <c r="E59" s="27">
        <v>262392.96999999997</v>
      </c>
      <c r="F59" s="27"/>
      <c r="G59" s="27">
        <v>0</v>
      </c>
      <c r="H59" s="27"/>
      <c r="I59" s="27">
        <v>1254.1300000000001</v>
      </c>
      <c r="J59" s="27"/>
      <c r="K59" s="27">
        <v>0</v>
      </c>
      <c r="L59" s="27"/>
      <c r="M59" s="27">
        <v>0</v>
      </c>
      <c r="N59" s="27"/>
      <c r="O59" s="27">
        <v>0</v>
      </c>
      <c r="P59" s="27"/>
      <c r="Q59" s="27">
        <v>0</v>
      </c>
      <c r="R59" s="27"/>
      <c r="S59" s="27">
        <v>0</v>
      </c>
      <c r="T59" s="27"/>
      <c r="U59" s="27">
        <v>6511015.7699999996</v>
      </c>
      <c r="V59" s="27"/>
      <c r="W59" s="10"/>
      <c r="X59" s="10"/>
      <c r="Y59" s="10"/>
      <c r="Z59" s="10"/>
      <c r="AA59" s="10"/>
      <c r="AB59" s="10"/>
    </row>
    <row r="60" spans="1:28" s="247" customFormat="1" x14ac:dyDescent="0.2">
      <c r="A60" s="10"/>
      <c r="B60" s="10" t="s">
        <v>120</v>
      </c>
      <c r="C60" s="27">
        <v>3594440.75</v>
      </c>
      <c r="D60" s="27"/>
      <c r="E60" s="27">
        <v>200136.01</v>
      </c>
      <c r="F60" s="27"/>
      <c r="G60" s="27">
        <v>0</v>
      </c>
      <c r="H60" s="27"/>
      <c r="I60" s="27">
        <v>0</v>
      </c>
      <c r="J60" s="27"/>
      <c r="K60" s="27">
        <v>0</v>
      </c>
      <c r="L60" s="27"/>
      <c r="M60" s="27">
        <v>0</v>
      </c>
      <c r="N60" s="27"/>
      <c r="O60" s="27">
        <v>0</v>
      </c>
      <c r="P60" s="27"/>
      <c r="Q60" s="27">
        <v>-3121.65</v>
      </c>
      <c r="R60" s="27"/>
      <c r="S60" s="27">
        <v>0</v>
      </c>
      <c r="T60" s="27"/>
      <c r="U60" s="27">
        <v>3791455.11</v>
      </c>
      <c r="V60" s="27"/>
      <c r="W60" s="10"/>
      <c r="X60" s="10"/>
      <c r="Y60" s="10"/>
      <c r="Z60" s="10"/>
      <c r="AA60" s="10"/>
      <c r="AB60" s="10"/>
    </row>
    <row r="61" spans="1:28" s="247" customFormat="1" x14ac:dyDescent="0.2">
      <c r="A61" s="10"/>
      <c r="B61" s="10" t="s">
        <v>121</v>
      </c>
      <c r="C61" s="27">
        <v>225788.37000000002</v>
      </c>
      <c r="D61" s="27"/>
      <c r="E61" s="27">
        <v>2371.2399999999998</v>
      </c>
      <c r="F61" s="27"/>
      <c r="G61" s="27">
        <v>0</v>
      </c>
      <c r="H61" s="27"/>
      <c r="I61" s="27">
        <v>0</v>
      </c>
      <c r="J61" s="27"/>
      <c r="K61" s="27">
        <v>0</v>
      </c>
      <c r="L61" s="27"/>
      <c r="M61" s="27">
        <v>0</v>
      </c>
      <c r="N61" s="27"/>
      <c r="O61" s="27">
        <v>0</v>
      </c>
      <c r="P61" s="27"/>
      <c r="Q61" s="27">
        <v>0</v>
      </c>
      <c r="R61" s="27"/>
      <c r="S61" s="27">
        <v>0</v>
      </c>
      <c r="T61" s="27"/>
      <c r="U61" s="27">
        <v>228159.61000000002</v>
      </c>
      <c r="V61" s="27"/>
      <c r="W61" s="10"/>
      <c r="X61" s="10"/>
      <c r="Y61" s="10"/>
      <c r="Z61" s="10"/>
      <c r="AA61" s="10"/>
      <c r="AB61" s="10"/>
    </row>
    <row r="62" spans="1:28" s="247" customFormat="1" x14ac:dyDescent="0.2">
      <c r="A62" s="10"/>
      <c r="B62" s="10" t="s">
        <v>123</v>
      </c>
      <c r="C62" s="27">
        <v>269933.03999999998</v>
      </c>
      <c r="D62" s="27"/>
      <c r="E62" s="27">
        <v>17219.170000000002</v>
      </c>
      <c r="F62" s="27"/>
      <c r="G62" s="27">
        <v>0</v>
      </c>
      <c r="H62" s="27"/>
      <c r="I62" s="27">
        <v>0</v>
      </c>
      <c r="J62" s="27"/>
      <c r="K62" s="27">
        <v>0</v>
      </c>
      <c r="L62" s="27"/>
      <c r="M62" s="27">
        <v>0</v>
      </c>
      <c r="N62" s="27"/>
      <c r="O62" s="27">
        <v>0</v>
      </c>
      <c r="P62" s="27"/>
      <c r="Q62" s="27">
        <v>0</v>
      </c>
      <c r="R62" s="27"/>
      <c r="S62" s="27">
        <v>0</v>
      </c>
      <c r="T62" s="27"/>
      <c r="U62" s="27">
        <v>287152.20999999996</v>
      </c>
      <c r="V62" s="27"/>
      <c r="W62" s="10"/>
      <c r="X62" s="10"/>
      <c r="Y62" s="10"/>
      <c r="Z62" s="10"/>
      <c r="AA62" s="10"/>
      <c r="AB62" s="10"/>
    </row>
    <row r="63" spans="1:28" s="247" customFormat="1" x14ac:dyDescent="0.2">
      <c r="A63" s="10"/>
      <c r="B63" s="10" t="s">
        <v>128</v>
      </c>
      <c r="C63" s="27">
        <v>0</v>
      </c>
      <c r="D63" s="27"/>
      <c r="E63" s="27">
        <v>0</v>
      </c>
      <c r="F63" s="27"/>
      <c r="G63" s="27">
        <v>0</v>
      </c>
      <c r="H63" s="27"/>
      <c r="I63" s="27">
        <v>0</v>
      </c>
      <c r="J63" s="27"/>
      <c r="K63" s="27">
        <v>0</v>
      </c>
      <c r="L63" s="27"/>
      <c r="M63" s="27">
        <v>0</v>
      </c>
      <c r="N63" s="27"/>
      <c r="O63" s="27">
        <v>0</v>
      </c>
      <c r="P63" s="27"/>
      <c r="Q63" s="27">
        <v>0</v>
      </c>
      <c r="R63" s="27"/>
      <c r="S63" s="27">
        <v>0</v>
      </c>
      <c r="T63" s="27"/>
      <c r="U63" s="27">
        <v>0</v>
      </c>
      <c r="V63" s="27"/>
      <c r="W63" s="10"/>
      <c r="X63" s="10"/>
      <c r="Y63" s="10"/>
      <c r="Z63" s="10"/>
      <c r="AA63" s="10"/>
      <c r="AB63" s="10"/>
    </row>
    <row r="64" spans="1:28" s="247" customFormat="1" x14ac:dyDescent="0.2">
      <c r="A64" s="10"/>
      <c r="B64" s="10" t="s">
        <v>124</v>
      </c>
      <c r="C64" s="27">
        <v>217923.11000000002</v>
      </c>
      <c r="D64" s="27"/>
      <c r="E64" s="27">
        <v>5386.42</v>
      </c>
      <c r="F64" s="27"/>
      <c r="G64" s="27">
        <v>0</v>
      </c>
      <c r="H64" s="27"/>
      <c r="I64" s="27">
        <v>0</v>
      </c>
      <c r="J64" s="27"/>
      <c r="K64" s="27">
        <v>0</v>
      </c>
      <c r="L64" s="27"/>
      <c r="M64" s="27">
        <v>0</v>
      </c>
      <c r="N64" s="27"/>
      <c r="O64" s="27">
        <v>0</v>
      </c>
      <c r="P64" s="27"/>
      <c r="Q64" s="27">
        <v>0</v>
      </c>
      <c r="R64" s="27"/>
      <c r="S64" s="27">
        <v>0</v>
      </c>
      <c r="T64" s="27"/>
      <c r="U64" s="27">
        <v>223309.53000000003</v>
      </c>
      <c r="V64" s="27"/>
      <c r="W64" s="10"/>
      <c r="X64" s="10"/>
      <c r="Y64" s="10"/>
      <c r="Z64" s="10"/>
      <c r="AA64" s="10"/>
      <c r="AB64" s="10"/>
    </row>
    <row r="65" spans="1:28" s="247" customFormat="1" x14ac:dyDescent="0.2">
      <c r="A65" s="10"/>
      <c r="B65" s="10" t="s">
        <v>130</v>
      </c>
      <c r="C65" s="28">
        <v>0</v>
      </c>
      <c r="D65" s="27"/>
      <c r="E65" s="28">
        <v>0</v>
      </c>
      <c r="F65" s="27"/>
      <c r="G65" s="28">
        <v>0</v>
      </c>
      <c r="H65" s="27"/>
      <c r="I65" s="28">
        <v>0</v>
      </c>
      <c r="J65" s="27"/>
      <c r="K65" s="28">
        <v>0</v>
      </c>
      <c r="L65" s="27"/>
      <c r="M65" s="28">
        <v>0</v>
      </c>
      <c r="N65" s="27"/>
      <c r="O65" s="28">
        <v>0</v>
      </c>
      <c r="P65" s="27"/>
      <c r="Q65" s="28">
        <v>0</v>
      </c>
      <c r="R65" s="27"/>
      <c r="S65" s="28">
        <v>0</v>
      </c>
      <c r="T65" s="27"/>
      <c r="U65" s="28">
        <v>0</v>
      </c>
      <c r="V65" s="27"/>
      <c r="W65" s="10"/>
      <c r="X65" s="10"/>
      <c r="Y65" s="10"/>
      <c r="Z65" s="10"/>
      <c r="AA65" s="10"/>
      <c r="AB65" s="10"/>
    </row>
    <row r="66" spans="1:28" s="247" customFormat="1" x14ac:dyDescent="0.2">
      <c r="A66" s="10"/>
      <c r="B66" s="11"/>
      <c r="C66" s="27">
        <v>50893044.359999999</v>
      </c>
      <c r="D66" s="27"/>
      <c r="E66" s="27">
        <v>3917272.08</v>
      </c>
      <c r="F66" s="27"/>
      <c r="G66" s="27">
        <v>0</v>
      </c>
      <c r="H66" s="27"/>
      <c r="I66" s="27">
        <v>1254.1300000000001</v>
      </c>
      <c r="J66" s="27"/>
      <c r="K66" s="27">
        <v>0</v>
      </c>
      <c r="L66" s="27"/>
      <c r="M66" s="27">
        <v>0</v>
      </c>
      <c r="N66" s="27"/>
      <c r="O66" s="27">
        <v>0</v>
      </c>
      <c r="P66" s="27"/>
      <c r="Q66" s="27">
        <v>-441890.66000000003</v>
      </c>
      <c r="R66" s="27"/>
      <c r="S66" s="27">
        <v>0</v>
      </c>
      <c r="T66" s="27"/>
      <c r="U66" s="27">
        <v>54369679.909999989</v>
      </c>
      <c r="V66" s="27"/>
      <c r="W66" s="10"/>
      <c r="X66" s="10"/>
      <c r="Y66" s="10"/>
      <c r="Z66" s="10"/>
      <c r="AA66" s="10"/>
      <c r="AB66" s="10"/>
    </row>
    <row r="67" spans="1:28" x14ac:dyDescent="0.2">
      <c r="C67" s="27"/>
      <c r="D67" s="27"/>
      <c r="E67" s="27"/>
      <c r="F67" s="27"/>
      <c r="G67" s="27"/>
      <c r="H67" s="27"/>
      <c r="I67" s="27"/>
      <c r="J67" s="27"/>
      <c r="K67" s="27"/>
      <c r="L67" s="27"/>
      <c r="M67" s="27"/>
      <c r="N67" s="27"/>
      <c r="O67" s="27"/>
      <c r="P67" s="27"/>
      <c r="Q67" s="27"/>
      <c r="R67" s="27"/>
      <c r="S67" s="27"/>
      <c r="T67" s="27"/>
      <c r="U67" s="27"/>
      <c r="V67" s="27"/>
    </row>
    <row r="68" spans="1:28" x14ac:dyDescent="0.2">
      <c r="A68" s="12" t="s">
        <v>604</v>
      </c>
      <c r="C68" s="24"/>
      <c r="D68" s="24"/>
      <c r="E68" s="24"/>
      <c r="F68" s="24"/>
      <c r="G68" s="24"/>
      <c r="H68" s="24"/>
      <c r="I68" s="24"/>
      <c r="J68" s="24"/>
      <c r="K68" s="24"/>
      <c r="L68" s="24"/>
      <c r="M68" s="24"/>
      <c r="N68" s="24"/>
      <c r="O68" s="24"/>
      <c r="P68" s="24"/>
      <c r="Q68" s="24"/>
      <c r="R68" s="24"/>
      <c r="S68" s="24"/>
      <c r="T68" s="24"/>
      <c r="U68" s="24"/>
      <c r="V68" s="24"/>
    </row>
    <row r="69" spans="1:28" x14ac:dyDescent="0.2">
      <c r="B69" s="10" t="s">
        <v>601</v>
      </c>
      <c r="C69" s="24">
        <v>-77737236.569999993</v>
      </c>
      <c r="D69" s="24"/>
      <c r="E69" s="24">
        <v>-13168102.48</v>
      </c>
      <c r="F69" s="24"/>
      <c r="G69" s="24">
        <v>13029370.279999999</v>
      </c>
      <c r="H69" s="24"/>
      <c r="I69" s="24">
        <v>30818.06</v>
      </c>
      <c r="J69" s="24"/>
      <c r="K69" s="24">
        <v>0</v>
      </c>
      <c r="L69" s="24"/>
      <c r="M69" s="24">
        <v>0</v>
      </c>
      <c r="N69" s="24"/>
      <c r="O69" s="24">
        <v>332962.76</v>
      </c>
      <c r="P69" s="24"/>
      <c r="Q69" s="24">
        <v>0</v>
      </c>
      <c r="R69" s="24"/>
      <c r="S69" s="24">
        <v>0</v>
      </c>
      <c r="T69" s="24"/>
      <c r="U69" s="24">
        <v>-77512187.950000003</v>
      </c>
      <c r="V69" s="24"/>
    </row>
    <row r="70" spans="1:28" x14ac:dyDescent="0.2">
      <c r="B70" s="10" t="s">
        <v>111</v>
      </c>
      <c r="C70" s="27">
        <v>-1731109796.8500001</v>
      </c>
      <c r="D70" s="27"/>
      <c r="E70" s="27">
        <v>-111352355.38</v>
      </c>
      <c r="F70" s="27"/>
      <c r="G70" s="27">
        <v>38216982.269999988</v>
      </c>
      <c r="H70" s="27"/>
      <c r="I70" s="27">
        <v>-645741.89000000048</v>
      </c>
      <c r="J70" s="27"/>
      <c r="K70" s="27">
        <v>0</v>
      </c>
      <c r="L70" s="27"/>
      <c r="M70" s="27">
        <v>0</v>
      </c>
      <c r="N70" s="27"/>
      <c r="O70" s="27">
        <v>9393458.8699999992</v>
      </c>
      <c r="P70" s="27"/>
      <c r="Q70" s="27">
        <v>-438769.01</v>
      </c>
      <c r="R70" s="27"/>
      <c r="S70" s="27">
        <v>0</v>
      </c>
      <c r="T70" s="27"/>
      <c r="U70" s="27">
        <v>-1795936221.9900002</v>
      </c>
      <c r="V70" s="27"/>
    </row>
    <row r="71" spans="1:28" x14ac:dyDescent="0.2">
      <c r="B71" s="10" t="s">
        <v>119</v>
      </c>
      <c r="C71" s="28">
        <v>-233654011.03999999</v>
      </c>
      <c r="D71" s="27"/>
      <c r="E71" s="28">
        <v>-17100429.030000001</v>
      </c>
      <c r="F71" s="27"/>
      <c r="G71" s="28">
        <v>8148515.0700000003</v>
      </c>
      <c r="H71" s="27"/>
      <c r="I71" s="28">
        <v>-190837.58000000002</v>
      </c>
      <c r="J71" s="27"/>
      <c r="K71" s="28">
        <v>0</v>
      </c>
      <c r="L71" s="27"/>
      <c r="M71" s="28">
        <v>0</v>
      </c>
      <c r="N71" s="27"/>
      <c r="O71" s="28">
        <v>2379903.1999999997</v>
      </c>
      <c r="P71" s="27"/>
      <c r="Q71" s="28">
        <v>-3121.65</v>
      </c>
      <c r="R71" s="27"/>
      <c r="S71" s="28">
        <v>0</v>
      </c>
      <c r="T71" s="27"/>
      <c r="U71" s="28">
        <v>-240419981.03000003</v>
      </c>
      <c r="V71" s="27"/>
    </row>
    <row r="72" spans="1:28" x14ac:dyDescent="0.2">
      <c r="B72" s="11"/>
      <c r="C72" s="27">
        <v>-2042501044.46</v>
      </c>
      <c r="D72" s="27"/>
      <c r="E72" s="27">
        <v>-141620886.88999999</v>
      </c>
      <c r="F72" s="27"/>
      <c r="G72" s="27">
        <v>59394867.61999999</v>
      </c>
      <c r="H72" s="27"/>
      <c r="I72" s="27">
        <v>-805761.41000000038</v>
      </c>
      <c r="J72" s="27"/>
      <c r="K72" s="27">
        <v>0</v>
      </c>
      <c r="L72" s="27"/>
      <c r="M72" s="27">
        <v>0</v>
      </c>
      <c r="N72" s="27"/>
      <c r="O72" s="27">
        <v>12106324.829999998</v>
      </c>
      <c r="P72" s="27"/>
      <c r="Q72" s="27">
        <v>-441890.66000000003</v>
      </c>
      <c r="R72" s="27"/>
      <c r="S72" s="27">
        <v>0</v>
      </c>
      <c r="T72" s="27"/>
      <c r="U72" s="27">
        <v>-2113868390.9700003</v>
      </c>
      <c r="V72" s="27"/>
    </row>
    <row r="73" spans="1:28" x14ac:dyDescent="0.2">
      <c r="C73" s="27"/>
      <c r="D73" s="27"/>
      <c r="E73" s="27"/>
      <c r="F73" s="27"/>
      <c r="G73" s="27"/>
      <c r="H73" s="27"/>
      <c r="I73" s="27"/>
      <c r="J73" s="27"/>
      <c r="K73" s="27"/>
      <c r="L73" s="27"/>
      <c r="M73" s="27"/>
      <c r="N73" s="27"/>
      <c r="O73" s="27"/>
      <c r="P73" s="27"/>
      <c r="Q73" s="27"/>
      <c r="R73" s="27"/>
      <c r="S73" s="27"/>
      <c r="T73" s="27"/>
      <c r="U73" s="27"/>
      <c r="V73" s="27"/>
    </row>
    <row r="74" spans="1:28" x14ac:dyDescent="0.2">
      <c r="A74" s="12" t="s">
        <v>605</v>
      </c>
      <c r="C74" s="24"/>
      <c r="D74" s="24"/>
      <c r="E74" s="24"/>
      <c r="F74" s="24"/>
      <c r="G74" s="24"/>
      <c r="H74" s="24"/>
      <c r="I74" s="24"/>
      <c r="J74" s="24"/>
      <c r="K74" s="24"/>
      <c r="L74" s="24"/>
      <c r="M74" s="24"/>
      <c r="N74" s="24"/>
      <c r="O74" s="24"/>
      <c r="P74" s="24"/>
      <c r="Q74" s="24"/>
      <c r="R74" s="24"/>
      <c r="S74" s="24"/>
      <c r="T74" s="24"/>
      <c r="U74" s="24"/>
      <c r="V74" s="24"/>
    </row>
    <row r="75" spans="1:28" x14ac:dyDescent="0.2">
      <c r="B75" s="10" t="s">
        <v>601</v>
      </c>
      <c r="C75" s="27">
        <v>342947.00000000186</v>
      </c>
      <c r="D75" s="24"/>
      <c r="E75" s="27">
        <v>0</v>
      </c>
      <c r="F75" s="24"/>
      <c r="G75" s="27">
        <v>0</v>
      </c>
      <c r="H75" s="24"/>
      <c r="I75" s="27">
        <v>162020.85</v>
      </c>
      <c r="J75" s="24"/>
      <c r="K75" s="27">
        <v>0</v>
      </c>
      <c r="L75" s="24"/>
      <c r="M75" s="27">
        <v>-332962.76</v>
      </c>
      <c r="N75" s="24"/>
      <c r="O75" s="27">
        <v>67831.339999999967</v>
      </c>
      <c r="P75" s="24"/>
      <c r="Q75" s="27">
        <v>-91219</v>
      </c>
      <c r="R75" s="24"/>
      <c r="S75" s="27">
        <v>1144.92</v>
      </c>
      <c r="T75" s="24"/>
      <c r="U75" s="24">
        <v>149762.35000000181</v>
      </c>
      <c r="V75" s="24"/>
    </row>
    <row r="76" spans="1:28" x14ac:dyDescent="0.2">
      <c r="B76" s="10" t="s">
        <v>111</v>
      </c>
      <c r="C76" s="27">
        <v>9603653.2100000028</v>
      </c>
      <c r="D76" s="24"/>
      <c r="E76" s="27">
        <v>0</v>
      </c>
      <c r="F76" s="24"/>
      <c r="G76" s="27">
        <v>0</v>
      </c>
      <c r="H76" s="24"/>
      <c r="I76" s="27">
        <v>-71982.350000000006</v>
      </c>
      <c r="J76" s="24"/>
      <c r="K76" s="27">
        <v>-1142636.19</v>
      </c>
      <c r="L76" s="24"/>
      <c r="M76" s="27">
        <v>-7812053.6699999981</v>
      </c>
      <c r="N76" s="24"/>
      <c r="O76" s="27">
        <v>12448616.329999998</v>
      </c>
      <c r="P76" s="24"/>
      <c r="Q76" s="27">
        <v>-543373.97</v>
      </c>
      <c r="R76" s="24"/>
      <c r="S76" s="27">
        <v>-557508.33000000007</v>
      </c>
      <c r="T76" s="24"/>
      <c r="U76" s="24">
        <v>11924715.030000003</v>
      </c>
      <c r="V76" s="24"/>
    </row>
    <row r="77" spans="1:28" x14ac:dyDescent="0.2">
      <c r="B77" s="10" t="s">
        <v>119</v>
      </c>
      <c r="C77" s="28">
        <v>2523160.6399999997</v>
      </c>
      <c r="D77" s="24"/>
      <c r="E77" s="28">
        <v>0</v>
      </c>
      <c r="F77" s="24"/>
      <c r="G77" s="28">
        <v>0</v>
      </c>
      <c r="H77" s="24"/>
      <c r="I77" s="28">
        <v>-30745.64</v>
      </c>
      <c r="J77" s="24"/>
      <c r="K77" s="28">
        <v>-1053809.06</v>
      </c>
      <c r="L77" s="24"/>
      <c r="M77" s="28">
        <v>-1322972.49</v>
      </c>
      <c r="N77" s="24"/>
      <c r="O77" s="28">
        <v>1484772.89</v>
      </c>
      <c r="P77" s="24"/>
      <c r="Q77" s="28">
        <v>-7015.24</v>
      </c>
      <c r="R77" s="24"/>
      <c r="S77" s="28">
        <v>-2703.3199999999997</v>
      </c>
      <c r="T77" s="24"/>
      <c r="U77" s="24">
        <v>1590687.7799999993</v>
      </c>
      <c r="V77" s="24"/>
    </row>
    <row r="78" spans="1:28" x14ac:dyDescent="0.2">
      <c r="B78" s="11"/>
      <c r="C78" s="25">
        <v>12469760.850000005</v>
      </c>
      <c r="D78" s="24"/>
      <c r="E78" s="25">
        <v>0</v>
      </c>
      <c r="F78" s="24"/>
      <c r="G78" s="25">
        <v>0</v>
      </c>
      <c r="H78" s="24"/>
      <c r="I78" s="25">
        <v>59292.86</v>
      </c>
      <c r="J78" s="27"/>
      <c r="K78" s="25">
        <v>-2196445.25</v>
      </c>
      <c r="L78" s="24"/>
      <c r="M78" s="25">
        <v>-9467988.9199999981</v>
      </c>
      <c r="N78" s="24"/>
      <c r="O78" s="25">
        <v>14001220.559999999</v>
      </c>
      <c r="P78" s="24"/>
      <c r="Q78" s="25">
        <v>-641608.21</v>
      </c>
      <c r="R78" s="24"/>
      <c r="S78" s="25">
        <v>-559066.73</v>
      </c>
      <c r="T78" s="24"/>
      <c r="U78" s="25">
        <v>13665165.160000004</v>
      </c>
      <c r="V78" s="27"/>
    </row>
    <row r="79" spans="1:28" x14ac:dyDescent="0.2">
      <c r="C79" s="24"/>
      <c r="D79" s="24"/>
      <c r="E79" s="24"/>
      <c r="F79" s="24"/>
      <c r="G79" s="24"/>
      <c r="H79" s="24"/>
      <c r="I79" s="24"/>
      <c r="J79" s="24"/>
      <c r="K79" s="24"/>
      <c r="L79" s="24"/>
      <c r="M79" s="24"/>
      <c r="N79" s="24"/>
      <c r="O79" s="24"/>
      <c r="P79" s="24"/>
      <c r="Q79" s="24"/>
      <c r="R79" s="24"/>
      <c r="S79" s="24"/>
      <c r="T79" s="24"/>
      <c r="U79" s="24"/>
      <c r="V79" s="24"/>
    </row>
    <row r="80" spans="1:28" x14ac:dyDescent="0.2">
      <c r="B80" s="11" t="s">
        <v>606</v>
      </c>
      <c r="C80" s="28">
        <v>-2030031283.6100001</v>
      </c>
      <c r="D80" s="24"/>
      <c r="E80" s="28">
        <v>-141620886.88999999</v>
      </c>
      <c r="F80" s="24"/>
      <c r="G80" s="28">
        <v>59394867.61999999</v>
      </c>
      <c r="H80" s="24"/>
      <c r="I80" s="28">
        <v>-746468.5500000004</v>
      </c>
      <c r="J80" s="27"/>
      <c r="K80" s="28">
        <v>-2196445.25</v>
      </c>
      <c r="L80" s="24"/>
      <c r="M80" s="28">
        <v>-9467988.9199999981</v>
      </c>
      <c r="N80" s="24"/>
      <c r="O80" s="28">
        <v>26107545.389999997</v>
      </c>
      <c r="P80" s="24"/>
      <c r="Q80" s="28">
        <v>-1083498.8700000001</v>
      </c>
      <c r="R80" s="24"/>
      <c r="S80" s="28">
        <v>-559066.73</v>
      </c>
      <c r="T80" s="24"/>
      <c r="U80" s="28">
        <v>-2100203225.8100002</v>
      </c>
      <c r="V80" s="27"/>
    </row>
    <row r="81" spans="1:22" x14ac:dyDescent="0.2">
      <c r="C81" s="24"/>
      <c r="D81" s="24"/>
      <c r="E81" s="24"/>
      <c r="F81" s="24"/>
      <c r="G81" s="24"/>
      <c r="H81" s="24"/>
      <c r="I81" s="24"/>
      <c r="J81" s="24"/>
      <c r="K81" s="24"/>
      <c r="L81" s="24"/>
      <c r="M81" s="24"/>
      <c r="N81" s="24"/>
      <c r="O81" s="24"/>
      <c r="P81" s="24"/>
      <c r="Q81" s="24"/>
      <c r="R81" s="24"/>
      <c r="S81" s="24"/>
      <c r="T81" s="24"/>
      <c r="U81" s="24"/>
      <c r="V81" s="24"/>
    </row>
    <row r="82" spans="1:22" x14ac:dyDescent="0.2">
      <c r="A82" s="12" t="s">
        <v>607</v>
      </c>
      <c r="C82" s="24"/>
      <c r="D82" s="24"/>
      <c r="E82" s="24"/>
      <c r="F82" s="24"/>
      <c r="G82" s="24"/>
      <c r="H82" s="24"/>
      <c r="I82" s="24"/>
      <c r="J82" s="24"/>
      <c r="K82" s="24"/>
      <c r="L82" s="24"/>
      <c r="M82" s="24"/>
      <c r="N82" s="24"/>
      <c r="O82" s="24"/>
      <c r="P82" s="24"/>
      <c r="Q82" s="24"/>
      <c r="R82" s="24"/>
      <c r="S82" s="24"/>
      <c r="T82" s="24"/>
      <c r="U82" s="24"/>
      <c r="V82" s="24"/>
    </row>
    <row r="83" spans="1:22" x14ac:dyDescent="0.2">
      <c r="B83" s="10" t="s">
        <v>601</v>
      </c>
      <c r="C83" s="27">
        <v>-16306390.600000005</v>
      </c>
      <c r="D83" s="24"/>
      <c r="E83" s="27">
        <v>-8133464.0299999993</v>
      </c>
      <c r="F83" s="24"/>
      <c r="G83" s="27">
        <v>4368250.5999999996</v>
      </c>
      <c r="H83" s="24"/>
      <c r="I83" s="27">
        <v>0</v>
      </c>
      <c r="J83" s="24"/>
      <c r="K83" s="27">
        <v>0</v>
      </c>
      <c r="L83" s="24"/>
      <c r="M83" s="27">
        <v>0</v>
      </c>
      <c r="N83" s="24"/>
      <c r="O83" s="27">
        <v>0</v>
      </c>
      <c r="P83" s="24"/>
      <c r="Q83" s="27">
        <v>0</v>
      </c>
      <c r="R83" s="24"/>
      <c r="S83" s="27">
        <v>0</v>
      </c>
      <c r="T83" s="24"/>
      <c r="U83" s="24">
        <v>-20071604.030000005</v>
      </c>
      <c r="V83" s="24"/>
    </row>
    <row r="84" spans="1:22" x14ac:dyDescent="0.2">
      <c r="B84" s="10" t="s">
        <v>111</v>
      </c>
      <c r="C84" s="27">
        <v>-100</v>
      </c>
      <c r="D84" s="24"/>
      <c r="E84" s="27">
        <v>0</v>
      </c>
      <c r="F84" s="24"/>
      <c r="G84" s="27">
        <v>100</v>
      </c>
      <c r="H84" s="24"/>
      <c r="I84" s="27">
        <v>0</v>
      </c>
      <c r="J84" s="24"/>
      <c r="K84" s="27">
        <v>0</v>
      </c>
      <c r="L84" s="24"/>
      <c r="M84" s="27">
        <v>0</v>
      </c>
      <c r="N84" s="24"/>
      <c r="O84" s="27">
        <v>0</v>
      </c>
      <c r="P84" s="24"/>
      <c r="Q84" s="27">
        <v>0</v>
      </c>
      <c r="R84" s="24"/>
      <c r="S84" s="27">
        <v>0</v>
      </c>
      <c r="T84" s="24"/>
      <c r="U84" s="24">
        <v>0</v>
      </c>
      <c r="V84" s="24"/>
    </row>
    <row r="85" spans="1:22" x14ac:dyDescent="0.2">
      <c r="B85" s="10" t="s">
        <v>119</v>
      </c>
      <c r="C85" s="28">
        <v>-800</v>
      </c>
      <c r="D85" s="24"/>
      <c r="E85" s="28">
        <v>0</v>
      </c>
      <c r="F85" s="24"/>
      <c r="G85" s="28">
        <v>800</v>
      </c>
      <c r="H85" s="24"/>
      <c r="I85" s="28">
        <v>0</v>
      </c>
      <c r="J85" s="27"/>
      <c r="K85" s="28">
        <v>0</v>
      </c>
      <c r="L85" s="24"/>
      <c r="M85" s="28">
        <v>0</v>
      </c>
      <c r="N85" s="24"/>
      <c r="O85" s="28">
        <v>0</v>
      </c>
      <c r="P85" s="24"/>
      <c r="Q85" s="28">
        <v>0</v>
      </c>
      <c r="R85" s="24"/>
      <c r="S85" s="28">
        <v>0</v>
      </c>
      <c r="T85" s="24"/>
      <c r="U85" s="28">
        <v>0</v>
      </c>
      <c r="V85" s="27"/>
    </row>
    <row r="86" spans="1:22" x14ac:dyDescent="0.2">
      <c r="B86" s="11" t="s">
        <v>608</v>
      </c>
      <c r="C86" s="27">
        <v>-16307290.600000005</v>
      </c>
      <c r="D86" s="27"/>
      <c r="E86" s="27">
        <v>-8133464.0299999993</v>
      </c>
      <c r="F86" s="27"/>
      <c r="G86" s="27">
        <v>4369150.5999999996</v>
      </c>
      <c r="H86" s="27"/>
      <c r="I86" s="27">
        <v>0</v>
      </c>
      <c r="J86" s="27"/>
      <c r="K86" s="27">
        <v>0</v>
      </c>
      <c r="L86" s="27"/>
      <c r="M86" s="27">
        <v>0</v>
      </c>
      <c r="N86" s="27"/>
      <c r="O86" s="27">
        <v>0</v>
      </c>
      <c r="P86" s="27"/>
      <c r="Q86" s="27">
        <v>0</v>
      </c>
      <c r="R86" s="27"/>
      <c r="S86" s="27">
        <v>0</v>
      </c>
      <c r="T86" s="27"/>
      <c r="U86" s="27">
        <v>-20071604.030000005</v>
      </c>
      <c r="V86" s="27"/>
    </row>
    <row r="87" spans="1:22" x14ac:dyDescent="0.2">
      <c r="B87" s="11"/>
      <c r="C87" s="27"/>
      <c r="D87" s="24"/>
      <c r="E87" s="27"/>
      <c r="F87" s="24"/>
      <c r="G87" s="27"/>
      <c r="H87" s="24"/>
      <c r="I87" s="27"/>
      <c r="J87" s="27"/>
      <c r="K87" s="27"/>
      <c r="L87" s="24"/>
      <c r="M87" s="27"/>
      <c r="N87" s="24"/>
      <c r="O87" s="27"/>
      <c r="P87" s="24"/>
      <c r="Q87" s="27"/>
      <c r="R87" s="24"/>
      <c r="S87" s="27"/>
      <c r="T87" s="24"/>
      <c r="U87" s="27"/>
      <c r="V87" s="27"/>
    </row>
    <row r="88" spans="1:22" x14ac:dyDescent="0.2">
      <c r="C88" s="24"/>
      <c r="D88" s="24"/>
      <c r="E88" s="24"/>
      <c r="F88" s="24"/>
      <c r="G88" s="24"/>
      <c r="H88" s="24"/>
      <c r="I88" s="24"/>
      <c r="J88" s="24"/>
      <c r="K88" s="24"/>
      <c r="L88" s="24"/>
      <c r="M88" s="24"/>
      <c r="N88" s="24"/>
      <c r="O88" s="24"/>
      <c r="P88" s="24"/>
      <c r="Q88" s="24"/>
      <c r="R88" s="24"/>
      <c r="S88" s="24"/>
      <c r="T88" s="24"/>
      <c r="U88" s="24"/>
      <c r="V88" s="24"/>
    </row>
    <row r="89" spans="1:22" ht="13.5" thickBot="1" x14ac:dyDescent="0.25">
      <c r="B89" s="11" t="s">
        <v>609</v>
      </c>
      <c r="C89" s="62">
        <v>-2046338574.21</v>
      </c>
      <c r="D89" s="24"/>
      <c r="E89" s="62">
        <v>-149754350.91999999</v>
      </c>
      <c r="F89" s="24"/>
      <c r="G89" s="62">
        <v>63764018.219999991</v>
      </c>
      <c r="H89" s="24"/>
      <c r="I89" s="62">
        <v>-746468.5500000004</v>
      </c>
      <c r="J89" s="27"/>
      <c r="K89" s="62">
        <v>-2196445.25</v>
      </c>
      <c r="L89" s="24"/>
      <c r="M89" s="62">
        <v>-9467988.9199999981</v>
      </c>
      <c r="N89" s="24"/>
      <c r="O89" s="62">
        <v>26107545.389999997</v>
      </c>
      <c r="P89" s="24"/>
      <c r="Q89" s="62">
        <v>-1083498.8700000001</v>
      </c>
      <c r="R89" s="24"/>
      <c r="S89" s="62">
        <v>-559066.73</v>
      </c>
      <c r="T89" s="24"/>
      <c r="U89" s="62">
        <v>-2120274829.8400002</v>
      </c>
      <c r="V89" s="27"/>
    </row>
    <row r="90" spans="1:22" ht="13.5" thickTop="1" x14ac:dyDescent="0.2">
      <c r="B90" s="11"/>
      <c r="C90" s="27"/>
      <c r="D90" s="24"/>
      <c r="E90" s="27"/>
      <c r="F90" s="24"/>
      <c r="G90" s="27"/>
      <c r="H90" s="24"/>
      <c r="I90" s="27"/>
      <c r="J90" s="27"/>
      <c r="K90" s="27"/>
      <c r="L90" s="24"/>
      <c r="M90" s="27"/>
      <c r="N90" s="24"/>
      <c r="O90" s="27"/>
      <c r="P90" s="24"/>
      <c r="Q90" s="27"/>
      <c r="R90" s="24"/>
      <c r="S90" s="27"/>
      <c r="T90" s="24"/>
      <c r="U90" s="27"/>
      <c r="V90" s="27"/>
    </row>
    <row r="91" spans="1:22" ht="13.5" thickBot="1" x14ac:dyDescent="0.25">
      <c r="B91" s="11" t="s">
        <v>915</v>
      </c>
      <c r="C91" s="27"/>
      <c r="D91" s="24"/>
      <c r="E91" s="27"/>
      <c r="F91" s="24"/>
      <c r="G91" s="27"/>
      <c r="H91" s="24"/>
      <c r="I91" s="27"/>
      <c r="J91" s="27"/>
      <c r="K91" s="27"/>
      <c r="L91" s="24"/>
      <c r="M91" s="27"/>
      <c r="N91" s="24"/>
      <c r="O91" s="27"/>
      <c r="P91" s="24"/>
      <c r="Q91" s="27"/>
      <c r="R91" s="24"/>
      <c r="S91" s="27"/>
      <c r="T91" s="24"/>
      <c r="U91" s="54">
        <v>-2120211469.4800003</v>
      </c>
      <c r="V91" s="27"/>
    </row>
    <row r="92" spans="1:22" ht="13.5" thickTop="1" x14ac:dyDescent="0.2">
      <c r="C92" s="24"/>
      <c r="D92" s="24"/>
      <c r="E92" s="24"/>
      <c r="F92" s="24"/>
      <c r="G92" s="24"/>
      <c r="H92" s="24"/>
      <c r="I92" s="24"/>
      <c r="J92" s="24"/>
      <c r="K92" s="24"/>
      <c r="L92" s="24"/>
      <c r="M92" s="24"/>
      <c r="N92" s="24"/>
      <c r="O92" s="24"/>
      <c r="P92" s="24"/>
      <c r="Q92" s="24"/>
      <c r="R92" s="24"/>
      <c r="S92" s="24"/>
      <c r="T92" s="24"/>
      <c r="U92" s="24"/>
      <c r="V92" s="24"/>
    </row>
    <row r="93" spans="1:22" x14ac:dyDescent="0.2">
      <c r="A93" s="12" t="s">
        <v>570</v>
      </c>
      <c r="C93" s="24"/>
      <c r="D93" s="24"/>
      <c r="E93" s="24"/>
      <c r="F93" s="24"/>
      <c r="G93" s="24"/>
      <c r="H93" s="24"/>
      <c r="I93" s="24"/>
      <c r="J93" s="24"/>
      <c r="K93" s="24"/>
      <c r="L93" s="24"/>
      <c r="M93" s="24"/>
      <c r="N93" s="24"/>
      <c r="O93" s="24"/>
      <c r="P93" s="24"/>
      <c r="Q93" s="24"/>
      <c r="R93" s="24"/>
      <c r="S93" s="24"/>
      <c r="T93" s="24"/>
      <c r="U93" s="24"/>
      <c r="V93" s="24"/>
    </row>
    <row r="94" spans="1:22" ht="13.5" thickBot="1" x14ac:dyDescent="0.25">
      <c r="A94" s="12" t="s">
        <v>571</v>
      </c>
      <c r="C94" s="62">
        <v>2702564440.1599984</v>
      </c>
      <c r="D94" s="24"/>
      <c r="E94" s="24"/>
      <c r="F94" s="24"/>
      <c r="G94" s="24"/>
      <c r="H94" s="24"/>
      <c r="I94" s="24"/>
      <c r="J94" s="24"/>
      <c r="K94" s="24"/>
      <c r="L94" s="24"/>
      <c r="M94" s="24"/>
      <c r="N94" s="24"/>
      <c r="O94" s="24"/>
      <c r="P94" s="24"/>
      <c r="Q94" s="24"/>
      <c r="R94" s="24"/>
      <c r="S94" s="24"/>
      <c r="T94" s="24"/>
      <c r="U94" s="62">
        <v>2777084462.0399985</v>
      </c>
      <c r="V94" s="27"/>
    </row>
    <row r="95" spans="1:22" ht="13.5" thickTop="1" x14ac:dyDescent="0.2">
      <c r="C95" s="24"/>
      <c r="D95" s="24"/>
      <c r="E95" s="24"/>
      <c r="F95" s="24"/>
      <c r="G95" s="24"/>
      <c r="H95" s="24"/>
      <c r="I95" s="24"/>
      <c r="J95" s="24"/>
      <c r="K95" s="24"/>
      <c r="L95" s="24"/>
      <c r="N95" s="24"/>
      <c r="O95" s="24"/>
      <c r="P95" s="24"/>
      <c r="Q95" s="24"/>
      <c r="R95" s="24"/>
      <c r="S95" s="24"/>
      <c r="T95" s="24"/>
      <c r="U95" s="24"/>
      <c r="V95" s="24"/>
    </row>
    <row r="96" spans="1:22" x14ac:dyDescent="0.2">
      <c r="F96" s="24"/>
      <c r="G96" s="24"/>
      <c r="H96" s="24"/>
      <c r="I96" s="24"/>
      <c r="J96" s="24"/>
      <c r="N96" s="248"/>
      <c r="O96" s="248"/>
      <c r="P96" s="248"/>
      <c r="Q96" s="248"/>
      <c r="R96" s="248"/>
      <c r="S96" s="248"/>
      <c r="T96" s="248"/>
      <c r="U96" s="248"/>
      <c r="V96" s="249"/>
    </row>
    <row r="97" spans="1:28" x14ac:dyDescent="0.2">
      <c r="C97" s="21"/>
      <c r="D97" s="21"/>
      <c r="E97" s="21"/>
      <c r="F97" s="21"/>
      <c r="G97" s="21"/>
      <c r="H97" s="21"/>
      <c r="I97" s="21"/>
      <c r="J97" s="21"/>
      <c r="K97" s="21"/>
      <c r="L97" s="21"/>
      <c r="M97" s="21"/>
      <c r="N97" s="21"/>
      <c r="O97" s="21"/>
      <c r="P97" s="21"/>
      <c r="Q97" s="21"/>
      <c r="R97" s="21"/>
      <c r="S97" s="21"/>
      <c r="T97" s="21"/>
      <c r="U97" s="21"/>
      <c r="V97" s="21"/>
    </row>
    <row r="98" spans="1:28" x14ac:dyDescent="0.2">
      <c r="C98" s="21"/>
      <c r="D98" s="21"/>
      <c r="E98" s="21"/>
      <c r="F98" s="21"/>
      <c r="G98" s="21"/>
      <c r="H98" s="21"/>
      <c r="I98" s="21"/>
      <c r="J98" s="21"/>
      <c r="K98" s="21"/>
      <c r="L98" s="21"/>
      <c r="M98" s="21"/>
      <c r="N98" s="21"/>
      <c r="O98" s="21"/>
      <c r="P98" s="21"/>
      <c r="Q98" s="21"/>
      <c r="R98" s="21"/>
      <c r="S98" s="21"/>
      <c r="T98" s="21"/>
      <c r="U98" s="21"/>
      <c r="V98" s="21"/>
    </row>
    <row r="99" spans="1:28" x14ac:dyDescent="0.2">
      <c r="C99" s="21"/>
      <c r="D99" s="21"/>
      <c r="E99" s="21"/>
      <c r="F99" s="21"/>
      <c r="G99" s="21"/>
      <c r="H99" s="21"/>
      <c r="I99" s="21"/>
      <c r="J99" s="21"/>
      <c r="K99" s="21"/>
      <c r="L99" s="21"/>
      <c r="M99" s="21"/>
      <c r="N99" s="21"/>
      <c r="O99" s="21"/>
      <c r="P99" s="21"/>
      <c r="Q99" s="21"/>
      <c r="R99" s="21"/>
      <c r="S99" s="21"/>
      <c r="T99" s="21"/>
      <c r="U99" s="21"/>
      <c r="V99" s="21"/>
    </row>
    <row r="100" spans="1:28" x14ac:dyDescent="0.2">
      <c r="C100" s="21"/>
      <c r="D100" s="21"/>
      <c r="E100" s="21"/>
      <c r="F100" s="21"/>
      <c r="G100" s="21"/>
      <c r="H100" s="21"/>
      <c r="I100" s="21"/>
      <c r="J100" s="21"/>
      <c r="K100" s="21"/>
      <c r="L100" s="21"/>
      <c r="M100" s="21"/>
      <c r="N100" s="21"/>
      <c r="O100" s="21"/>
      <c r="P100" s="21"/>
      <c r="Q100" s="21"/>
      <c r="R100" s="21"/>
      <c r="S100" s="21"/>
      <c r="T100" s="21"/>
      <c r="U100" s="21"/>
      <c r="V100" s="21"/>
    </row>
    <row r="101" spans="1:28" x14ac:dyDescent="0.2">
      <c r="C101" s="21"/>
      <c r="D101" s="21"/>
      <c r="E101" s="21"/>
      <c r="F101" s="21"/>
      <c r="G101" s="21"/>
      <c r="H101" s="21"/>
      <c r="I101" s="21"/>
      <c r="J101" s="21"/>
      <c r="K101" s="21"/>
      <c r="L101" s="21"/>
      <c r="M101" s="21"/>
      <c r="N101" s="21"/>
      <c r="O101" s="21"/>
      <c r="P101" s="21"/>
      <c r="Q101" s="21"/>
      <c r="R101" s="21"/>
      <c r="S101" s="21"/>
      <c r="T101" s="21"/>
      <c r="U101" s="21"/>
      <c r="V101" s="21"/>
    </row>
    <row r="102" spans="1:28" s="247" customFormat="1" x14ac:dyDescent="0.2">
      <c r="A102" s="10"/>
      <c r="B102" s="10"/>
      <c r="C102" s="21"/>
      <c r="D102" s="21"/>
      <c r="E102" s="21"/>
      <c r="F102" s="21"/>
      <c r="G102" s="21"/>
      <c r="H102" s="21"/>
      <c r="I102" s="21"/>
      <c r="J102" s="21"/>
      <c r="K102" s="21"/>
      <c r="L102" s="21"/>
      <c r="M102" s="21"/>
      <c r="N102" s="21"/>
      <c r="O102" s="21"/>
      <c r="P102" s="21"/>
      <c r="Q102" s="21"/>
      <c r="R102" s="21"/>
      <c r="S102" s="21"/>
      <c r="T102" s="21"/>
      <c r="U102" s="21"/>
      <c r="V102" s="21"/>
      <c r="W102" s="10"/>
      <c r="X102" s="10"/>
      <c r="Y102" s="10"/>
      <c r="Z102" s="10"/>
      <c r="AA102" s="10"/>
      <c r="AB102" s="10"/>
    </row>
    <row r="103" spans="1:28" s="247" customFormat="1" x14ac:dyDescent="0.2">
      <c r="A103" s="10"/>
      <c r="B103" s="10"/>
      <c r="C103" s="21"/>
      <c r="D103" s="21"/>
      <c r="E103" s="21"/>
      <c r="F103" s="21"/>
      <c r="G103" s="21"/>
      <c r="H103" s="21"/>
      <c r="I103" s="21"/>
      <c r="J103" s="21"/>
      <c r="K103" s="21"/>
      <c r="L103" s="21"/>
      <c r="M103" s="21"/>
      <c r="N103" s="21"/>
      <c r="O103" s="21"/>
      <c r="P103" s="21"/>
      <c r="Q103" s="21"/>
      <c r="R103" s="21"/>
      <c r="S103" s="21"/>
      <c r="T103" s="21"/>
      <c r="U103" s="21"/>
      <c r="V103" s="21"/>
      <c r="W103" s="10"/>
      <c r="X103" s="10"/>
      <c r="Y103" s="10"/>
      <c r="Z103" s="10"/>
      <c r="AA103" s="10"/>
      <c r="AB103" s="10"/>
    </row>
    <row r="104" spans="1:28" s="247" customFormat="1" x14ac:dyDescent="0.2">
      <c r="A104" s="10"/>
      <c r="B104" s="10"/>
      <c r="C104" s="21"/>
      <c r="D104" s="21"/>
      <c r="E104" s="21"/>
      <c r="F104" s="21"/>
      <c r="G104" s="21"/>
      <c r="H104" s="21"/>
      <c r="I104" s="21"/>
      <c r="J104" s="21"/>
      <c r="K104" s="21"/>
      <c r="L104" s="21"/>
      <c r="M104" s="21"/>
      <c r="N104" s="21"/>
      <c r="O104" s="21"/>
      <c r="P104" s="21"/>
      <c r="Q104" s="21"/>
      <c r="R104" s="21"/>
      <c r="S104" s="21"/>
      <c r="T104" s="21"/>
      <c r="U104" s="21"/>
      <c r="V104" s="21"/>
      <c r="W104" s="10"/>
      <c r="X104" s="10"/>
      <c r="Y104" s="10"/>
      <c r="Z104" s="10"/>
      <c r="AA104" s="10"/>
      <c r="AB104" s="10"/>
    </row>
    <row r="105" spans="1:28" s="247" customFormat="1" x14ac:dyDescent="0.2">
      <c r="A105" s="10"/>
      <c r="B105" s="10"/>
      <c r="C105" s="21"/>
      <c r="D105" s="21"/>
      <c r="E105" s="21"/>
      <c r="F105" s="21"/>
      <c r="G105" s="21"/>
      <c r="H105" s="21"/>
      <c r="I105" s="21"/>
      <c r="J105" s="21"/>
      <c r="K105" s="21"/>
      <c r="L105" s="21"/>
      <c r="M105" s="21"/>
      <c r="N105" s="21"/>
      <c r="O105" s="21"/>
      <c r="P105" s="21"/>
      <c r="Q105" s="21"/>
      <c r="R105" s="21"/>
      <c r="S105" s="21"/>
      <c r="T105" s="21"/>
      <c r="U105" s="21"/>
      <c r="V105" s="21"/>
      <c r="W105" s="10"/>
      <c r="X105" s="10"/>
      <c r="Y105" s="10"/>
      <c r="Z105" s="10"/>
      <c r="AA105" s="10"/>
      <c r="AB105" s="10"/>
    </row>
    <row r="106" spans="1:28" s="247" customFormat="1" x14ac:dyDescent="0.2">
      <c r="A106" s="10"/>
      <c r="B106" s="10"/>
      <c r="C106" s="21"/>
      <c r="D106" s="21"/>
      <c r="E106" s="21"/>
      <c r="F106" s="21"/>
      <c r="G106" s="21"/>
      <c r="H106" s="21"/>
      <c r="I106" s="21"/>
      <c r="J106" s="21"/>
      <c r="K106" s="21"/>
      <c r="L106" s="21"/>
      <c r="M106" s="21"/>
      <c r="N106" s="21"/>
      <c r="O106" s="21"/>
      <c r="P106" s="21"/>
      <c r="Q106" s="21"/>
      <c r="R106" s="21"/>
      <c r="S106" s="21"/>
      <c r="T106" s="21"/>
      <c r="U106" s="21"/>
      <c r="V106" s="21"/>
      <c r="W106" s="10"/>
      <c r="X106" s="10"/>
      <c r="Y106" s="10"/>
      <c r="Z106" s="10"/>
      <c r="AA106" s="10"/>
      <c r="AB106" s="10"/>
    </row>
    <row r="107" spans="1:28" s="247" customFormat="1" x14ac:dyDescent="0.2">
      <c r="A107" s="10"/>
      <c r="B107" s="10"/>
      <c r="C107" s="21"/>
      <c r="D107" s="21"/>
      <c r="E107" s="21"/>
      <c r="F107" s="21"/>
      <c r="G107" s="21"/>
      <c r="H107" s="21"/>
      <c r="I107" s="21"/>
      <c r="J107" s="21"/>
      <c r="K107" s="21"/>
      <c r="L107" s="21"/>
      <c r="M107" s="21"/>
      <c r="N107" s="21"/>
      <c r="O107" s="21"/>
      <c r="P107" s="21"/>
      <c r="Q107" s="21"/>
      <c r="R107" s="21"/>
      <c r="S107" s="21"/>
      <c r="T107" s="21"/>
      <c r="U107" s="21"/>
      <c r="V107" s="21"/>
      <c r="W107" s="10"/>
      <c r="X107" s="10"/>
      <c r="Y107" s="10"/>
      <c r="Z107" s="10"/>
      <c r="AA107" s="10"/>
      <c r="AB107" s="10"/>
    </row>
    <row r="108" spans="1:28" s="247" customFormat="1" x14ac:dyDescent="0.2">
      <c r="A108" s="10"/>
      <c r="B108" s="10"/>
      <c r="C108" s="21"/>
      <c r="D108" s="21"/>
      <c r="E108" s="21"/>
      <c r="F108" s="21"/>
      <c r="G108" s="21"/>
      <c r="H108" s="21"/>
      <c r="I108" s="21"/>
      <c r="J108" s="21"/>
      <c r="K108" s="21"/>
      <c r="L108" s="21"/>
      <c r="M108" s="21"/>
      <c r="N108" s="21"/>
      <c r="O108" s="21"/>
      <c r="P108" s="21"/>
      <c r="Q108" s="21"/>
      <c r="R108" s="21"/>
      <c r="S108" s="21"/>
      <c r="T108" s="21"/>
      <c r="U108" s="21"/>
      <c r="V108" s="21"/>
      <c r="W108" s="10"/>
      <c r="X108" s="10"/>
      <c r="Y108" s="10"/>
      <c r="Z108" s="10"/>
      <c r="AA108" s="10"/>
      <c r="AB108" s="10"/>
    </row>
    <row r="109" spans="1:28" s="247" customFormat="1" x14ac:dyDescent="0.2">
      <c r="A109" s="10"/>
      <c r="B109" s="10"/>
      <c r="C109" s="21"/>
      <c r="D109" s="21"/>
      <c r="E109" s="21"/>
      <c r="F109" s="21"/>
      <c r="G109" s="21"/>
      <c r="H109" s="21"/>
      <c r="I109" s="21"/>
      <c r="J109" s="21"/>
      <c r="K109" s="21"/>
      <c r="L109" s="21"/>
      <c r="M109" s="21"/>
      <c r="N109" s="21"/>
      <c r="O109" s="21"/>
      <c r="P109" s="21"/>
      <c r="Q109" s="21"/>
      <c r="R109" s="21"/>
      <c r="S109" s="21"/>
      <c r="T109" s="21"/>
      <c r="U109" s="21"/>
      <c r="V109" s="21"/>
      <c r="W109" s="10"/>
      <c r="X109" s="10"/>
      <c r="Y109" s="10"/>
      <c r="Z109" s="10"/>
      <c r="AA109" s="10"/>
      <c r="AB109" s="10"/>
    </row>
    <row r="110" spans="1:28" s="247" customFormat="1" x14ac:dyDescent="0.2">
      <c r="A110" s="10"/>
      <c r="B110" s="10"/>
      <c r="C110" s="21"/>
      <c r="D110" s="21"/>
      <c r="E110" s="21"/>
      <c r="F110" s="21"/>
      <c r="G110" s="21"/>
      <c r="H110" s="21"/>
      <c r="I110" s="21"/>
      <c r="J110" s="21"/>
      <c r="K110" s="21"/>
      <c r="L110" s="21"/>
      <c r="M110" s="21"/>
      <c r="N110" s="21"/>
      <c r="O110" s="21"/>
      <c r="P110" s="21"/>
      <c r="Q110" s="21"/>
      <c r="R110" s="21"/>
      <c r="S110" s="21"/>
      <c r="T110" s="21"/>
      <c r="U110" s="21"/>
      <c r="V110" s="21"/>
      <c r="W110" s="10"/>
      <c r="X110" s="10"/>
      <c r="Y110" s="10"/>
      <c r="Z110" s="10"/>
      <c r="AA110" s="10"/>
      <c r="AB110" s="10"/>
    </row>
    <row r="111" spans="1:28" s="247" customFormat="1" x14ac:dyDescent="0.2">
      <c r="A111" s="10"/>
      <c r="B111" s="10"/>
      <c r="C111" s="21"/>
      <c r="D111" s="21"/>
      <c r="E111" s="21"/>
      <c r="F111" s="21"/>
      <c r="G111" s="21"/>
      <c r="H111" s="21"/>
      <c r="I111" s="21"/>
      <c r="J111" s="21"/>
      <c r="K111" s="21"/>
      <c r="L111" s="21"/>
      <c r="M111" s="21"/>
      <c r="N111" s="21"/>
      <c r="O111" s="21"/>
      <c r="P111" s="21"/>
      <c r="Q111" s="21"/>
      <c r="R111" s="21"/>
      <c r="S111" s="21"/>
      <c r="T111" s="21"/>
      <c r="U111" s="21"/>
      <c r="V111" s="21"/>
      <c r="W111" s="10"/>
      <c r="X111" s="10"/>
      <c r="Y111" s="10"/>
      <c r="Z111" s="10"/>
      <c r="AA111" s="10"/>
      <c r="AB111" s="10"/>
    </row>
    <row r="112" spans="1:28" s="247" customFormat="1" x14ac:dyDescent="0.2">
      <c r="A112" s="10"/>
      <c r="B112" s="10"/>
      <c r="C112" s="21"/>
      <c r="D112" s="21"/>
      <c r="E112" s="21"/>
      <c r="F112" s="21"/>
      <c r="G112" s="21"/>
      <c r="H112" s="21"/>
      <c r="I112" s="21"/>
      <c r="J112" s="21"/>
      <c r="K112" s="21"/>
      <c r="L112" s="21"/>
      <c r="M112" s="21"/>
      <c r="N112" s="21"/>
      <c r="O112" s="21"/>
      <c r="P112" s="21"/>
      <c r="Q112" s="21"/>
      <c r="R112" s="21"/>
      <c r="S112" s="21"/>
      <c r="T112" s="21"/>
      <c r="U112" s="21"/>
      <c r="V112" s="21"/>
      <c r="W112" s="10"/>
      <c r="X112" s="10"/>
      <c r="Y112" s="10"/>
      <c r="Z112" s="10"/>
      <c r="AA112" s="10"/>
      <c r="AB112" s="10"/>
    </row>
    <row r="113" spans="1:28" s="247" customFormat="1" x14ac:dyDescent="0.2">
      <c r="A113" s="10"/>
      <c r="B113" s="10"/>
      <c r="C113" s="21"/>
      <c r="D113" s="21"/>
      <c r="E113" s="21"/>
      <c r="F113" s="21"/>
      <c r="G113" s="21"/>
      <c r="H113" s="21"/>
      <c r="I113" s="21"/>
      <c r="J113" s="21"/>
      <c r="K113" s="21"/>
      <c r="L113" s="21"/>
      <c r="M113" s="21"/>
      <c r="N113" s="21"/>
      <c r="O113" s="21"/>
      <c r="P113" s="21"/>
      <c r="Q113" s="21"/>
      <c r="R113" s="21"/>
      <c r="S113" s="21"/>
      <c r="T113" s="21"/>
      <c r="U113" s="21"/>
      <c r="V113" s="21"/>
      <c r="W113" s="10"/>
      <c r="X113" s="10"/>
      <c r="Y113" s="10"/>
      <c r="Z113" s="10"/>
      <c r="AA113" s="10"/>
      <c r="AB113" s="10"/>
    </row>
    <row r="114" spans="1:28" s="247" customFormat="1" x14ac:dyDescent="0.2">
      <c r="A114" s="10"/>
      <c r="B114" s="10"/>
      <c r="C114" s="21"/>
      <c r="D114" s="21"/>
      <c r="E114" s="21"/>
      <c r="F114" s="21"/>
      <c r="G114" s="21"/>
      <c r="H114" s="21"/>
      <c r="I114" s="21"/>
      <c r="J114" s="21"/>
      <c r="K114" s="21"/>
      <c r="L114" s="21"/>
      <c r="M114" s="21"/>
      <c r="N114" s="21"/>
      <c r="O114" s="21"/>
      <c r="P114" s="21"/>
      <c r="Q114" s="21"/>
      <c r="R114" s="21"/>
      <c r="S114" s="21"/>
      <c r="T114" s="21"/>
      <c r="U114" s="21"/>
      <c r="V114" s="21"/>
      <c r="W114" s="10"/>
      <c r="X114" s="10"/>
      <c r="Y114" s="10"/>
      <c r="Z114" s="10"/>
      <c r="AA114" s="10"/>
      <c r="AB114" s="10"/>
    </row>
    <row r="115" spans="1:28" s="247" customFormat="1" x14ac:dyDescent="0.2">
      <c r="A115" s="10"/>
      <c r="B115" s="10"/>
      <c r="C115" s="21"/>
      <c r="D115" s="21"/>
      <c r="E115" s="21"/>
      <c r="F115" s="21"/>
      <c r="G115" s="21"/>
      <c r="H115" s="21"/>
      <c r="I115" s="21"/>
      <c r="J115" s="21"/>
      <c r="K115" s="21"/>
      <c r="L115" s="21"/>
      <c r="M115" s="21"/>
      <c r="N115" s="21"/>
      <c r="O115" s="21"/>
      <c r="P115" s="21"/>
      <c r="Q115" s="21"/>
      <c r="R115" s="21"/>
      <c r="S115" s="21"/>
      <c r="T115" s="21"/>
      <c r="U115" s="21"/>
      <c r="V115" s="21"/>
      <c r="W115" s="10"/>
      <c r="X115" s="10"/>
      <c r="Y115" s="10"/>
      <c r="Z115" s="10"/>
      <c r="AA115" s="10"/>
      <c r="AB115" s="10"/>
    </row>
    <row r="116" spans="1:28" s="247" customFormat="1" x14ac:dyDescent="0.2">
      <c r="A116" s="10"/>
      <c r="B116" s="10"/>
      <c r="C116" s="21"/>
      <c r="D116" s="21"/>
      <c r="E116" s="21"/>
      <c r="F116" s="21"/>
      <c r="G116" s="21"/>
      <c r="H116" s="21"/>
      <c r="I116" s="21"/>
      <c r="J116" s="21"/>
      <c r="K116" s="21"/>
      <c r="L116" s="21"/>
      <c r="M116" s="21"/>
      <c r="N116" s="21"/>
      <c r="O116" s="21"/>
      <c r="P116" s="21"/>
      <c r="Q116" s="21"/>
      <c r="R116" s="21"/>
      <c r="S116" s="21"/>
      <c r="T116" s="21"/>
      <c r="U116" s="21"/>
      <c r="V116" s="21"/>
      <c r="W116" s="10"/>
      <c r="X116" s="10"/>
      <c r="Y116" s="10"/>
      <c r="Z116" s="10"/>
      <c r="AA116" s="10"/>
      <c r="AB116" s="10"/>
    </row>
    <row r="117" spans="1:28" s="247" customFormat="1" x14ac:dyDescent="0.2">
      <c r="A117" s="10"/>
      <c r="B117" s="10"/>
      <c r="C117" s="21"/>
      <c r="D117" s="21"/>
      <c r="E117" s="21"/>
      <c r="F117" s="21"/>
      <c r="G117" s="21"/>
      <c r="H117" s="21"/>
      <c r="I117" s="21"/>
      <c r="J117" s="21"/>
      <c r="K117" s="21"/>
      <c r="L117" s="21"/>
      <c r="M117" s="21"/>
      <c r="N117" s="21"/>
      <c r="O117" s="21"/>
      <c r="P117" s="21"/>
      <c r="Q117" s="21"/>
      <c r="R117" s="21"/>
      <c r="S117" s="21"/>
      <c r="T117" s="21"/>
      <c r="U117" s="21"/>
      <c r="V117" s="21"/>
      <c r="W117" s="10"/>
      <c r="X117" s="10"/>
      <c r="Y117" s="10"/>
      <c r="Z117" s="10"/>
      <c r="AA117" s="10"/>
      <c r="AB117" s="10"/>
    </row>
    <row r="118" spans="1:28" s="247" customFormat="1" x14ac:dyDescent="0.2">
      <c r="A118" s="10"/>
      <c r="B118" s="10"/>
      <c r="C118" s="21"/>
      <c r="D118" s="21"/>
      <c r="E118" s="21"/>
      <c r="F118" s="21"/>
      <c r="G118" s="21"/>
      <c r="H118" s="21"/>
      <c r="I118" s="21"/>
      <c r="J118" s="21"/>
      <c r="K118" s="21"/>
      <c r="L118" s="21"/>
      <c r="M118" s="21"/>
      <c r="N118" s="21"/>
      <c r="O118" s="21"/>
      <c r="P118" s="21"/>
      <c r="Q118" s="21"/>
      <c r="R118" s="21"/>
      <c r="S118" s="21"/>
      <c r="T118" s="21"/>
      <c r="U118" s="21"/>
      <c r="V118" s="21"/>
      <c r="W118" s="10"/>
      <c r="X118" s="10"/>
      <c r="Y118" s="10"/>
      <c r="Z118" s="10"/>
      <c r="AA118" s="10"/>
      <c r="AB118" s="10"/>
    </row>
    <row r="119" spans="1:28" s="247" customFormat="1" x14ac:dyDescent="0.2">
      <c r="A119" s="10"/>
      <c r="B119" s="10"/>
      <c r="C119" s="21"/>
      <c r="D119" s="21"/>
      <c r="E119" s="21"/>
      <c r="F119" s="21"/>
      <c r="G119" s="21"/>
      <c r="H119" s="21"/>
      <c r="I119" s="21"/>
      <c r="J119" s="21"/>
      <c r="K119" s="21"/>
      <c r="L119" s="21"/>
      <c r="M119" s="21"/>
      <c r="N119" s="21"/>
      <c r="O119" s="21"/>
      <c r="P119" s="21"/>
      <c r="Q119" s="21"/>
      <c r="R119" s="21"/>
      <c r="S119" s="21"/>
      <c r="T119" s="21"/>
      <c r="U119" s="21"/>
      <c r="V119" s="21"/>
      <c r="W119" s="10"/>
      <c r="X119" s="10"/>
      <c r="Y119" s="10"/>
      <c r="Z119" s="10"/>
      <c r="AA119" s="10"/>
      <c r="AB119" s="10"/>
    </row>
    <row r="120" spans="1:28" s="247" customFormat="1" x14ac:dyDescent="0.2">
      <c r="A120" s="10"/>
      <c r="B120" s="10"/>
      <c r="C120" s="21"/>
      <c r="D120" s="21"/>
      <c r="E120" s="21"/>
      <c r="F120" s="21"/>
      <c r="G120" s="21"/>
      <c r="H120" s="21"/>
      <c r="I120" s="21"/>
      <c r="J120" s="21"/>
      <c r="K120" s="21"/>
      <c r="L120" s="21"/>
      <c r="M120" s="21"/>
      <c r="N120" s="21"/>
      <c r="O120" s="21"/>
      <c r="P120" s="21"/>
      <c r="Q120" s="21"/>
      <c r="R120" s="21"/>
      <c r="S120" s="21"/>
      <c r="T120" s="21"/>
      <c r="U120" s="21"/>
      <c r="V120" s="21"/>
      <c r="W120" s="10"/>
      <c r="X120" s="10"/>
      <c r="Y120" s="10"/>
      <c r="Z120" s="10"/>
      <c r="AA120" s="10"/>
      <c r="AB120" s="10"/>
    </row>
    <row r="121" spans="1:28" s="247" customFormat="1" x14ac:dyDescent="0.2">
      <c r="A121" s="10"/>
      <c r="B121" s="10"/>
      <c r="C121" s="21"/>
      <c r="D121" s="21"/>
      <c r="E121" s="21"/>
      <c r="F121" s="21"/>
      <c r="G121" s="21"/>
      <c r="H121" s="21"/>
      <c r="I121" s="21"/>
      <c r="J121" s="21"/>
      <c r="K121" s="21"/>
      <c r="L121" s="21"/>
      <c r="M121" s="21"/>
      <c r="N121" s="21"/>
      <c r="O121" s="21"/>
      <c r="P121" s="21"/>
      <c r="Q121" s="21"/>
      <c r="R121" s="21"/>
      <c r="S121" s="21"/>
      <c r="T121" s="21"/>
      <c r="U121" s="21"/>
      <c r="V121" s="21"/>
      <c r="W121" s="10"/>
      <c r="X121" s="10"/>
      <c r="Y121" s="10"/>
      <c r="Z121" s="10"/>
      <c r="AA121" s="10"/>
      <c r="AB121" s="10"/>
    </row>
    <row r="122" spans="1:28" s="247" customFormat="1" x14ac:dyDescent="0.2">
      <c r="A122" s="10"/>
      <c r="B122" s="10"/>
      <c r="C122" s="21"/>
      <c r="D122" s="21"/>
      <c r="E122" s="21"/>
      <c r="F122" s="21"/>
      <c r="G122" s="21"/>
      <c r="H122" s="21"/>
      <c r="I122" s="21"/>
      <c r="J122" s="21"/>
      <c r="K122" s="21"/>
      <c r="L122" s="21"/>
      <c r="M122" s="21"/>
      <c r="N122" s="21"/>
      <c r="O122" s="21"/>
      <c r="P122" s="21"/>
      <c r="Q122" s="21"/>
      <c r="R122" s="21"/>
      <c r="S122" s="21"/>
      <c r="T122" s="21"/>
      <c r="U122" s="21"/>
      <c r="V122" s="21"/>
      <c r="W122" s="10"/>
      <c r="X122" s="10"/>
      <c r="Y122" s="10"/>
      <c r="Z122" s="10"/>
      <c r="AA122" s="10"/>
      <c r="AB122" s="10"/>
    </row>
    <row r="123" spans="1:28" s="247" customFormat="1" x14ac:dyDescent="0.2">
      <c r="A123" s="10"/>
      <c r="B123" s="10"/>
      <c r="C123" s="21"/>
      <c r="D123" s="21"/>
      <c r="E123" s="21"/>
      <c r="F123" s="21"/>
      <c r="G123" s="21"/>
      <c r="H123" s="21"/>
      <c r="I123" s="21"/>
      <c r="J123" s="21"/>
      <c r="K123" s="21"/>
      <c r="L123" s="21"/>
      <c r="M123" s="21"/>
      <c r="N123" s="21"/>
      <c r="O123" s="21"/>
      <c r="P123" s="21"/>
      <c r="Q123" s="21"/>
      <c r="R123" s="21"/>
      <c r="S123" s="21"/>
      <c r="T123" s="21"/>
      <c r="U123" s="21"/>
      <c r="V123" s="21"/>
      <c r="W123" s="10"/>
      <c r="X123" s="10"/>
      <c r="Y123" s="10"/>
      <c r="Z123" s="10"/>
      <c r="AA123" s="10"/>
      <c r="AB123" s="10"/>
    </row>
    <row r="124" spans="1:28" s="247" customFormat="1" x14ac:dyDescent="0.2">
      <c r="A124" s="10"/>
      <c r="B124" s="10"/>
      <c r="C124" s="21"/>
      <c r="D124" s="21"/>
      <c r="E124" s="21"/>
      <c r="F124" s="21"/>
      <c r="G124" s="21"/>
      <c r="H124" s="21"/>
      <c r="I124" s="21"/>
      <c r="J124" s="21"/>
      <c r="K124" s="21"/>
      <c r="L124" s="21"/>
      <c r="M124" s="21"/>
      <c r="N124" s="21"/>
      <c r="O124" s="21"/>
      <c r="P124" s="21"/>
      <c r="Q124" s="21"/>
      <c r="R124" s="21"/>
      <c r="S124" s="21"/>
      <c r="T124" s="21"/>
      <c r="U124" s="21"/>
      <c r="V124" s="21"/>
      <c r="W124" s="10"/>
      <c r="X124" s="10"/>
      <c r="Y124" s="10"/>
      <c r="Z124" s="10"/>
      <c r="AA124" s="10"/>
      <c r="AB124" s="10"/>
    </row>
    <row r="125" spans="1:28" s="247" customFormat="1" x14ac:dyDescent="0.2">
      <c r="A125" s="10"/>
      <c r="B125" s="10"/>
      <c r="C125" s="21"/>
      <c r="D125" s="21"/>
      <c r="E125" s="21"/>
      <c r="F125" s="21"/>
      <c r="G125" s="21"/>
      <c r="H125" s="21"/>
      <c r="I125" s="21"/>
      <c r="J125" s="21"/>
      <c r="K125" s="21"/>
      <c r="L125" s="21"/>
      <c r="M125" s="21"/>
      <c r="N125" s="21"/>
      <c r="O125" s="21"/>
      <c r="P125" s="21"/>
      <c r="Q125" s="21"/>
      <c r="R125" s="21"/>
      <c r="S125" s="21"/>
      <c r="T125" s="21"/>
      <c r="U125" s="21"/>
      <c r="V125" s="21"/>
      <c r="W125" s="10"/>
      <c r="X125" s="10"/>
      <c r="Y125" s="10"/>
      <c r="Z125" s="10"/>
      <c r="AA125" s="10"/>
      <c r="AB125" s="10"/>
    </row>
    <row r="126" spans="1:28" s="247" customFormat="1" x14ac:dyDescent="0.2">
      <c r="A126" s="10"/>
      <c r="B126" s="10"/>
      <c r="C126" s="21"/>
      <c r="D126" s="21"/>
      <c r="E126" s="21"/>
      <c r="F126" s="21"/>
      <c r="G126" s="21"/>
      <c r="H126" s="21"/>
      <c r="I126" s="21"/>
      <c r="J126" s="21"/>
      <c r="K126" s="21"/>
      <c r="L126" s="21"/>
      <c r="M126" s="21"/>
      <c r="N126" s="21"/>
      <c r="O126" s="21"/>
      <c r="P126" s="21"/>
      <c r="Q126" s="21"/>
      <c r="R126" s="21"/>
      <c r="S126" s="21"/>
      <c r="T126" s="21"/>
      <c r="U126" s="21"/>
      <c r="V126" s="21"/>
      <c r="W126" s="10"/>
      <c r="X126" s="10"/>
      <c r="Y126" s="10"/>
      <c r="Z126" s="10"/>
      <c r="AA126" s="10"/>
      <c r="AB126" s="10"/>
    </row>
    <row r="127" spans="1:28" s="247" customFormat="1" x14ac:dyDescent="0.2">
      <c r="A127" s="10"/>
      <c r="B127" s="10"/>
      <c r="C127" s="21"/>
      <c r="D127" s="21"/>
      <c r="E127" s="21"/>
      <c r="F127" s="21"/>
      <c r="G127" s="21"/>
      <c r="H127" s="21"/>
      <c r="I127" s="21"/>
      <c r="J127" s="21"/>
      <c r="K127" s="21"/>
      <c r="L127" s="21"/>
      <c r="M127" s="21"/>
      <c r="N127" s="21"/>
      <c r="O127" s="21"/>
      <c r="P127" s="21"/>
      <c r="Q127" s="21"/>
      <c r="R127" s="21"/>
      <c r="S127" s="21"/>
      <c r="T127" s="21"/>
      <c r="U127" s="21"/>
      <c r="V127" s="21"/>
      <c r="W127" s="10"/>
      <c r="X127" s="10"/>
      <c r="Y127" s="10"/>
      <c r="Z127" s="10"/>
      <c r="AA127" s="10"/>
      <c r="AB127" s="10"/>
    </row>
    <row r="128" spans="1:28" s="247" customFormat="1" x14ac:dyDescent="0.2">
      <c r="A128" s="10"/>
      <c r="B128" s="10"/>
      <c r="C128" s="21"/>
      <c r="D128" s="21"/>
      <c r="E128" s="21"/>
      <c r="F128" s="21"/>
      <c r="G128" s="21"/>
      <c r="H128" s="21"/>
      <c r="I128" s="21"/>
      <c r="J128" s="21"/>
      <c r="K128" s="21"/>
      <c r="L128" s="21"/>
      <c r="M128" s="21"/>
      <c r="N128" s="21"/>
      <c r="O128" s="21"/>
      <c r="P128" s="21"/>
      <c r="Q128" s="21"/>
      <c r="R128" s="21"/>
      <c r="S128" s="21"/>
      <c r="T128" s="21"/>
      <c r="U128" s="21"/>
      <c r="V128" s="21"/>
      <c r="W128" s="10"/>
      <c r="X128" s="10"/>
      <c r="Y128" s="10"/>
      <c r="Z128" s="10"/>
      <c r="AA128" s="10"/>
      <c r="AB128" s="10"/>
    </row>
    <row r="129" spans="1:28" s="247" customFormat="1" x14ac:dyDescent="0.2">
      <c r="A129" s="10"/>
      <c r="B129" s="10"/>
      <c r="C129" s="21"/>
      <c r="D129" s="21"/>
      <c r="E129" s="21"/>
      <c r="F129" s="21"/>
      <c r="G129" s="21"/>
      <c r="H129" s="21"/>
      <c r="I129" s="21"/>
      <c r="J129" s="21"/>
      <c r="K129" s="21"/>
      <c r="L129" s="21"/>
      <c r="M129" s="21"/>
      <c r="N129" s="21"/>
      <c r="O129" s="21"/>
      <c r="P129" s="21"/>
      <c r="Q129" s="21"/>
      <c r="R129" s="21"/>
      <c r="S129" s="21"/>
      <c r="T129" s="21"/>
      <c r="U129" s="21"/>
      <c r="V129" s="21"/>
      <c r="W129" s="10"/>
      <c r="X129" s="10"/>
      <c r="Y129" s="10"/>
      <c r="Z129" s="10"/>
      <c r="AA129" s="10"/>
      <c r="AB129" s="10"/>
    </row>
    <row r="130" spans="1:28" s="247" customFormat="1" x14ac:dyDescent="0.2">
      <c r="A130" s="10"/>
      <c r="B130" s="10"/>
      <c r="C130" s="21"/>
      <c r="D130" s="21"/>
      <c r="E130" s="21"/>
      <c r="F130" s="21"/>
      <c r="G130" s="21"/>
      <c r="H130" s="21"/>
      <c r="I130" s="21"/>
      <c r="J130" s="21"/>
      <c r="K130" s="21"/>
      <c r="L130" s="21"/>
      <c r="M130" s="21"/>
      <c r="N130" s="21"/>
      <c r="O130" s="21"/>
      <c r="P130" s="21"/>
      <c r="Q130" s="21"/>
      <c r="R130" s="21"/>
      <c r="S130" s="21"/>
      <c r="T130" s="21"/>
      <c r="U130" s="21"/>
      <c r="V130" s="21"/>
      <c r="W130" s="10"/>
      <c r="X130" s="10"/>
      <c r="Y130" s="10"/>
      <c r="Z130" s="10"/>
      <c r="AA130" s="10"/>
      <c r="AB130" s="10"/>
    </row>
    <row r="131" spans="1:28" s="247" customFormat="1" x14ac:dyDescent="0.2">
      <c r="A131" s="10"/>
      <c r="B131" s="10"/>
      <c r="C131" s="21"/>
      <c r="D131" s="21"/>
      <c r="E131" s="21"/>
      <c r="F131" s="21"/>
      <c r="G131" s="21"/>
      <c r="H131" s="21"/>
      <c r="I131" s="21"/>
      <c r="J131" s="21"/>
      <c r="K131" s="21"/>
      <c r="L131" s="21"/>
      <c r="M131" s="21"/>
      <c r="N131" s="21"/>
      <c r="O131" s="21"/>
      <c r="P131" s="21"/>
      <c r="Q131" s="21"/>
      <c r="R131" s="21"/>
      <c r="S131" s="21"/>
      <c r="T131" s="21"/>
      <c r="U131" s="21"/>
      <c r="V131" s="21"/>
      <c r="W131" s="10"/>
      <c r="X131" s="10"/>
      <c r="Y131" s="10"/>
      <c r="Z131" s="10"/>
      <c r="AA131" s="10"/>
      <c r="AB131" s="10"/>
    </row>
    <row r="132" spans="1:28" s="247" customFormat="1" x14ac:dyDescent="0.2">
      <c r="A132" s="10"/>
      <c r="B132" s="10"/>
      <c r="C132" s="21"/>
      <c r="D132" s="21"/>
      <c r="E132" s="21"/>
      <c r="F132" s="21"/>
      <c r="G132" s="21"/>
      <c r="H132" s="21"/>
      <c r="I132" s="21"/>
      <c r="J132" s="21"/>
      <c r="K132" s="21"/>
      <c r="L132" s="21"/>
      <c r="M132" s="21"/>
      <c r="N132" s="21"/>
      <c r="O132" s="21"/>
      <c r="P132" s="21"/>
      <c r="Q132" s="21"/>
      <c r="R132" s="21"/>
      <c r="S132" s="21"/>
      <c r="T132" s="21"/>
      <c r="U132" s="21"/>
      <c r="V132" s="21"/>
      <c r="W132" s="10"/>
      <c r="X132" s="10"/>
      <c r="Y132" s="10"/>
      <c r="Z132" s="10"/>
      <c r="AA132" s="10"/>
      <c r="AB132" s="10"/>
    </row>
    <row r="133" spans="1:28" s="247" customFormat="1" x14ac:dyDescent="0.2">
      <c r="A133" s="10"/>
      <c r="B133" s="10"/>
      <c r="C133" s="21"/>
      <c r="D133" s="21"/>
      <c r="E133" s="21"/>
      <c r="F133" s="21"/>
      <c r="G133" s="21"/>
      <c r="H133" s="21"/>
      <c r="I133" s="21"/>
      <c r="J133" s="21"/>
      <c r="K133" s="21"/>
      <c r="L133" s="21"/>
      <c r="M133" s="21"/>
      <c r="N133" s="21"/>
      <c r="O133" s="21"/>
      <c r="P133" s="21"/>
      <c r="Q133" s="21"/>
      <c r="R133" s="21"/>
      <c r="S133" s="21"/>
      <c r="T133" s="21"/>
      <c r="U133" s="21"/>
      <c r="V133" s="21"/>
      <c r="W133" s="10"/>
      <c r="X133" s="10"/>
      <c r="Y133" s="10"/>
      <c r="Z133" s="10"/>
      <c r="AA133" s="10"/>
      <c r="AB133" s="10"/>
    </row>
    <row r="134" spans="1:28" s="247" customFormat="1" x14ac:dyDescent="0.2">
      <c r="A134" s="10"/>
      <c r="B134" s="10"/>
      <c r="C134" s="21"/>
      <c r="D134" s="21"/>
      <c r="E134" s="21"/>
      <c r="F134" s="21"/>
      <c r="G134" s="21"/>
      <c r="H134" s="21"/>
      <c r="I134" s="21"/>
      <c r="J134" s="21"/>
      <c r="K134" s="21"/>
      <c r="L134" s="21"/>
      <c r="M134" s="21"/>
      <c r="N134" s="21"/>
      <c r="O134" s="21"/>
      <c r="P134" s="21"/>
      <c r="Q134" s="21"/>
      <c r="R134" s="21"/>
      <c r="S134" s="21"/>
      <c r="T134" s="21"/>
      <c r="U134" s="21"/>
      <c r="V134" s="21"/>
      <c r="W134" s="10"/>
      <c r="X134" s="10"/>
      <c r="Y134" s="10"/>
      <c r="Z134" s="10"/>
      <c r="AA134" s="10"/>
      <c r="AB134" s="10"/>
    </row>
    <row r="135" spans="1:28" s="247" customFormat="1" x14ac:dyDescent="0.2">
      <c r="A135" s="10"/>
      <c r="B135" s="10"/>
      <c r="C135" s="21"/>
      <c r="D135" s="21"/>
      <c r="E135" s="21"/>
      <c r="F135" s="21"/>
      <c r="G135" s="21"/>
      <c r="H135" s="21"/>
      <c r="I135" s="21"/>
      <c r="J135" s="21"/>
      <c r="K135" s="21"/>
      <c r="L135" s="21"/>
      <c r="M135" s="21"/>
      <c r="N135" s="21"/>
      <c r="O135" s="21"/>
      <c r="P135" s="21"/>
      <c r="Q135" s="21"/>
      <c r="R135" s="21"/>
      <c r="S135" s="21"/>
      <c r="T135" s="21"/>
      <c r="U135" s="21"/>
      <c r="V135" s="21"/>
      <c r="W135" s="10"/>
      <c r="X135" s="10"/>
      <c r="Y135" s="10"/>
      <c r="Z135" s="10"/>
      <c r="AA135" s="10"/>
      <c r="AB135" s="10"/>
    </row>
    <row r="136" spans="1:28" s="247" customFormat="1" x14ac:dyDescent="0.2">
      <c r="A136" s="10"/>
      <c r="B136" s="10"/>
      <c r="C136" s="21"/>
      <c r="D136" s="21"/>
      <c r="E136" s="21"/>
      <c r="F136" s="21"/>
      <c r="G136" s="21"/>
      <c r="H136" s="21"/>
      <c r="I136" s="21"/>
      <c r="J136" s="21"/>
      <c r="K136" s="21"/>
      <c r="L136" s="21"/>
      <c r="M136" s="21"/>
      <c r="N136" s="21"/>
      <c r="O136" s="21"/>
      <c r="P136" s="21"/>
      <c r="Q136" s="21"/>
      <c r="R136" s="21"/>
      <c r="S136" s="21"/>
      <c r="T136" s="21"/>
      <c r="U136" s="21"/>
      <c r="V136" s="21"/>
      <c r="W136" s="10"/>
      <c r="X136" s="10"/>
      <c r="Y136" s="10"/>
      <c r="Z136" s="10"/>
      <c r="AA136" s="10"/>
      <c r="AB136" s="10"/>
    </row>
    <row r="137" spans="1:28" s="247" customFormat="1" x14ac:dyDescent="0.2">
      <c r="A137" s="10"/>
      <c r="B137" s="10"/>
      <c r="C137" s="21"/>
      <c r="D137" s="21"/>
      <c r="E137" s="21"/>
      <c r="F137" s="21"/>
      <c r="G137" s="21"/>
      <c r="H137" s="21"/>
      <c r="I137" s="21"/>
      <c r="J137" s="21"/>
      <c r="K137" s="21"/>
      <c r="L137" s="21"/>
      <c r="M137" s="21"/>
      <c r="N137" s="21"/>
      <c r="O137" s="21"/>
      <c r="P137" s="21"/>
      <c r="Q137" s="21"/>
      <c r="R137" s="21"/>
      <c r="S137" s="21"/>
      <c r="T137" s="21"/>
      <c r="U137" s="21"/>
      <c r="V137" s="21"/>
      <c r="W137" s="10"/>
      <c r="X137" s="10"/>
      <c r="Y137" s="10"/>
      <c r="Z137" s="10"/>
      <c r="AA137" s="10"/>
      <c r="AB137" s="10"/>
    </row>
    <row r="138" spans="1:28" s="247" customFormat="1" x14ac:dyDescent="0.2">
      <c r="A138" s="10"/>
      <c r="B138" s="10"/>
      <c r="C138" s="21"/>
      <c r="D138" s="21"/>
      <c r="E138" s="21"/>
      <c r="F138" s="21"/>
      <c r="G138" s="21"/>
      <c r="H138" s="21"/>
      <c r="I138" s="21"/>
      <c r="J138" s="21"/>
      <c r="K138" s="21"/>
      <c r="L138" s="21"/>
      <c r="M138" s="21"/>
      <c r="N138" s="21"/>
      <c r="O138" s="21"/>
      <c r="P138" s="21"/>
      <c r="Q138" s="21"/>
      <c r="R138" s="21"/>
      <c r="S138" s="21"/>
      <c r="T138" s="21"/>
      <c r="U138" s="21"/>
      <c r="V138" s="21"/>
      <c r="W138" s="10"/>
      <c r="X138" s="10"/>
      <c r="Y138" s="10"/>
      <c r="Z138" s="10"/>
      <c r="AA138" s="10"/>
      <c r="AB138" s="10"/>
    </row>
    <row r="139" spans="1:28" s="247" customFormat="1" x14ac:dyDescent="0.2">
      <c r="A139" s="10"/>
      <c r="B139" s="10"/>
      <c r="C139" s="21"/>
      <c r="D139" s="21"/>
      <c r="E139" s="21"/>
      <c r="F139" s="21"/>
      <c r="G139" s="21"/>
      <c r="H139" s="21"/>
      <c r="I139" s="21"/>
      <c r="J139" s="21"/>
      <c r="K139" s="21"/>
      <c r="L139" s="21"/>
      <c r="M139" s="21"/>
      <c r="N139" s="21"/>
      <c r="O139" s="21"/>
      <c r="P139" s="21"/>
      <c r="Q139" s="21"/>
      <c r="R139" s="21"/>
      <c r="S139" s="21"/>
      <c r="T139" s="21"/>
      <c r="U139" s="21"/>
      <c r="V139" s="21"/>
      <c r="W139" s="10"/>
      <c r="X139" s="10"/>
      <c r="Y139" s="10"/>
      <c r="Z139" s="10"/>
      <c r="AA139" s="10"/>
      <c r="AB139" s="10"/>
    </row>
    <row r="140" spans="1:28" s="247" customFormat="1" x14ac:dyDescent="0.2">
      <c r="A140" s="10"/>
      <c r="B140" s="10"/>
      <c r="C140" s="21"/>
      <c r="D140" s="21"/>
      <c r="E140" s="21"/>
      <c r="F140" s="21"/>
      <c r="G140" s="21"/>
      <c r="H140" s="21"/>
      <c r="I140" s="21"/>
      <c r="J140" s="21"/>
      <c r="K140" s="21"/>
      <c r="L140" s="21"/>
      <c r="M140" s="21"/>
      <c r="N140" s="21"/>
      <c r="O140" s="21"/>
      <c r="P140" s="21"/>
      <c r="Q140" s="21"/>
      <c r="R140" s="21"/>
      <c r="S140" s="21"/>
      <c r="T140" s="21"/>
      <c r="U140" s="21"/>
      <c r="V140" s="21"/>
      <c r="W140" s="10"/>
      <c r="X140" s="10"/>
      <c r="Y140" s="10"/>
      <c r="Z140" s="10"/>
      <c r="AA140" s="10"/>
      <c r="AB140" s="10"/>
    </row>
    <row r="141" spans="1:28" s="247" customFormat="1" x14ac:dyDescent="0.2">
      <c r="A141" s="10"/>
      <c r="B141" s="10"/>
      <c r="C141" s="21"/>
      <c r="D141" s="21"/>
      <c r="E141" s="21"/>
      <c r="F141" s="21"/>
      <c r="G141" s="21"/>
      <c r="H141" s="21"/>
      <c r="I141" s="21"/>
      <c r="J141" s="21"/>
      <c r="K141" s="21"/>
      <c r="L141" s="21"/>
      <c r="M141" s="21"/>
      <c r="N141" s="21"/>
      <c r="O141" s="21"/>
      <c r="P141" s="21"/>
      <c r="Q141" s="21"/>
      <c r="R141" s="21"/>
      <c r="S141" s="21"/>
      <c r="T141" s="21"/>
      <c r="U141" s="21"/>
      <c r="V141" s="21"/>
      <c r="W141" s="10"/>
      <c r="X141" s="10"/>
      <c r="Y141" s="10"/>
      <c r="Z141" s="10"/>
      <c r="AA141" s="10"/>
      <c r="AB141" s="10"/>
    </row>
    <row r="142" spans="1:28" s="247" customFormat="1" x14ac:dyDescent="0.2">
      <c r="A142" s="10"/>
      <c r="B142" s="10"/>
      <c r="C142" s="21"/>
      <c r="D142" s="21"/>
      <c r="E142" s="21"/>
      <c r="F142" s="21"/>
      <c r="G142" s="21"/>
      <c r="H142" s="21"/>
      <c r="I142" s="21"/>
      <c r="J142" s="21"/>
      <c r="K142" s="21"/>
      <c r="L142" s="21"/>
      <c r="M142" s="21"/>
      <c r="N142" s="21"/>
      <c r="O142" s="21"/>
      <c r="P142" s="21"/>
      <c r="Q142" s="21"/>
      <c r="R142" s="21"/>
      <c r="S142" s="21"/>
      <c r="T142" s="21"/>
      <c r="U142" s="21"/>
      <c r="V142" s="21"/>
      <c r="W142" s="10"/>
      <c r="X142" s="10"/>
      <c r="Y142" s="10"/>
      <c r="Z142" s="10"/>
      <c r="AA142" s="10"/>
      <c r="AB142" s="10"/>
    </row>
    <row r="143" spans="1:28" s="247" customFormat="1" x14ac:dyDescent="0.2">
      <c r="A143" s="10"/>
      <c r="B143" s="10"/>
      <c r="C143" s="21"/>
      <c r="D143" s="21"/>
      <c r="E143" s="21"/>
      <c r="F143" s="21"/>
      <c r="G143" s="21"/>
      <c r="H143" s="21"/>
      <c r="I143" s="21"/>
      <c r="J143" s="21"/>
      <c r="K143" s="21"/>
      <c r="L143" s="21"/>
      <c r="M143" s="21"/>
      <c r="N143" s="21"/>
      <c r="O143" s="21"/>
      <c r="P143" s="21"/>
      <c r="Q143" s="21"/>
      <c r="R143" s="21"/>
      <c r="S143" s="21"/>
      <c r="T143" s="21"/>
      <c r="U143" s="21"/>
      <c r="V143" s="21"/>
      <c r="W143" s="10"/>
      <c r="X143" s="10"/>
      <c r="Y143" s="10"/>
      <c r="Z143" s="10"/>
      <c r="AA143" s="10"/>
      <c r="AB143" s="10"/>
    </row>
    <row r="144" spans="1:28" s="247" customFormat="1" x14ac:dyDescent="0.2">
      <c r="A144" s="10"/>
      <c r="B144" s="10"/>
      <c r="C144" s="21"/>
      <c r="D144" s="21"/>
      <c r="E144" s="21"/>
      <c r="F144" s="21"/>
      <c r="G144" s="21"/>
      <c r="H144" s="21"/>
      <c r="I144" s="21"/>
      <c r="J144" s="21"/>
      <c r="K144" s="21"/>
      <c r="L144" s="21"/>
      <c r="M144" s="21"/>
      <c r="N144" s="21"/>
      <c r="O144" s="21"/>
      <c r="P144" s="21"/>
      <c r="Q144" s="21"/>
      <c r="R144" s="21"/>
      <c r="S144" s="21"/>
      <c r="T144" s="21"/>
      <c r="U144" s="21"/>
      <c r="V144" s="21"/>
      <c r="W144" s="10"/>
      <c r="X144" s="10"/>
      <c r="Y144" s="10"/>
      <c r="Z144" s="10"/>
      <c r="AA144" s="10"/>
      <c r="AB144" s="10"/>
    </row>
    <row r="145" spans="1:28" s="247" customFormat="1" x14ac:dyDescent="0.2">
      <c r="A145" s="10"/>
      <c r="B145" s="10"/>
      <c r="C145" s="21"/>
      <c r="D145" s="21"/>
      <c r="E145" s="21"/>
      <c r="F145" s="21"/>
      <c r="G145" s="21"/>
      <c r="H145" s="21"/>
      <c r="I145" s="21"/>
      <c r="J145" s="21"/>
      <c r="K145" s="21"/>
      <c r="L145" s="21"/>
      <c r="M145" s="21"/>
      <c r="N145" s="21"/>
      <c r="O145" s="21"/>
      <c r="P145" s="21"/>
      <c r="Q145" s="21"/>
      <c r="R145" s="21"/>
      <c r="S145" s="21"/>
      <c r="T145" s="21"/>
      <c r="U145" s="21"/>
      <c r="V145" s="21"/>
      <c r="W145" s="10"/>
      <c r="X145" s="10"/>
      <c r="Y145" s="10"/>
      <c r="Z145" s="10"/>
      <c r="AA145" s="10"/>
      <c r="AB145" s="10"/>
    </row>
    <row r="146" spans="1:28" s="247" customFormat="1" x14ac:dyDescent="0.2">
      <c r="A146" s="10"/>
      <c r="B146" s="10"/>
      <c r="C146" s="21"/>
      <c r="D146" s="21"/>
      <c r="E146" s="21"/>
      <c r="F146" s="21"/>
      <c r="G146" s="21"/>
      <c r="H146" s="21"/>
      <c r="I146" s="21"/>
      <c r="J146" s="21"/>
      <c r="K146" s="21"/>
      <c r="L146" s="21"/>
      <c r="M146" s="21"/>
      <c r="N146" s="21"/>
      <c r="O146" s="21"/>
      <c r="P146" s="21"/>
      <c r="Q146" s="21"/>
      <c r="R146" s="21"/>
      <c r="S146" s="21"/>
      <c r="T146" s="21"/>
      <c r="U146" s="21"/>
      <c r="V146" s="21"/>
      <c r="W146" s="10"/>
      <c r="X146" s="10"/>
      <c r="Y146" s="10"/>
      <c r="Z146" s="10"/>
      <c r="AA146" s="10"/>
      <c r="AB146" s="10"/>
    </row>
    <row r="147" spans="1:28" s="247" customFormat="1" x14ac:dyDescent="0.2">
      <c r="A147" s="10"/>
      <c r="B147" s="10"/>
      <c r="C147" s="21"/>
      <c r="D147" s="21"/>
      <c r="E147" s="21"/>
      <c r="F147" s="21"/>
      <c r="G147" s="21"/>
      <c r="H147" s="21"/>
      <c r="I147" s="21"/>
      <c r="J147" s="21"/>
      <c r="K147" s="21"/>
      <c r="L147" s="21"/>
      <c r="M147" s="21"/>
      <c r="N147" s="21"/>
      <c r="O147" s="21"/>
      <c r="P147" s="21"/>
      <c r="Q147" s="21"/>
      <c r="R147" s="21"/>
      <c r="S147" s="21"/>
      <c r="T147" s="21"/>
      <c r="U147" s="21"/>
      <c r="V147" s="21"/>
      <c r="W147" s="10"/>
      <c r="X147" s="10"/>
      <c r="Y147" s="10"/>
      <c r="Z147" s="10"/>
      <c r="AA147" s="10"/>
      <c r="AB147" s="10"/>
    </row>
    <row r="148" spans="1:28" s="247" customFormat="1" x14ac:dyDescent="0.2">
      <c r="A148" s="10"/>
      <c r="B148" s="10"/>
      <c r="C148" s="21"/>
      <c r="D148" s="21"/>
      <c r="E148" s="21"/>
      <c r="F148" s="21"/>
      <c r="G148" s="21"/>
      <c r="H148" s="21"/>
      <c r="I148" s="21"/>
      <c r="J148" s="21"/>
      <c r="K148" s="21"/>
      <c r="L148" s="21"/>
      <c r="M148" s="21"/>
      <c r="N148" s="21"/>
      <c r="O148" s="21"/>
      <c r="P148" s="21"/>
      <c r="Q148" s="21"/>
      <c r="R148" s="21"/>
      <c r="S148" s="21"/>
      <c r="T148" s="21"/>
      <c r="U148" s="21"/>
      <c r="V148" s="21"/>
      <c r="W148" s="10"/>
      <c r="X148" s="10"/>
      <c r="Y148" s="10"/>
      <c r="Z148" s="10"/>
      <c r="AA148" s="10"/>
      <c r="AB148" s="10"/>
    </row>
    <row r="149" spans="1:28" s="247" customFormat="1" x14ac:dyDescent="0.2">
      <c r="A149" s="10"/>
      <c r="B149" s="10"/>
      <c r="C149" s="21"/>
      <c r="D149" s="21"/>
      <c r="E149" s="21"/>
      <c r="F149" s="21"/>
      <c r="G149" s="21"/>
      <c r="H149" s="21"/>
      <c r="I149" s="21"/>
      <c r="J149" s="21"/>
      <c r="K149" s="21"/>
      <c r="L149" s="21"/>
      <c r="M149" s="21"/>
      <c r="N149" s="21"/>
      <c r="O149" s="21"/>
      <c r="P149" s="21"/>
      <c r="Q149" s="21"/>
      <c r="R149" s="21"/>
      <c r="S149" s="21"/>
      <c r="T149" s="21"/>
      <c r="U149" s="21"/>
      <c r="V149" s="21"/>
      <c r="W149" s="10"/>
      <c r="X149" s="10"/>
      <c r="Y149" s="10"/>
      <c r="Z149" s="10"/>
      <c r="AA149" s="10"/>
      <c r="AB149" s="10"/>
    </row>
    <row r="150" spans="1:28" s="247" customFormat="1" x14ac:dyDescent="0.2">
      <c r="A150" s="10"/>
      <c r="B150" s="10"/>
      <c r="C150" s="21"/>
      <c r="D150" s="21"/>
      <c r="E150" s="21"/>
      <c r="F150" s="21"/>
      <c r="G150" s="21"/>
      <c r="H150" s="21"/>
      <c r="I150" s="21"/>
      <c r="J150" s="21"/>
      <c r="K150" s="21"/>
      <c r="L150" s="21"/>
      <c r="M150" s="21"/>
      <c r="N150" s="21"/>
      <c r="O150" s="21"/>
      <c r="P150" s="21"/>
      <c r="Q150" s="21"/>
      <c r="R150" s="21"/>
      <c r="S150" s="21"/>
      <c r="T150" s="21"/>
      <c r="U150" s="21"/>
      <c r="V150" s="21"/>
      <c r="W150" s="10"/>
      <c r="X150" s="10"/>
      <c r="Y150" s="10"/>
      <c r="Z150" s="10"/>
      <c r="AA150" s="10"/>
      <c r="AB150" s="10"/>
    </row>
    <row r="151" spans="1:28" s="247" customFormat="1" x14ac:dyDescent="0.2">
      <c r="A151" s="10"/>
      <c r="B151" s="10"/>
      <c r="C151" s="21"/>
      <c r="D151" s="21"/>
      <c r="E151" s="21"/>
      <c r="F151" s="21"/>
      <c r="G151" s="21"/>
      <c r="H151" s="21"/>
      <c r="I151" s="21"/>
      <c r="J151" s="21"/>
      <c r="K151" s="21"/>
      <c r="L151" s="21"/>
      <c r="M151" s="21"/>
      <c r="N151" s="21"/>
      <c r="O151" s="21"/>
      <c r="P151" s="21"/>
      <c r="Q151" s="21"/>
      <c r="R151" s="21"/>
      <c r="S151" s="21"/>
      <c r="T151" s="21"/>
      <c r="U151" s="21"/>
      <c r="V151" s="21"/>
      <c r="W151" s="10"/>
      <c r="X151" s="10"/>
      <c r="Y151" s="10"/>
      <c r="Z151" s="10"/>
      <c r="AA151" s="10"/>
      <c r="AB151" s="10"/>
    </row>
    <row r="152" spans="1:28" s="247" customFormat="1" x14ac:dyDescent="0.2">
      <c r="A152" s="10"/>
      <c r="B152" s="10"/>
      <c r="C152" s="21"/>
      <c r="D152" s="21"/>
      <c r="E152" s="21"/>
      <c r="F152" s="21"/>
      <c r="G152" s="21"/>
      <c r="H152" s="21"/>
      <c r="I152" s="21"/>
      <c r="J152" s="21"/>
      <c r="K152" s="21"/>
      <c r="L152" s="21"/>
      <c r="M152" s="21"/>
      <c r="N152" s="21"/>
      <c r="O152" s="21"/>
      <c r="P152" s="21"/>
      <c r="Q152" s="21"/>
      <c r="R152" s="21"/>
      <c r="S152" s="21"/>
      <c r="T152" s="21"/>
      <c r="U152" s="21"/>
      <c r="V152" s="21"/>
      <c r="W152" s="10"/>
      <c r="X152" s="10"/>
      <c r="Y152" s="10"/>
      <c r="Z152" s="10"/>
      <c r="AA152" s="10"/>
      <c r="AB152" s="10"/>
    </row>
    <row r="153" spans="1:28" s="247" customFormat="1" x14ac:dyDescent="0.2">
      <c r="A153" s="10"/>
      <c r="B153" s="10"/>
      <c r="C153" s="21"/>
      <c r="D153" s="21"/>
      <c r="E153" s="21"/>
      <c r="F153" s="21"/>
      <c r="G153" s="21"/>
      <c r="H153" s="21"/>
      <c r="I153" s="21"/>
      <c r="J153" s="21"/>
      <c r="K153" s="21"/>
      <c r="L153" s="21"/>
      <c r="M153" s="21"/>
      <c r="N153" s="21"/>
      <c r="O153" s="21"/>
      <c r="P153" s="21"/>
      <c r="Q153" s="21"/>
      <c r="R153" s="21"/>
      <c r="S153" s="21"/>
      <c r="T153" s="21"/>
      <c r="U153" s="21"/>
      <c r="V153" s="21"/>
      <c r="W153" s="10"/>
      <c r="X153" s="10"/>
      <c r="Y153" s="10"/>
      <c r="Z153" s="10"/>
      <c r="AA153" s="10"/>
      <c r="AB153" s="10"/>
    </row>
    <row r="154" spans="1:28" s="247" customFormat="1" x14ac:dyDescent="0.2">
      <c r="A154" s="10"/>
      <c r="B154" s="10"/>
      <c r="C154" s="21"/>
      <c r="D154" s="21"/>
      <c r="E154" s="21"/>
      <c r="F154" s="21"/>
      <c r="G154" s="21"/>
      <c r="H154" s="21"/>
      <c r="I154" s="21"/>
      <c r="J154" s="21"/>
      <c r="K154" s="21"/>
      <c r="L154" s="21"/>
      <c r="M154" s="21"/>
      <c r="N154" s="21"/>
      <c r="O154" s="21"/>
      <c r="P154" s="21"/>
      <c r="Q154" s="21"/>
      <c r="R154" s="21"/>
      <c r="S154" s="21"/>
      <c r="T154" s="21"/>
      <c r="U154" s="21"/>
      <c r="V154" s="21"/>
      <c r="W154" s="10"/>
      <c r="X154" s="10"/>
      <c r="Y154" s="10"/>
      <c r="Z154" s="10"/>
      <c r="AA154" s="10"/>
      <c r="AB154" s="10"/>
    </row>
    <row r="155" spans="1:28" s="247" customFormat="1" x14ac:dyDescent="0.2">
      <c r="A155" s="10"/>
      <c r="B155" s="10"/>
      <c r="C155" s="21"/>
      <c r="D155" s="21"/>
      <c r="E155" s="21"/>
      <c r="F155" s="21"/>
      <c r="G155" s="21"/>
      <c r="H155" s="21"/>
      <c r="I155" s="21"/>
      <c r="J155" s="21"/>
      <c r="K155" s="21"/>
      <c r="L155" s="21"/>
      <c r="M155" s="21"/>
      <c r="N155" s="21"/>
      <c r="O155" s="21"/>
      <c r="P155" s="21"/>
      <c r="Q155" s="21"/>
      <c r="R155" s="21"/>
      <c r="S155" s="21"/>
      <c r="T155" s="21"/>
      <c r="U155" s="21"/>
      <c r="V155" s="21"/>
      <c r="W155" s="10"/>
      <c r="X155" s="10"/>
      <c r="Y155" s="10"/>
      <c r="Z155" s="10"/>
      <c r="AA155" s="10"/>
      <c r="AB155" s="10"/>
    </row>
    <row r="156" spans="1:28" s="247" customFormat="1" x14ac:dyDescent="0.2">
      <c r="A156" s="10"/>
      <c r="B156" s="10"/>
      <c r="C156" s="21"/>
      <c r="D156" s="21"/>
      <c r="E156" s="21"/>
      <c r="F156" s="21"/>
      <c r="G156" s="21"/>
      <c r="H156" s="21"/>
      <c r="I156" s="21"/>
      <c r="J156" s="21"/>
      <c r="K156" s="21"/>
      <c r="L156" s="21"/>
      <c r="M156" s="21"/>
      <c r="N156" s="21"/>
      <c r="O156" s="21"/>
      <c r="P156" s="21"/>
      <c r="Q156" s="21"/>
      <c r="R156" s="21"/>
      <c r="S156" s="21"/>
      <c r="T156" s="21"/>
      <c r="U156" s="21"/>
      <c r="V156" s="21"/>
      <c r="W156" s="10"/>
      <c r="X156" s="10"/>
      <c r="Y156" s="10"/>
      <c r="Z156" s="10"/>
      <c r="AA156" s="10"/>
      <c r="AB156" s="10"/>
    </row>
    <row r="157" spans="1:28" s="247" customFormat="1" x14ac:dyDescent="0.2">
      <c r="A157" s="10"/>
      <c r="B157" s="10"/>
      <c r="C157" s="21"/>
      <c r="D157" s="21"/>
      <c r="E157" s="21"/>
      <c r="F157" s="21"/>
      <c r="G157" s="21"/>
      <c r="H157" s="21"/>
      <c r="I157" s="21"/>
      <c r="J157" s="21"/>
      <c r="K157" s="21"/>
      <c r="L157" s="21"/>
      <c r="M157" s="21"/>
      <c r="N157" s="21"/>
      <c r="O157" s="21"/>
      <c r="P157" s="21"/>
      <c r="Q157" s="21"/>
      <c r="R157" s="21"/>
      <c r="S157" s="21"/>
      <c r="T157" s="21"/>
      <c r="U157" s="21"/>
      <c r="V157" s="21"/>
      <c r="W157" s="10"/>
      <c r="X157" s="10"/>
      <c r="Y157" s="10"/>
      <c r="Z157" s="10"/>
      <c r="AA157" s="10"/>
      <c r="AB157" s="10"/>
    </row>
    <row r="158" spans="1:28" s="247" customFormat="1" x14ac:dyDescent="0.2">
      <c r="A158" s="10"/>
      <c r="B158" s="10"/>
      <c r="C158" s="21"/>
      <c r="D158" s="21"/>
      <c r="E158" s="21"/>
      <c r="F158" s="21"/>
      <c r="G158" s="21"/>
      <c r="H158" s="21"/>
      <c r="I158" s="21"/>
      <c r="J158" s="21"/>
      <c r="K158" s="21"/>
      <c r="L158" s="21"/>
      <c r="M158" s="21"/>
      <c r="N158" s="21"/>
      <c r="O158" s="21"/>
      <c r="P158" s="21"/>
      <c r="Q158" s="21"/>
      <c r="R158" s="21"/>
      <c r="S158" s="21"/>
      <c r="T158" s="21"/>
      <c r="U158" s="21"/>
      <c r="V158" s="21"/>
      <c r="W158" s="10"/>
      <c r="X158" s="10"/>
      <c r="Y158" s="10"/>
      <c r="Z158" s="10"/>
      <c r="AA158" s="10"/>
      <c r="AB158" s="10"/>
    </row>
    <row r="159" spans="1:28" s="247" customFormat="1" x14ac:dyDescent="0.2">
      <c r="A159" s="10"/>
      <c r="B159" s="10"/>
      <c r="C159" s="21"/>
      <c r="D159" s="21"/>
      <c r="E159" s="21"/>
      <c r="F159" s="21"/>
      <c r="G159" s="21"/>
      <c r="H159" s="21"/>
      <c r="I159" s="21"/>
      <c r="J159" s="21"/>
      <c r="K159" s="21"/>
      <c r="L159" s="21"/>
      <c r="M159" s="21"/>
      <c r="N159" s="21"/>
      <c r="O159" s="21"/>
      <c r="P159" s="21"/>
      <c r="Q159" s="21"/>
      <c r="R159" s="21"/>
      <c r="S159" s="21"/>
      <c r="T159" s="21"/>
      <c r="U159" s="21"/>
      <c r="V159" s="21"/>
      <c r="W159" s="10"/>
      <c r="X159" s="10"/>
      <c r="Y159" s="10"/>
      <c r="Z159" s="10"/>
      <c r="AA159" s="10"/>
      <c r="AB159" s="10"/>
    </row>
    <row r="160" spans="1:28" s="247" customFormat="1" x14ac:dyDescent="0.2">
      <c r="A160" s="10"/>
      <c r="B160" s="10"/>
      <c r="C160" s="21"/>
      <c r="D160" s="21"/>
      <c r="E160" s="21"/>
      <c r="F160" s="21"/>
      <c r="G160" s="21"/>
      <c r="H160" s="21"/>
      <c r="I160" s="21"/>
      <c r="J160" s="21"/>
      <c r="K160" s="21"/>
      <c r="L160" s="21"/>
      <c r="M160" s="21"/>
      <c r="N160" s="21"/>
      <c r="O160" s="21"/>
      <c r="P160" s="21"/>
      <c r="Q160" s="21"/>
      <c r="R160" s="21"/>
      <c r="S160" s="21"/>
      <c r="T160" s="21"/>
      <c r="U160" s="21"/>
      <c r="V160" s="21"/>
      <c r="W160" s="10"/>
      <c r="X160" s="10"/>
      <c r="Y160" s="10"/>
      <c r="Z160" s="10"/>
      <c r="AA160" s="10"/>
      <c r="AB160" s="10"/>
    </row>
    <row r="161" spans="1:28" s="247" customFormat="1" x14ac:dyDescent="0.2">
      <c r="A161" s="10"/>
      <c r="B161" s="10"/>
      <c r="C161" s="21"/>
      <c r="D161" s="21"/>
      <c r="E161" s="21"/>
      <c r="F161" s="21"/>
      <c r="G161" s="21"/>
      <c r="H161" s="21"/>
      <c r="I161" s="21"/>
      <c r="J161" s="21"/>
      <c r="K161" s="21"/>
      <c r="L161" s="21"/>
      <c r="M161" s="21"/>
      <c r="N161" s="21"/>
      <c r="O161" s="21"/>
      <c r="P161" s="21"/>
      <c r="Q161" s="21"/>
      <c r="R161" s="21"/>
      <c r="S161" s="21"/>
      <c r="T161" s="21"/>
      <c r="U161" s="21"/>
      <c r="V161" s="21"/>
      <c r="W161" s="10"/>
      <c r="X161" s="10"/>
      <c r="Y161" s="10"/>
      <c r="Z161" s="10"/>
      <c r="AA161" s="10"/>
      <c r="AB161" s="10"/>
    </row>
    <row r="162" spans="1:28" s="247" customFormat="1" x14ac:dyDescent="0.2">
      <c r="A162" s="10"/>
      <c r="B162" s="10"/>
      <c r="C162" s="21"/>
      <c r="D162" s="21"/>
      <c r="E162" s="21"/>
      <c r="F162" s="21"/>
      <c r="G162" s="21"/>
      <c r="H162" s="21"/>
      <c r="I162" s="21"/>
      <c r="J162" s="21"/>
      <c r="K162" s="21"/>
      <c r="L162" s="21"/>
      <c r="M162" s="21"/>
      <c r="N162" s="21"/>
      <c r="O162" s="21"/>
      <c r="P162" s="21"/>
      <c r="Q162" s="21"/>
      <c r="R162" s="21"/>
      <c r="S162" s="21"/>
      <c r="T162" s="21"/>
      <c r="U162" s="21"/>
      <c r="V162" s="21"/>
      <c r="W162" s="10"/>
      <c r="X162" s="10"/>
      <c r="Y162" s="10"/>
      <c r="Z162" s="10"/>
      <c r="AA162" s="10"/>
      <c r="AB162" s="10"/>
    </row>
    <row r="163" spans="1:28" s="247" customFormat="1" x14ac:dyDescent="0.2">
      <c r="A163" s="10"/>
      <c r="B163" s="10"/>
      <c r="C163" s="21"/>
      <c r="D163" s="21"/>
      <c r="E163" s="21"/>
      <c r="F163" s="21"/>
      <c r="G163" s="21"/>
      <c r="H163" s="21"/>
      <c r="I163" s="21"/>
      <c r="J163" s="21"/>
      <c r="K163" s="21"/>
      <c r="L163" s="21"/>
      <c r="M163" s="21"/>
      <c r="N163" s="21"/>
      <c r="O163" s="21"/>
      <c r="P163" s="21"/>
      <c r="Q163" s="21"/>
      <c r="R163" s="21"/>
      <c r="S163" s="21"/>
      <c r="T163" s="21"/>
      <c r="U163" s="21"/>
      <c r="V163" s="21"/>
      <c r="W163" s="10"/>
      <c r="X163" s="10"/>
      <c r="Y163" s="10"/>
      <c r="Z163" s="10"/>
      <c r="AA163" s="10"/>
      <c r="AB163" s="10"/>
    </row>
    <row r="164" spans="1:28" s="247" customFormat="1" x14ac:dyDescent="0.2">
      <c r="A164" s="10"/>
      <c r="B164" s="10"/>
      <c r="C164" s="21"/>
      <c r="D164" s="21"/>
      <c r="E164" s="21"/>
      <c r="F164" s="21"/>
      <c r="G164" s="21"/>
      <c r="H164" s="21"/>
      <c r="I164" s="21"/>
      <c r="J164" s="21"/>
      <c r="K164" s="21"/>
      <c r="L164" s="21"/>
      <c r="M164" s="21"/>
      <c r="N164" s="21"/>
      <c r="O164" s="21"/>
      <c r="P164" s="21"/>
      <c r="Q164" s="21"/>
      <c r="R164" s="21"/>
      <c r="S164" s="21"/>
      <c r="T164" s="21"/>
      <c r="U164" s="21"/>
      <c r="V164" s="21"/>
      <c r="W164" s="10"/>
      <c r="X164" s="10"/>
      <c r="Y164" s="10"/>
      <c r="Z164" s="10"/>
      <c r="AA164" s="10"/>
      <c r="AB164" s="10"/>
    </row>
    <row r="165" spans="1:28" s="247" customFormat="1" x14ac:dyDescent="0.2">
      <c r="A165" s="10"/>
      <c r="B165" s="10"/>
      <c r="C165" s="21"/>
      <c r="D165" s="21"/>
      <c r="E165" s="21"/>
      <c r="F165" s="21"/>
      <c r="G165" s="21"/>
      <c r="H165" s="21"/>
      <c r="I165" s="21"/>
      <c r="J165" s="21"/>
      <c r="K165" s="21"/>
      <c r="L165" s="21"/>
      <c r="M165" s="21"/>
      <c r="N165" s="21"/>
      <c r="O165" s="21"/>
      <c r="P165" s="21"/>
      <c r="Q165" s="21"/>
      <c r="R165" s="21"/>
      <c r="S165" s="21"/>
      <c r="T165" s="21"/>
      <c r="U165" s="21"/>
      <c r="V165" s="21"/>
      <c r="W165" s="10"/>
      <c r="X165" s="10"/>
      <c r="Y165" s="10"/>
      <c r="Z165" s="10"/>
      <c r="AA165" s="10"/>
      <c r="AB165" s="10"/>
    </row>
    <row r="166" spans="1:28" s="247" customFormat="1" x14ac:dyDescent="0.2">
      <c r="A166" s="10"/>
      <c r="B166" s="10"/>
      <c r="C166" s="21"/>
      <c r="D166" s="21"/>
      <c r="E166" s="21"/>
      <c r="F166" s="21"/>
      <c r="G166" s="21"/>
      <c r="H166" s="21"/>
      <c r="I166" s="21"/>
      <c r="J166" s="21"/>
      <c r="K166" s="21"/>
      <c r="L166" s="21"/>
      <c r="M166" s="21"/>
      <c r="N166" s="21"/>
      <c r="O166" s="21"/>
      <c r="P166" s="21"/>
      <c r="Q166" s="21"/>
      <c r="R166" s="21"/>
      <c r="S166" s="21"/>
      <c r="T166" s="21"/>
      <c r="U166" s="21"/>
      <c r="V166" s="21"/>
      <c r="W166" s="10"/>
      <c r="X166" s="10"/>
      <c r="Y166" s="10"/>
      <c r="Z166" s="10"/>
      <c r="AA166" s="10"/>
      <c r="AB166" s="10"/>
    </row>
    <row r="167" spans="1:28" s="247" customFormat="1" x14ac:dyDescent="0.2">
      <c r="A167" s="10"/>
      <c r="B167" s="10"/>
      <c r="C167" s="21"/>
      <c r="D167" s="21"/>
      <c r="E167" s="21"/>
      <c r="F167" s="21"/>
      <c r="G167" s="21"/>
      <c r="H167" s="21"/>
      <c r="I167" s="21"/>
      <c r="J167" s="21"/>
      <c r="K167" s="21"/>
      <c r="L167" s="21"/>
      <c r="M167" s="21"/>
      <c r="N167" s="21"/>
      <c r="O167" s="21"/>
      <c r="P167" s="21"/>
      <c r="Q167" s="21"/>
      <c r="R167" s="21"/>
      <c r="S167" s="21"/>
      <c r="T167" s="21"/>
      <c r="U167" s="21"/>
      <c r="V167" s="21"/>
      <c r="W167" s="10"/>
      <c r="X167" s="10"/>
      <c r="Y167" s="10"/>
      <c r="Z167" s="10"/>
      <c r="AA167" s="10"/>
      <c r="AB167" s="10"/>
    </row>
    <row r="168" spans="1:28" s="247" customFormat="1" x14ac:dyDescent="0.2">
      <c r="A168" s="10"/>
      <c r="B168" s="10"/>
      <c r="C168" s="21"/>
      <c r="D168" s="21"/>
      <c r="E168" s="21"/>
      <c r="F168" s="21"/>
      <c r="G168" s="21"/>
      <c r="H168" s="21"/>
      <c r="I168" s="21"/>
      <c r="J168" s="21"/>
      <c r="K168" s="21"/>
      <c r="L168" s="21"/>
      <c r="M168" s="21"/>
      <c r="N168" s="21"/>
      <c r="O168" s="21"/>
      <c r="P168" s="21"/>
      <c r="Q168" s="21"/>
      <c r="R168" s="21"/>
      <c r="S168" s="21"/>
      <c r="T168" s="21"/>
      <c r="U168" s="21"/>
      <c r="V168" s="21"/>
      <c r="W168" s="10"/>
      <c r="X168" s="10"/>
      <c r="Y168" s="10"/>
      <c r="Z168" s="10"/>
      <c r="AA168" s="10"/>
      <c r="AB168" s="10"/>
    </row>
    <row r="169" spans="1:28" s="247" customFormat="1" x14ac:dyDescent="0.2">
      <c r="A169" s="10"/>
      <c r="B169" s="10"/>
      <c r="C169" s="21"/>
      <c r="D169" s="21"/>
      <c r="E169" s="21"/>
      <c r="F169" s="21"/>
      <c r="G169" s="21"/>
      <c r="H169" s="21"/>
      <c r="I169" s="21"/>
      <c r="J169" s="21"/>
      <c r="K169" s="21"/>
      <c r="L169" s="21"/>
      <c r="M169" s="21"/>
      <c r="N169" s="21"/>
      <c r="O169" s="21"/>
      <c r="P169" s="21"/>
      <c r="Q169" s="21"/>
      <c r="R169" s="21"/>
      <c r="S169" s="21"/>
      <c r="T169" s="21"/>
      <c r="U169" s="21"/>
      <c r="V169" s="21"/>
      <c r="W169" s="10"/>
      <c r="X169" s="10"/>
      <c r="Y169" s="10"/>
      <c r="Z169" s="10"/>
      <c r="AA169" s="10"/>
      <c r="AB169" s="10"/>
    </row>
    <row r="170" spans="1:28" s="247" customFormat="1" x14ac:dyDescent="0.2">
      <c r="A170" s="10"/>
      <c r="B170" s="10"/>
      <c r="C170" s="21"/>
      <c r="D170" s="21"/>
      <c r="E170" s="21"/>
      <c r="F170" s="21"/>
      <c r="G170" s="21"/>
      <c r="H170" s="21"/>
      <c r="I170" s="21"/>
      <c r="J170" s="21"/>
      <c r="K170" s="21"/>
      <c r="L170" s="21"/>
      <c r="M170" s="21"/>
      <c r="N170" s="21"/>
      <c r="O170" s="21"/>
      <c r="P170" s="21"/>
      <c r="Q170" s="21"/>
      <c r="R170" s="21"/>
      <c r="S170" s="21"/>
      <c r="T170" s="21"/>
      <c r="U170" s="21"/>
      <c r="V170" s="21"/>
      <c r="W170" s="10"/>
      <c r="X170" s="10"/>
      <c r="Y170" s="10"/>
      <c r="Z170" s="10"/>
      <c r="AA170" s="10"/>
      <c r="AB170" s="10"/>
    </row>
    <row r="171" spans="1:28" s="247" customFormat="1" x14ac:dyDescent="0.2">
      <c r="A171" s="10"/>
      <c r="B171" s="10"/>
      <c r="C171" s="21"/>
      <c r="D171" s="21"/>
      <c r="E171" s="21"/>
      <c r="F171" s="21"/>
      <c r="G171" s="21"/>
      <c r="H171" s="21"/>
      <c r="I171" s="21"/>
      <c r="J171" s="21"/>
      <c r="K171" s="21"/>
      <c r="L171" s="21"/>
      <c r="M171" s="21"/>
      <c r="N171" s="21"/>
      <c r="O171" s="21"/>
      <c r="P171" s="21"/>
      <c r="Q171" s="21"/>
      <c r="R171" s="21"/>
      <c r="S171" s="21"/>
      <c r="T171" s="21"/>
      <c r="U171" s="21"/>
      <c r="V171" s="21"/>
      <c r="W171" s="10"/>
      <c r="X171" s="10"/>
      <c r="Y171" s="10"/>
      <c r="Z171" s="10"/>
      <c r="AA171" s="10"/>
      <c r="AB171" s="10"/>
    </row>
    <row r="172" spans="1:28" s="247" customFormat="1" x14ac:dyDescent="0.2">
      <c r="A172" s="10"/>
      <c r="B172" s="10"/>
      <c r="C172" s="21"/>
      <c r="D172" s="21"/>
      <c r="E172" s="21"/>
      <c r="F172" s="21"/>
      <c r="G172" s="21"/>
      <c r="H172" s="21"/>
      <c r="I172" s="21"/>
      <c r="J172" s="21"/>
      <c r="K172" s="21"/>
      <c r="L172" s="21"/>
      <c r="M172" s="21"/>
      <c r="N172" s="21"/>
      <c r="O172" s="21"/>
      <c r="P172" s="21"/>
      <c r="Q172" s="21"/>
      <c r="R172" s="21"/>
      <c r="S172" s="21"/>
      <c r="T172" s="21"/>
      <c r="U172" s="21"/>
      <c r="V172" s="21"/>
      <c r="W172" s="10"/>
      <c r="X172" s="10"/>
      <c r="Y172" s="10"/>
      <c r="Z172" s="10"/>
      <c r="AA172" s="10"/>
      <c r="AB172" s="10"/>
    </row>
    <row r="173" spans="1:28" s="247" customFormat="1" x14ac:dyDescent="0.2">
      <c r="A173" s="10"/>
      <c r="B173" s="10"/>
      <c r="C173" s="21"/>
      <c r="D173" s="21"/>
      <c r="E173" s="21"/>
      <c r="F173" s="21"/>
      <c r="G173" s="21"/>
      <c r="H173" s="21"/>
      <c r="I173" s="21"/>
      <c r="J173" s="21"/>
      <c r="K173" s="21"/>
      <c r="L173" s="21"/>
      <c r="M173" s="21"/>
      <c r="N173" s="21"/>
      <c r="O173" s="21"/>
      <c r="P173" s="21"/>
      <c r="Q173" s="21"/>
      <c r="R173" s="21"/>
      <c r="S173" s="21"/>
      <c r="T173" s="21"/>
      <c r="U173" s="21"/>
      <c r="V173" s="21"/>
      <c r="W173" s="10"/>
      <c r="X173" s="10"/>
      <c r="Y173" s="10"/>
      <c r="Z173" s="10"/>
      <c r="AA173" s="10"/>
      <c r="AB173" s="10"/>
    </row>
    <row r="174" spans="1:28" s="247" customFormat="1" x14ac:dyDescent="0.2">
      <c r="A174" s="10"/>
      <c r="B174" s="10"/>
      <c r="C174" s="21"/>
      <c r="D174" s="21"/>
      <c r="E174" s="21"/>
      <c r="F174" s="21"/>
      <c r="G174" s="21"/>
      <c r="H174" s="21"/>
      <c r="I174" s="21"/>
      <c r="J174" s="21"/>
      <c r="K174" s="21"/>
      <c r="L174" s="21"/>
      <c r="M174" s="21"/>
      <c r="N174" s="21"/>
      <c r="O174" s="21"/>
      <c r="P174" s="21"/>
      <c r="Q174" s="21"/>
      <c r="R174" s="21"/>
      <c r="S174" s="21"/>
      <c r="T174" s="21"/>
      <c r="U174" s="21"/>
      <c r="V174" s="21"/>
      <c r="W174" s="10"/>
      <c r="X174" s="10"/>
      <c r="Y174" s="10"/>
      <c r="Z174" s="10"/>
      <c r="AA174" s="10"/>
      <c r="AB174" s="10"/>
    </row>
    <row r="175" spans="1:28" s="247" customFormat="1" x14ac:dyDescent="0.2">
      <c r="A175" s="10"/>
      <c r="B175" s="10"/>
      <c r="C175" s="21"/>
      <c r="D175" s="21"/>
      <c r="E175" s="21"/>
      <c r="F175" s="21"/>
      <c r="G175" s="21"/>
      <c r="H175" s="21"/>
      <c r="I175" s="21"/>
      <c r="J175" s="21"/>
      <c r="K175" s="21"/>
      <c r="L175" s="21"/>
      <c r="M175" s="21"/>
      <c r="N175" s="21"/>
      <c r="O175" s="21"/>
      <c r="P175" s="21"/>
      <c r="Q175" s="21"/>
      <c r="R175" s="21"/>
      <c r="S175" s="21"/>
      <c r="T175" s="21"/>
      <c r="U175" s="21"/>
      <c r="V175" s="21"/>
      <c r="W175" s="10"/>
      <c r="X175" s="10"/>
      <c r="Y175" s="10"/>
      <c r="Z175" s="10"/>
      <c r="AA175" s="10"/>
      <c r="AB175" s="10"/>
    </row>
    <row r="176" spans="1:28" s="247" customFormat="1" x14ac:dyDescent="0.2">
      <c r="A176" s="10"/>
      <c r="B176" s="10"/>
      <c r="C176" s="21"/>
      <c r="D176" s="21"/>
      <c r="E176" s="21"/>
      <c r="F176" s="21"/>
      <c r="G176" s="21"/>
      <c r="H176" s="21"/>
      <c r="I176" s="21"/>
      <c r="J176" s="21"/>
      <c r="K176" s="21"/>
      <c r="L176" s="21"/>
      <c r="M176" s="21"/>
      <c r="N176" s="21"/>
      <c r="O176" s="21"/>
      <c r="P176" s="21"/>
      <c r="Q176" s="21"/>
      <c r="R176" s="21"/>
      <c r="S176" s="21"/>
      <c r="T176" s="21"/>
      <c r="U176" s="21"/>
      <c r="V176" s="21"/>
      <c r="W176" s="10"/>
      <c r="X176" s="10"/>
      <c r="Y176" s="10"/>
      <c r="Z176" s="10"/>
      <c r="AA176" s="10"/>
      <c r="AB176" s="10"/>
    </row>
    <row r="177" spans="1:28" s="247" customFormat="1" x14ac:dyDescent="0.2">
      <c r="A177" s="10"/>
      <c r="B177" s="10"/>
      <c r="C177" s="21"/>
      <c r="D177" s="21"/>
      <c r="E177" s="21"/>
      <c r="F177" s="21"/>
      <c r="G177" s="21"/>
      <c r="H177" s="21"/>
      <c r="I177" s="21"/>
      <c r="J177" s="21"/>
      <c r="K177" s="21"/>
      <c r="L177" s="21"/>
      <c r="M177" s="21"/>
      <c r="N177" s="21"/>
      <c r="O177" s="21"/>
      <c r="P177" s="21"/>
      <c r="Q177" s="21"/>
      <c r="R177" s="21"/>
      <c r="S177" s="21"/>
      <c r="T177" s="21"/>
      <c r="U177" s="21"/>
      <c r="V177" s="21"/>
      <c r="W177" s="10"/>
      <c r="X177" s="10"/>
      <c r="Y177" s="10"/>
      <c r="Z177" s="10"/>
      <c r="AA177" s="10"/>
      <c r="AB177" s="10"/>
    </row>
    <row r="178" spans="1:28" s="247" customFormat="1" x14ac:dyDescent="0.2">
      <c r="A178" s="10"/>
      <c r="B178" s="10"/>
      <c r="C178" s="21"/>
      <c r="D178" s="21"/>
      <c r="E178" s="21"/>
      <c r="F178" s="21"/>
      <c r="G178" s="21"/>
      <c r="H178" s="21"/>
      <c r="I178" s="21"/>
      <c r="J178" s="21"/>
      <c r="K178" s="21"/>
      <c r="L178" s="21"/>
      <c r="M178" s="21"/>
      <c r="N178" s="21"/>
      <c r="O178" s="21"/>
      <c r="P178" s="21"/>
      <c r="Q178" s="21"/>
      <c r="R178" s="21"/>
      <c r="S178" s="21"/>
      <c r="T178" s="21"/>
      <c r="U178" s="21"/>
      <c r="V178" s="21"/>
      <c r="W178" s="10"/>
      <c r="X178" s="10"/>
      <c r="Y178" s="10"/>
      <c r="Z178" s="10"/>
      <c r="AA178" s="10"/>
      <c r="AB178" s="10"/>
    </row>
    <row r="179" spans="1:28" s="247" customFormat="1" x14ac:dyDescent="0.2">
      <c r="A179" s="10"/>
      <c r="B179" s="10"/>
      <c r="C179" s="21"/>
      <c r="D179" s="21"/>
      <c r="E179" s="21"/>
      <c r="F179" s="21"/>
      <c r="G179" s="21"/>
      <c r="H179" s="21"/>
      <c r="I179" s="21"/>
      <c r="J179" s="21"/>
      <c r="K179" s="21"/>
      <c r="L179" s="21"/>
      <c r="M179" s="21"/>
      <c r="N179" s="21"/>
      <c r="O179" s="21"/>
      <c r="P179" s="21"/>
      <c r="Q179" s="21"/>
      <c r="R179" s="21"/>
      <c r="S179" s="21"/>
      <c r="T179" s="21"/>
      <c r="U179" s="21"/>
      <c r="V179" s="21"/>
      <c r="W179" s="10"/>
      <c r="X179" s="10"/>
      <c r="Y179" s="10"/>
      <c r="Z179" s="10"/>
      <c r="AA179" s="10"/>
      <c r="AB179" s="10"/>
    </row>
    <row r="180" spans="1:28" s="247" customFormat="1" x14ac:dyDescent="0.2">
      <c r="A180" s="10"/>
      <c r="B180" s="10"/>
      <c r="C180" s="21"/>
      <c r="D180" s="21"/>
      <c r="E180" s="21"/>
      <c r="F180" s="21"/>
      <c r="G180" s="21"/>
      <c r="H180" s="21"/>
      <c r="I180" s="21"/>
      <c r="J180" s="21"/>
      <c r="K180" s="21"/>
      <c r="L180" s="21"/>
      <c r="M180" s="21"/>
      <c r="N180" s="21"/>
      <c r="O180" s="21"/>
      <c r="P180" s="21"/>
      <c r="Q180" s="21"/>
      <c r="R180" s="21"/>
      <c r="S180" s="21"/>
      <c r="T180" s="21"/>
      <c r="U180" s="21"/>
      <c r="V180" s="21"/>
      <c r="W180" s="10"/>
      <c r="X180" s="10"/>
      <c r="Y180" s="10"/>
      <c r="Z180" s="10"/>
      <c r="AA180" s="10"/>
      <c r="AB180" s="10"/>
    </row>
    <row r="181" spans="1:28" s="247" customFormat="1" x14ac:dyDescent="0.2">
      <c r="A181" s="10"/>
      <c r="B181" s="10"/>
      <c r="C181" s="21"/>
      <c r="D181" s="21"/>
      <c r="E181" s="21"/>
      <c r="F181" s="21"/>
      <c r="G181" s="21"/>
      <c r="H181" s="21"/>
      <c r="I181" s="21"/>
      <c r="J181" s="21"/>
      <c r="K181" s="21"/>
      <c r="L181" s="21"/>
      <c r="M181" s="21"/>
      <c r="N181" s="21"/>
      <c r="O181" s="21"/>
      <c r="P181" s="21"/>
      <c r="Q181" s="21"/>
      <c r="R181" s="21"/>
      <c r="S181" s="21"/>
      <c r="T181" s="21"/>
      <c r="U181" s="21"/>
      <c r="V181" s="21"/>
      <c r="W181" s="10"/>
      <c r="X181" s="10"/>
      <c r="Y181" s="10"/>
      <c r="Z181" s="10"/>
      <c r="AA181" s="10"/>
      <c r="AB181" s="10"/>
    </row>
    <row r="182" spans="1:28" s="247" customFormat="1" x14ac:dyDescent="0.2">
      <c r="A182" s="10"/>
      <c r="B182" s="10"/>
      <c r="C182" s="21"/>
      <c r="D182" s="21"/>
      <c r="E182" s="21"/>
      <c r="F182" s="21"/>
      <c r="G182" s="21"/>
      <c r="H182" s="21"/>
      <c r="I182" s="21"/>
      <c r="J182" s="21"/>
      <c r="K182" s="21"/>
      <c r="L182" s="21"/>
      <c r="M182" s="21"/>
      <c r="N182" s="21"/>
      <c r="O182" s="21"/>
      <c r="P182" s="21"/>
      <c r="Q182" s="21"/>
      <c r="R182" s="21"/>
      <c r="S182" s="21"/>
      <c r="T182" s="21"/>
      <c r="U182" s="21"/>
      <c r="V182" s="21"/>
      <c r="W182" s="10"/>
      <c r="X182" s="10"/>
      <c r="Y182" s="10"/>
      <c r="Z182" s="10"/>
      <c r="AA182" s="10"/>
      <c r="AB182" s="10"/>
    </row>
    <row r="183" spans="1:28" s="247" customFormat="1" x14ac:dyDescent="0.2">
      <c r="A183" s="10"/>
      <c r="B183" s="10"/>
      <c r="C183" s="21"/>
      <c r="D183" s="21"/>
      <c r="E183" s="21"/>
      <c r="F183" s="21"/>
      <c r="G183" s="21"/>
      <c r="H183" s="21"/>
      <c r="I183" s="21"/>
      <c r="J183" s="21"/>
      <c r="K183" s="21"/>
      <c r="L183" s="21"/>
      <c r="M183" s="21"/>
      <c r="N183" s="21"/>
      <c r="O183" s="21"/>
      <c r="P183" s="21"/>
      <c r="Q183" s="21"/>
      <c r="R183" s="21"/>
      <c r="S183" s="21"/>
      <c r="T183" s="21"/>
      <c r="U183" s="21"/>
      <c r="V183" s="21"/>
      <c r="W183" s="10"/>
      <c r="X183" s="10"/>
      <c r="Y183" s="10"/>
      <c r="Z183" s="10"/>
      <c r="AA183" s="10"/>
      <c r="AB183" s="10"/>
    </row>
    <row r="184" spans="1:28" s="247" customFormat="1" x14ac:dyDescent="0.2">
      <c r="A184" s="10"/>
      <c r="B184" s="10"/>
      <c r="C184" s="21"/>
      <c r="D184" s="21"/>
      <c r="E184" s="21"/>
      <c r="F184" s="21"/>
      <c r="G184" s="21"/>
      <c r="H184" s="21"/>
      <c r="I184" s="21"/>
      <c r="J184" s="21"/>
      <c r="K184" s="21"/>
      <c r="L184" s="21"/>
      <c r="M184" s="21"/>
      <c r="N184" s="21"/>
      <c r="O184" s="21"/>
      <c r="P184" s="21"/>
      <c r="Q184" s="21"/>
      <c r="R184" s="21"/>
      <c r="S184" s="21"/>
      <c r="T184" s="21"/>
      <c r="U184" s="21"/>
      <c r="V184" s="21"/>
      <c r="W184" s="10"/>
      <c r="X184" s="10"/>
      <c r="Y184" s="10"/>
      <c r="Z184" s="10"/>
      <c r="AA184" s="10"/>
      <c r="AB184" s="10"/>
    </row>
    <row r="185" spans="1:28" s="247" customFormat="1" x14ac:dyDescent="0.2">
      <c r="A185" s="10"/>
      <c r="B185" s="10"/>
      <c r="C185" s="21"/>
      <c r="D185" s="21"/>
      <c r="E185" s="21"/>
      <c r="F185" s="21"/>
      <c r="G185" s="21"/>
      <c r="H185" s="21"/>
      <c r="I185" s="21"/>
      <c r="J185" s="21"/>
      <c r="K185" s="21"/>
      <c r="L185" s="21"/>
      <c r="M185" s="21"/>
      <c r="N185" s="21"/>
      <c r="O185" s="21"/>
      <c r="P185" s="21"/>
      <c r="Q185" s="21"/>
      <c r="R185" s="21"/>
      <c r="S185" s="21"/>
      <c r="T185" s="21"/>
      <c r="U185" s="21"/>
      <c r="V185" s="21"/>
      <c r="W185" s="10"/>
      <c r="X185" s="10"/>
      <c r="Y185" s="10"/>
      <c r="Z185" s="10"/>
      <c r="AA185" s="10"/>
      <c r="AB185" s="10"/>
    </row>
    <row r="186" spans="1:28" s="247" customFormat="1" x14ac:dyDescent="0.2">
      <c r="A186" s="10"/>
      <c r="B186" s="10"/>
      <c r="C186" s="21"/>
      <c r="D186" s="21"/>
      <c r="E186" s="21"/>
      <c r="F186" s="21"/>
      <c r="G186" s="21"/>
      <c r="H186" s="21"/>
      <c r="I186" s="21"/>
      <c r="J186" s="21"/>
      <c r="K186" s="21"/>
      <c r="L186" s="21"/>
      <c r="M186" s="21"/>
      <c r="N186" s="21"/>
      <c r="O186" s="21"/>
      <c r="P186" s="21"/>
      <c r="Q186" s="21"/>
      <c r="R186" s="21"/>
      <c r="S186" s="21"/>
      <c r="T186" s="21"/>
      <c r="U186" s="21"/>
      <c r="V186" s="21"/>
      <c r="W186" s="10"/>
      <c r="X186" s="10"/>
      <c r="Y186" s="10"/>
      <c r="Z186" s="10"/>
      <c r="AA186" s="10"/>
      <c r="AB186" s="10"/>
    </row>
    <row r="187" spans="1:28" s="247" customFormat="1" x14ac:dyDescent="0.2">
      <c r="A187" s="10"/>
      <c r="B187" s="10"/>
      <c r="C187" s="21"/>
      <c r="D187" s="21"/>
      <c r="E187" s="21"/>
      <c r="F187" s="21"/>
      <c r="G187" s="21"/>
      <c r="H187" s="21"/>
      <c r="I187" s="21"/>
      <c r="J187" s="21"/>
      <c r="K187" s="21"/>
      <c r="L187" s="21"/>
      <c r="M187" s="21"/>
      <c r="N187" s="21"/>
      <c r="O187" s="21"/>
      <c r="P187" s="21"/>
      <c r="Q187" s="21"/>
      <c r="R187" s="21"/>
      <c r="S187" s="21"/>
      <c r="T187" s="21"/>
      <c r="U187" s="21"/>
      <c r="V187" s="21"/>
      <c r="W187" s="10"/>
      <c r="X187" s="10"/>
      <c r="Y187" s="10"/>
      <c r="Z187" s="10"/>
      <c r="AA187" s="10"/>
      <c r="AB187" s="10"/>
    </row>
    <row r="188" spans="1:28" s="247" customFormat="1" x14ac:dyDescent="0.2">
      <c r="A188" s="10"/>
      <c r="B188" s="10"/>
      <c r="C188" s="21"/>
      <c r="D188" s="21"/>
      <c r="E188" s="21"/>
      <c r="F188" s="21"/>
      <c r="G188" s="21"/>
      <c r="H188" s="21"/>
      <c r="I188" s="21"/>
      <c r="J188" s="21"/>
      <c r="K188" s="21"/>
      <c r="L188" s="21"/>
      <c r="M188" s="21"/>
      <c r="N188" s="21"/>
      <c r="O188" s="21"/>
      <c r="P188" s="21"/>
      <c r="Q188" s="21"/>
      <c r="R188" s="21"/>
      <c r="S188" s="21"/>
      <c r="T188" s="21"/>
      <c r="U188" s="21"/>
      <c r="V188" s="21"/>
      <c r="W188" s="10"/>
      <c r="X188" s="10"/>
      <c r="Y188" s="10"/>
      <c r="Z188" s="10"/>
      <c r="AA188" s="10"/>
      <c r="AB188" s="10"/>
    </row>
    <row r="189" spans="1:28" s="247" customFormat="1" x14ac:dyDescent="0.2">
      <c r="A189" s="10"/>
      <c r="B189" s="10"/>
      <c r="C189" s="21"/>
      <c r="D189" s="21"/>
      <c r="E189" s="21"/>
      <c r="F189" s="21"/>
      <c r="G189" s="21"/>
      <c r="H189" s="21"/>
      <c r="I189" s="21"/>
      <c r="J189" s="21"/>
      <c r="K189" s="21"/>
      <c r="L189" s="21"/>
      <c r="M189" s="21"/>
      <c r="N189" s="21"/>
      <c r="O189" s="21"/>
      <c r="P189" s="21"/>
      <c r="Q189" s="21"/>
      <c r="R189" s="21"/>
      <c r="S189" s="21"/>
      <c r="T189" s="21"/>
      <c r="U189" s="21"/>
      <c r="V189" s="21"/>
      <c r="W189" s="10"/>
      <c r="X189" s="10"/>
      <c r="Y189" s="10"/>
      <c r="Z189" s="10"/>
      <c r="AA189" s="10"/>
      <c r="AB189" s="10"/>
    </row>
    <row r="190" spans="1:28" s="247" customFormat="1" x14ac:dyDescent="0.2">
      <c r="A190" s="10"/>
      <c r="B190" s="10"/>
      <c r="C190" s="21"/>
      <c r="D190" s="21"/>
      <c r="E190" s="21"/>
      <c r="F190" s="21"/>
      <c r="G190" s="21"/>
      <c r="H190" s="21"/>
      <c r="I190" s="21"/>
      <c r="J190" s="21"/>
      <c r="K190" s="21"/>
      <c r="L190" s="21"/>
      <c r="M190" s="21"/>
      <c r="N190" s="21"/>
      <c r="O190" s="21"/>
      <c r="P190" s="21"/>
      <c r="Q190" s="21"/>
      <c r="R190" s="21"/>
      <c r="S190" s="21"/>
      <c r="T190" s="21"/>
      <c r="U190" s="21"/>
      <c r="V190" s="21"/>
      <c r="W190" s="10"/>
      <c r="X190" s="10"/>
      <c r="Y190" s="10"/>
      <c r="Z190" s="10"/>
      <c r="AA190" s="10"/>
      <c r="AB190" s="10"/>
    </row>
    <row r="191" spans="1:28" s="247" customFormat="1" x14ac:dyDescent="0.2">
      <c r="A191" s="10"/>
      <c r="B191" s="10"/>
      <c r="C191" s="21"/>
      <c r="D191" s="21"/>
      <c r="E191" s="21"/>
      <c r="F191" s="21"/>
      <c r="G191" s="21"/>
      <c r="H191" s="21"/>
      <c r="I191" s="21"/>
      <c r="J191" s="21"/>
      <c r="K191" s="21"/>
      <c r="L191" s="21"/>
      <c r="M191" s="21"/>
      <c r="N191" s="21"/>
      <c r="O191" s="21"/>
      <c r="P191" s="21"/>
      <c r="Q191" s="21"/>
      <c r="R191" s="21"/>
      <c r="S191" s="21"/>
      <c r="T191" s="21"/>
      <c r="U191" s="21"/>
      <c r="V191" s="21"/>
      <c r="W191" s="10"/>
      <c r="X191" s="10"/>
      <c r="Y191" s="10"/>
      <c r="Z191" s="10"/>
      <c r="AA191" s="10"/>
      <c r="AB191" s="10"/>
    </row>
    <row r="192" spans="1:28" s="247" customFormat="1" x14ac:dyDescent="0.2">
      <c r="A192" s="10"/>
      <c r="B192" s="10"/>
      <c r="C192" s="21"/>
      <c r="D192" s="21"/>
      <c r="E192" s="21"/>
      <c r="F192" s="21"/>
      <c r="G192" s="21"/>
      <c r="H192" s="21"/>
      <c r="I192" s="21"/>
      <c r="J192" s="21"/>
      <c r="K192" s="21"/>
      <c r="L192" s="21"/>
      <c r="M192" s="21"/>
      <c r="N192" s="21"/>
      <c r="O192" s="21"/>
      <c r="P192" s="21"/>
      <c r="Q192" s="21"/>
      <c r="R192" s="21"/>
      <c r="S192" s="21"/>
      <c r="T192" s="21"/>
      <c r="U192" s="21"/>
      <c r="V192" s="21"/>
      <c r="W192" s="10"/>
      <c r="X192" s="10"/>
      <c r="Y192" s="10"/>
      <c r="Z192" s="10"/>
      <c r="AA192" s="10"/>
      <c r="AB192" s="10"/>
    </row>
    <row r="193" spans="1:28" s="247" customFormat="1" x14ac:dyDescent="0.2">
      <c r="A193" s="10"/>
      <c r="B193" s="10"/>
      <c r="C193" s="21"/>
      <c r="D193" s="21"/>
      <c r="E193" s="21"/>
      <c r="F193" s="21"/>
      <c r="G193" s="21"/>
      <c r="H193" s="21"/>
      <c r="I193" s="21"/>
      <c r="J193" s="21"/>
      <c r="K193" s="21"/>
      <c r="L193" s="21"/>
      <c r="M193" s="21"/>
      <c r="N193" s="21"/>
      <c r="O193" s="21"/>
      <c r="P193" s="21"/>
      <c r="Q193" s="21"/>
      <c r="R193" s="21"/>
      <c r="S193" s="21"/>
      <c r="T193" s="21"/>
      <c r="U193" s="21"/>
      <c r="V193" s="21"/>
      <c r="W193" s="10"/>
      <c r="X193" s="10"/>
      <c r="Y193" s="10"/>
      <c r="Z193" s="10"/>
      <c r="AA193" s="10"/>
      <c r="AB193" s="10"/>
    </row>
    <row r="194" spans="1:28" s="247" customFormat="1" x14ac:dyDescent="0.2">
      <c r="A194" s="10"/>
      <c r="B194" s="10"/>
      <c r="C194" s="21"/>
      <c r="D194" s="21"/>
      <c r="E194" s="21"/>
      <c r="F194" s="21"/>
      <c r="G194" s="21"/>
      <c r="H194" s="21"/>
      <c r="I194" s="21"/>
      <c r="J194" s="21"/>
      <c r="K194" s="21"/>
      <c r="L194" s="21"/>
      <c r="M194" s="21"/>
      <c r="N194" s="21"/>
      <c r="O194" s="21"/>
      <c r="P194" s="21"/>
      <c r="Q194" s="21"/>
      <c r="R194" s="21"/>
      <c r="S194" s="21"/>
      <c r="T194" s="21"/>
      <c r="U194" s="21"/>
      <c r="V194" s="21"/>
      <c r="W194" s="10"/>
      <c r="X194" s="10"/>
      <c r="Y194" s="10"/>
      <c r="Z194" s="10"/>
      <c r="AA194" s="10"/>
      <c r="AB194" s="10"/>
    </row>
    <row r="195" spans="1:28" s="247" customFormat="1" x14ac:dyDescent="0.2">
      <c r="A195" s="10"/>
      <c r="B195" s="10"/>
      <c r="C195" s="21"/>
      <c r="D195" s="21"/>
      <c r="E195" s="21"/>
      <c r="F195" s="21"/>
      <c r="G195" s="21"/>
      <c r="H195" s="21"/>
      <c r="I195" s="21"/>
      <c r="J195" s="21"/>
      <c r="K195" s="21"/>
      <c r="L195" s="21"/>
      <c r="M195" s="21"/>
      <c r="N195" s="21"/>
      <c r="O195" s="21"/>
      <c r="P195" s="21"/>
      <c r="Q195" s="21"/>
      <c r="R195" s="21"/>
      <c r="S195" s="21"/>
      <c r="T195" s="21"/>
      <c r="U195" s="21"/>
      <c r="V195" s="21"/>
      <c r="W195" s="10"/>
      <c r="X195" s="10"/>
      <c r="Y195" s="10"/>
      <c r="Z195" s="10"/>
      <c r="AA195" s="10"/>
      <c r="AB195" s="10"/>
    </row>
    <row r="196" spans="1:28" s="247" customFormat="1" x14ac:dyDescent="0.2">
      <c r="A196" s="10"/>
      <c r="B196" s="10"/>
      <c r="C196" s="21"/>
      <c r="D196" s="21"/>
      <c r="E196" s="21"/>
      <c r="F196" s="21"/>
      <c r="G196" s="21"/>
      <c r="H196" s="21"/>
      <c r="I196" s="21"/>
      <c r="J196" s="21"/>
      <c r="K196" s="21"/>
      <c r="L196" s="21"/>
      <c r="M196" s="21"/>
      <c r="N196" s="21"/>
      <c r="O196" s="21"/>
      <c r="P196" s="21"/>
      <c r="Q196" s="21"/>
      <c r="R196" s="21"/>
      <c r="S196" s="21"/>
      <c r="T196" s="21"/>
      <c r="U196" s="21"/>
      <c r="V196" s="21"/>
      <c r="W196" s="10"/>
      <c r="X196" s="10"/>
      <c r="Y196" s="10"/>
      <c r="Z196" s="10"/>
      <c r="AA196" s="10"/>
      <c r="AB196" s="10"/>
    </row>
    <row r="197" spans="1:28" s="247" customFormat="1" x14ac:dyDescent="0.2">
      <c r="A197" s="10"/>
      <c r="B197" s="10"/>
      <c r="C197" s="21"/>
      <c r="D197" s="21"/>
      <c r="E197" s="21"/>
      <c r="F197" s="21"/>
      <c r="G197" s="21"/>
      <c r="H197" s="21"/>
      <c r="I197" s="21"/>
      <c r="J197" s="21"/>
      <c r="K197" s="21"/>
      <c r="L197" s="21"/>
      <c r="M197" s="21"/>
      <c r="N197" s="21"/>
      <c r="O197" s="21"/>
      <c r="P197" s="21"/>
      <c r="Q197" s="21"/>
      <c r="R197" s="21"/>
      <c r="S197" s="21"/>
      <c r="T197" s="21"/>
      <c r="U197" s="21"/>
      <c r="V197" s="21"/>
      <c r="W197" s="10"/>
      <c r="X197" s="10"/>
      <c r="Y197" s="10"/>
      <c r="Z197" s="10"/>
      <c r="AA197" s="10"/>
      <c r="AB197" s="10"/>
    </row>
    <row r="198" spans="1:28" s="247" customFormat="1" x14ac:dyDescent="0.2">
      <c r="A198" s="10"/>
      <c r="B198" s="10"/>
      <c r="C198" s="21"/>
      <c r="D198" s="21"/>
      <c r="E198" s="21"/>
      <c r="F198" s="21"/>
      <c r="G198" s="21"/>
      <c r="H198" s="21"/>
      <c r="I198" s="21"/>
      <c r="J198" s="21"/>
      <c r="K198" s="21"/>
      <c r="L198" s="21"/>
      <c r="M198" s="21"/>
      <c r="N198" s="21"/>
      <c r="O198" s="21"/>
      <c r="P198" s="21"/>
      <c r="Q198" s="21"/>
      <c r="R198" s="21"/>
      <c r="S198" s="21"/>
      <c r="T198" s="21"/>
      <c r="U198" s="21"/>
      <c r="V198" s="21"/>
      <c r="W198" s="10"/>
      <c r="X198" s="10"/>
      <c r="Y198" s="10"/>
      <c r="Z198" s="10"/>
      <c r="AA198" s="10"/>
      <c r="AB198" s="10"/>
    </row>
    <row r="199" spans="1:28" s="247" customFormat="1" x14ac:dyDescent="0.2">
      <c r="A199" s="10"/>
      <c r="B199" s="10"/>
      <c r="C199" s="21"/>
      <c r="D199" s="21"/>
      <c r="E199" s="21"/>
      <c r="F199" s="21"/>
      <c r="G199" s="21"/>
      <c r="H199" s="21"/>
      <c r="I199" s="21"/>
      <c r="J199" s="21"/>
      <c r="K199" s="21"/>
      <c r="L199" s="21"/>
      <c r="M199" s="21"/>
      <c r="N199" s="21"/>
      <c r="O199" s="21"/>
      <c r="P199" s="21"/>
      <c r="Q199" s="21"/>
      <c r="R199" s="21"/>
      <c r="S199" s="21"/>
      <c r="T199" s="21"/>
      <c r="U199" s="21"/>
      <c r="V199" s="21"/>
      <c r="W199" s="10"/>
      <c r="X199" s="10"/>
      <c r="Y199" s="10"/>
      <c r="Z199" s="10"/>
      <c r="AA199" s="10"/>
      <c r="AB199" s="10"/>
    </row>
    <row r="200" spans="1:28" s="247" customFormat="1" x14ac:dyDescent="0.2">
      <c r="A200" s="10"/>
      <c r="B200" s="10"/>
      <c r="C200" s="21"/>
      <c r="D200" s="21"/>
      <c r="E200" s="21"/>
      <c r="F200" s="21"/>
      <c r="G200" s="21"/>
      <c r="H200" s="21"/>
      <c r="I200" s="21"/>
      <c r="J200" s="21"/>
      <c r="K200" s="21"/>
      <c r="L200" s="21"/>
      <c r="M200" s="21"/>
      <c r="N200" s="21"/>
      <c r="O200" s="21"/>
      <c r="P200" s="21"/>
      <c r="Q200" s="21"/>
      <c r="R200" s="21"/>
      <c r="S200" s="21"/>
      <c r="T200" s="21"/>
      <c r="U200" s="21"/>
      <c r="V200" s="21"/>
      <c r="W200" s="10"/>
      <c r="X200" s="10"/>
      <c r="Y200" s="10"/>
      <c r="Z200" s="10"/>
      <c r="AA200" s="10"/>
      <c r="AB200" s="10"/>
    </row>
    <row r="201" spans="1:28" s="247" customFormat="1" x14ac:dyDescent="0.2">
      <c r="A201" s="10"/>
      <c r="B201" s="10"/>
      <c r="C201" s="21"/>
      <c r="D201" s="21"/>
      <c r="E201" s="21"/>
      <c r="F201" s="21"/>
      <c r="G201" s="21"/>
      <c r="H201" s="21"/>
      <c r="I201" s="21"/>
      <c r="J201" s="21"/>
      <c r="K201" s="21"/>
      <c r="L201" s="21"/>
      <c r="M201" s="21"/>
      <c r="N201" s="21"/>
      <c r="O201" s="21"/>
      <c r="P201" s="21"/>
      <c r="Q201" s="21"/>
      <c r="R201" s="21"/>
      <c r="S201" s="21"/>
      <c r="T201" s="21"/>
      <c r="U201" s="21"/>
      <c r="V201" s="21"/>
      <c r="W201" s="10"/>
      <c r="X201" s="10"/>
      <c r="Y201" s="10"/>
      <c r="Z201" s="10"/>
      <c r="AA201" s="10"/>
      <c r="AB201" s="10"/>
    </row>
    <row r="202" spans="1:28" s="247" customFormat="1" x14ac:dyDescent="0.2">
      <c r="A202" s="10"/>
      <c r="B202" s="10"/>
      <c r="C202" s="21"/>
      <c r="D202" s="21"/>
      <c r="E202" s="21"/>
      <c r="F202" s="21"/>
      <c r="G202" s="21"/>
      <c r="H202" s="21"/>
      <c r="I202" s="21"/>
      <c r="J202" s="21"/>
      <c r="K202" s="21"/>
      <c r="L202" s="21"/>
      <c r="M202" s="21"/>
      <c r="N202" s="21"/>
      <c r="O202" s="21"/>
      <c r="P202" s="21"/>
      <c r="Q202" s="21"/>
      <c r="R202" s="21"/>
      <c r="S202" s="21"/>
      <c r="T202" s="21"/>
      <c r="U202" s="21"/>
      <c r="V202" s="21"/>
      <c r="W202" s="10"/>
      <c r="X202" s="10"/>
      <c r="Y202" s="10"/>
      <c r="Z202" s="10"/>
      <c r="AA202" s="10"/>
      <c r="AB202" s="10"/>
    </row>
    <row r="203" spans="1:28" s="247" customFormat="1" x14ac:dyDescent="0.2">
      <c r="A203" s="10"/>
      <c r="B203" s="10"/>
      <c r="C203" s="21"/>
      <c r="D203" s="21"/>
      <c r="E203" s="21"/>
      <c r="F203" s="21"/>
      <c r="G203" s="21"/>
      <c r="H203" s="21"/>
      <c r="I203" s="21"/>
      <c r="J203" s="21"/>
      <c r="K203" s="21"/>
      <c r="L203" s="21"/>
      <c r="M203" s="21"/>
      <c r="N203" s="21"/>
      <c r="O203" s="21"/>
      <c r="P203" s="21"/>
      <c r="Q203" s="21"/>
      <c r="R203" s="21"/>
      <c r="S203" s="21"/>
      <c r="T203" s="21"/>
      <c r="U203" s="21"/>
      <c r="V203" s="21"/>
      <c r="W203" s="10"/>
      <c r="X203" s="10"/>
      <c r="Y203" s="10"/>
      <c r="Z203" s="10"/>
      <c r="AA203" s="10"/>
      <c r="AB203" s="10"/>
    </row>
    <row r="204" spans="1:28" s="247" customFormat="1" x14ac:dyDescent="0.2">
      <c r="A204" s="10"/>
      <c r="B204" s="10"/>
      <c r="C204" s="21"/>
      <c r="D204" s="21"/>
      <c r="E204" s="21"/>
      <c r="F204" s="21"/>
      <c r="G204" s="21"/>
      <c r="H204" s="21"/>
      <c r="I204" s="21"/>
      <c r="J204" s="21"/>
      <c r="K204" s="21"/>
      <c r="L204" s="21"/>
      <c r="M204" s="21"/>
      <c r="N204" s="21"/>
      <c r="O204" s="21"/>
      <c r="P204" s="21"/>
      <c r="Q204" s="21"/>
      <c r="R204" s="21"/>
      <c r="S204" s="21"/>
      <c r="T204" s="21"/>
      <c r="U204" s="21"/>
      <c r="V204" s="21"/>
      <c r="W204" s="10"/>
      <c r="X204" s="10"/>
      <c r="Y204" s="10"/>
      <c r="Z204" s="10"/>
      <c r="AA204" s="10"/>
      <c r="AB204" s="10"/>
    </row>
    <row r="205" spans="1:28" s="247" customFormat="1" x14ac:dyDescent="0.2">
      <c r="A205" s="10"/>
      <c r="B205" s="10"/>
      <c r="C205" s="21"/>
      <c r="D205" s="21"/>
      <c r="E205" s="21"/>
      <c r="F205" s="21"/>
      <c r="G205" s="21"/>
      <c r="H205" s="21"/>
      <c r="I205" s="21"/>
      <c r="J205" s="21"/>
      <c r="K205" s="21"/>
      <c r="L205" s="21"/>
      <c r="M205" s="21"/>
      <c r="N205" s="21"/>
      <c r="O205" s="21"/>
      <c r="P205" s="21"/>
      <c r="Q205" s="21"/>
      <c r="R205" s="21"/>
      <c r="S205" s="21"/>
      <c r="T205" s="21"/>
      <c r="U205" s="21"/>
      <c r="V205" s="21"/>
      <c r="W205" s="10"/>
      <c r="X205" s="10"/>
      <c r="Y205" s="10"/>
      <c r="Z205" s="10"/>
      <c r="AA205" s="10"/>
      <c r="AB205" s="10"/>
    </row>
    <row r="206" spans="1:28" s="247" customFormat="1" x14ac:dyDescent="0.2">
      <c r="A206" s="10"/>
      <c r="B206" s="10"/>
      <c r="C206" s="21"/>
      <c r="D206" s="21"/>
      <c r="E206" s="21"/>
      <c r="F206" s="21"/>
      <c r="G206" s="21"/>
      <c r="H206" s="21"/>
      <c r="I206" s="21"/>
      <c r="J206" s="21"/>
      <c r="K206" s="21"/>
      <c r="L206" s="21"/>
      <c r="M206" s="21"/>
      <c r="N206" s="21"/>
      <c r="O206" s="21"/>
      <c r="P206" s="21"/>
      <c r="Q206" s="21"/>
      <c r="R206" s="21"/>
      <c r="S206" s="21"/>
      <c r="T206" s="21"/>
      <c r="U206" s="21"/>
      <c r="V206" s="21"/>
      <c r="W206" s="10"/>
      <c r="X206" s="10"/>
      <c r="Y206" s="10"/>
      <c r="Z206" s="10"/>
      <c r="AA206" s="10"/>
      <c r="AB206" s="10"/>
    </row>
    <row r="207" spans="1:28" s="247" customFormat="1" x14ac:dyDescent="0.2">
      <c r="A207" s="10"/>
      <c r="B207" s="10"/>
      <c r="C207" s="21"/>
      <c r="D207" s="21"/>
      <c r="E207" s="21"/>
      <c r="F207" s="21"/>
      <c r="G207" s="21"/>
      <c r="H207" s="21"/>
      <c r="I207" s="21"/>
      <c r="J207" s="21"/>
      <c r="K207" s="21"/>
      <c r="L207" s="21"/>
      <c r="M207" s="21"/>
      <c r="N207" s="21"/>
      <c r="O207" s="21"/>
      <c r="P207" s="21"/>
      <c r="Q207" s="21"/>
      <c r="R207" s="21"/>
      <c r="S207" s="21"/>
      <c r="T207" s="21"/>
      <c r="U207" s="21"/>
      <c r="V207" s="21"/>
      <c r="W207" s="10"/>
      <c r="X207" s="10"/>
      <c r="Y207" s="10"/>
      <c r="Z207" s="10"/>
      <c r="AA207" s="10"/>
      <c r="AB207" s="10"/>
    </row>
    <row r="208" spans="1:28" s="247" customFormat="1" x14ac:dyDescent="0.2">
      <c r="A208" s="10"/>
      <c r="B208" s="10"/>
      <c r="C208" s="21"/>
      <c r="D208" s="21"/>
      <c r="E208" s="21"/>
      <c r="F208" s="21"/>
      <c r="G208" s="21"/>
      <c r="H208" s="21"/>
      <c r="I208" s="21"/>
      <c r="J208" s="21"/>
      <c r="K208" s="21"/>
      <c r="L208" s="21"/>
      <c r="M208" s="21"/>
      <c r="N208" s="21"/>
      <c r="O208" s="21"/>
      <c r="P208" s="21"/>
      <c r="Q208" s="21"/>
      <c r="R208" s="21"/>
      <c r="S208" s="21"/>
      <c r="T208" s="21"/>
      <c r="U208" s="21"/>
      <c r="V208" s="21"/>
      <c r="W208" s="10"/>
      <c r="X208" s="10"/>
      <c r="Y208" s="10"/>
      <c r="Z208" s="10"/>
      <c r="AA208" s="10"/>
      <c r="AB208" s="10"/>
    </row>
    <row r="209" spans="1:28" s="247" customFormat="1" x14ac:dyDescent="0.2">
      <c r="A209" s="10"/>
      <c r="B209" s="10"/>
      <c r="C209" s="21"/>
      <c r="D209" s="21"/>
      <c r="E209" s="21"/>
      <c r="F209" s="21"/>
      <c r="G209" s="21"/>
      <c r="H209" s="21"/>
      <c r="I209" s="21"/>
      <c r="J209" s="21"/>
      <c r="K209" s="21"/>
      <c r="L209" s="21"/>
      <c r="M209" s="21"/>
      <c r="N209" s="21"/>
      <c r="O209" s="21"/>
      <c r="P209" s="21"/>
      <c r="Q209" s="21"/>
      <c r="R209" s="21"/>
      <c r="S209" s="21"/>
      <c r="T209" s="21"/>
      <c r="U209" s="21"/>
      <c r="V209" s="21"/>
      <c r="W209" s="10"/>
      <c r="X209" s="10"/>
      <c r="Y209" s="10"/>
      <c r="Z209" s="10"/>
      <c r="AA209" s="10"/>
      <c r="AB209" s="10"/>
    </row>
    <row r="210" spans="1:28" s="247" customFormat="1" x14ac:dyDescent="0.2">
      <c r="A210" s="10"/>
      <c r="B210" s="10"/>
      <c r="C210" s="21"/>
      <c r="D210" s="21"/>
      <c r="E210" s="21"/>
      <c r="F210" s="21"/>
      <c r="G210" s="21"/>
      <c r="H210" s="21"/>
      <c r="I210" s="21"/>
      <c r="J210" s="21"/>
      <c r="K210" s="21"/>
      <c r="L210" s="21"/>
      <c r="M210" s="21"/>
      <c r="N210" s="21"/>
      <c r="O210" s="21"/>
      <c r="P210" s="21"/>
      <c r="Q210" s="21"/>
      <c r="R210" s="21"/>
      <c r="S210" s="21"/>
      <c r="T210" s="21"/>
      <c r="U210" s="21"/>
      <c r="V210" s="21"/>
      <c r="W210" s="10"/>
      <c r="X210" s="10"/>
      <c r="Y210" s="10"/>
      <c r="Z210" s="10"/>
      <c r="AA210" s="10"/>
      <c r="AB210" s="10"/>
    </row>
    <row r="211" spans="1:28" s="247" customFormat="1" x14ac:dyDescent="0.2">
      <c r="A211" s="10"/>
      <c r="B211" s="10"/>
      <c r="C211" s="21"/>
      <c r="D211" s="21"/>
      <c r="E211" s="21"/>
      <c r="F211" s="21"/>
      <c r="G211" s="21"/>
      <c r="H211" s="21"/>
      <c r="I211" s="21"/>
      <c r="J211" s="21"/>
      <c r="K211" s="21"/>
      <c r="L211" s="21"/>
      <c r="M211" s="21"/>
      <c r="N211" s="21"/>
      <c r="O211" s="21"/>
      <c r="P211" s="21"/>
      <c r="Q211" s="21"/>
      <c r="R211" s="21"/>
      <c r="S211" s="21"/>
      <c r="T211" s="21"/>
      <c r="U211" s="21"/>
      <c r="V211" s="21"/>
      <c r="W211" s="10"/>
      <c r="X211" s="10"/>
      <c r="Y211" s="10"/>
      <c r="Z211" s="10"/>
      <c r="AA211" s="10"/>
      <c r="AB211" s="10"/>
    </row>
    <row r="212" spans="1:28" s="247" customFormat="1" x14ac:dyDescent="0.2">
      <c r="A212" s="10"/>
      <c r="B212" s="10"/>
      <c r="C212" s="21"/>
      <c r="D212" s="21"/>
      <c r="E212" s="21"/>
      <c r="F212" s="21"/>
      <c r="G212" s="21"/>
      <c r="H212" s="21"/>
      <c r="I212" s="21"/>
      <c r="J212" s="21"/>
      <c r="K212" s="21"/>
      <c r="L212" s="21"/>
      <c r="M212" s="21"/>
      <c r="N212" s="21"/>
      <c r="O212" s="21"/>
      <c r="P212" s="21"/>
      <c r="Q212" s="21"/>
      <c r="R212" s="21"/>
      <c r="S212" s="21"/>
      <c r="T212" s="21"/>
      <c r="U212" s="21"/>
      <c r="V212" s="21"/>
      <c r="W212" s="10"/>
      <c r="X212" s="10"/>
      <c r="Y212" s="10"/>
      <c r="Z212" s="10"/>
      <c r="AA212" s="10"/>
      <c r="AB212" s="10"/>
    </row>
    <row r="213" spans="1:28" s="247" customFormat="1" x14ac:dyDescent="0.2">
      <c r="A213" s="10"/>
      <c r="B213" s="10"/>
      <c r="C213" s="21"/>
      <c r="D213" s="21"/>
      <c r="E213" s="21"/>
      <c r="F213" s="21"/>
      <c r="G213" s="21"/>
      <c r="H213" s="21"/>
      <c r="I213" s="21"/>
      <c r="J213" s="21"/>
      <c r="K213" s="21"/>
      <c r="L213" s="21"/>
      <c r="M213" s="21"/>
      <c r="N213" s="21"/>
      <c r="O213" s="21"/>
      <c r="P213" s="21"/>
      <c r="Q213" s="21"/>
      <c r="R213" s="21"/>
      <c r="S213" s="21"/>
      <c r="T213" s="21"/>
      <c r="U213" s="21"/>
      <c r="V213" s="21"/>
      <c r="W213" s="10"/>
      <c r="X213" s="10"/>
      <c r="Y213" s="10"/>
      <c r="Z213" s="10"/>
      <c r="AA213" s="10"/>
      <c r="AB213" s="10"/>
    </row>
    <row r="214" spans="1:28" s="247" customFormat="1" x14ac:dyDescent="0.2">
      <c r="A214" s="10"/>
      <c r="B214" s="10"/>
      <c r="C214" s="21"/>
      <c r="D214" s="21"/>
      <c r="E214" s="21"/>
      <c r="F214" s="21"/>
      <c r="G214" s="21"/>
      <c r="H214" s="21"/>
      <c r="I214" s="21"/>
      <c r="J214" s="21"/>
      <c r="K214" s="21"/>
      <c r="L214" s="21"/>
      <c r="M214" s="21"/>
      <c r="N214" s="21"/>
      <c r="O214" s="21"/>
      <c r="P214" s="21"/>
      <c r="Q214" s="21"/>
      <c r="R214" s="21"/>
      <c r="S214" s="21"/>
      <c r="T214" s="21"/>
      <c r="U214" s="21"/>
      <c r="V214" s="21"/>
      <c r="W214" s="10"/>
      <c r="X214" s="10"/>
      <c r="Y214" s="10"/>
      <c r="Z214" s="10"/>
      <c r="AA214" s="10"/>
      <c r="AB214" s="10"/>
    </row>
    <row r="215" spans="1:28" s="247" customFormat="1" x14ac:dyDescent="0.2">
      <c r="A215" s="10"/>
      <c r="B215" s="10"/>
      <c r="C215" s="21"/>
      <c r="D215" s="21"/>
      <c r="E215" s="21"/>
      <c r="F215" s="21"/>
      <c r="G215" s="21"/>
      <c r="H215" s="21"/>
      <c r="I215" s="21"/>
      <c r="J215" s="21"/>
      <c r="K215" s="21"/>
      <c r="L215" s="21"/>
      <c r="M215" s="21"/>
      <c r="N215" s="21"/>
      <c r="O215" s="21"/>
      <c r="P215" s="21"/>
      <c r="Q215" s="21"/>
      <c r="R215" s="21"/>
      <c r="S215" s="21"/>
      <c r="T215" s="21"/>
      <c r="U215" s="21"/>
      <c r="V215" s="21"/>
      <c r="W215" s="10"/>
      <c r="X215" s="10"/>
      <c r="Y215" s="10"/>
      <c r="Z215" s="10"/>
      <c r="AA215" s="10"/>
      <c r="AB215" s="10"/>
    </row>
    <row r="216" spans="1:28" s="247" customFormat="1" x14ac:dyDescent="0.2">
      <c r="A216" s="10"/>
      <c r="B216" s="10"/>
      <c r="C216" s="21"/>
      <c r="D216" s="21"/>
      <c r="E216" s="21"/>
      <c r="F216" s="21"/>
      <c r="G216" s="21"/>
      <c r="H216" s="21"/>
      <c r="I216" s="21"/>
      <c r="J216" s="21"/>
      <c r="K216" s="21"/>
      <c r="L216" s="21"/>
      <c r="M216" s="21"/>
      <c r="N216" s="21"/>
      <c r="O216" s="21"/>
      <c r="P216" s="21"/>
      <c r="Q216" s="21"/>
      <c r="R216" s="21"/>
      <c r="S216" s="21"/>
      <c r="T216" s="21"/>
      <c r="U216" s="21"/>
      <c r="V216" s="21"/>
      <c r="W216" s="10"/>
      <c r="X216" s="10"/>
      <c r="Y216" s="10"/>
      <c r="Z216" s="10"/>
      <c r="AA216" s="10"/>
      <c r="AB216" s="10"/>
    </row>
    <row r="217" spans="1:28" s="247" customFormat="1" x14ac:dyDescent="0.2">
      <c r="A217" s="10"/>
      <c r="B217" s="10"/>
      <c r="C217" s="21"/>
      <c r="D217" s="21"/>
      <c r="E217" s="21"/>
      <c r="F217" s="21"/>
      <c r="G217" s="21"/>
      <c r="H217" s="21"/>
      <c r="I217" s="21"/>
      <c r="J217" s="21"/>
      <c r="K217" s="21"/>
      <c r="L217" s="21"/>
      <c r="M217" s="21"/>
      <c r="N217" s="21"/>
      <c r="O217" s="21"/>
      <c r="P217" s="21"/>
      <c r="Q217" s="21"/>
      <c r="R217" s="21"/>
      <c r="S217" s="21"/>
      <c r="T217" s="21"/>
      <c r="U217" s="21"/>
      <c r="V217" s="21"/>
      <c r="W217" s="10"/>
      <c r="X217" s="10"/>
      <c r="Y217" s="10"/>
      <c r="Z217" s="10"/>
      <c r="AA217" s="10"/>
      <c r="AB217" s="10"/>
    </row>
    <row r="218" spans="1:28" s="247" customFormat="1" x14ac:dyDescent="0.2">
      <c r="A218" s="10"/>
      <c r="B218" s="10"/>
      <c r="C218" s="21"/>
      <c r="D218" s="21"/>
      <c r="E218" s="21"/>
      <c r="F218" s="21"/>
      <c r="G218" s="21"/>
      <c r="H218" s="21"/>
      <c r="I218" s="21"/>
      <c r="J218" s="21"/>
      <c r="K218" s="21"/>
      <c r="L218" s="21"/>
      <c r="M218" s="21"/>
      <c r="N218" s="21"/>
      <c r="O218" s="21"/>
      <c r="P218" s="21"/>
      <c r="Q218" s="21"/>
      <c r="R218" s="21"/>
      <c r="S218" s="21"/>
      <c r="T218" s="21"/>
      <c r="U218" s="21"/>
      <c r="V218" s="21"/>
      <c r="W218" s="10"/>
      <c r="X218" s="10"/>
      <c r="Y218" s="10"/>
      <c r="Z218" s="10"/>
      <c r="AA218" s="10"/>
      <c r="AB218" s="10"/>
    </row>
    <row r="219" spans="1:28" s="247" customFormat="1" x14ac:dyDescent="0.2">
      <c r="A219" s="10"/>
      <c r="B219" s="10"/>
      <c r="C219" s="21"/>
      <c r="D219" s="21"/>
      <c r="E219" s="21"/>
      <c r="F219" s="21"/>
      <c r="G219" s="21"/>
      <c r="H219" s="21"/>
      <c r="I219" s="21"/>
      <c r="J219" s="21"/>
      <c r="K219" s="21"/>
      <c r="L219" s="21"/>
      <c r="M219" s="21"/>
      <c r="N219" s="21"/>
      <c r="O219" s="21"/>
      <c r="P219" s="21"/>
      <c r="Q219" s="21"/>
      <c r="R219" s="21"/>
      <c r="S219" s="21"/>
      <c r="T219" s="21"/>
      <c r="U219" s="21"/>
      <c r="V219" s="21"/>
      <c r="W219" s="10"/>
      <c r="X219" s="10"/>
      <c r="Y219" s="10"/>
      <c r="Z219" s="10"/>
      <c r="AA219" s="10"/>
      <c r="AB219" s="10"/>
    </row>
    <row r="220" spans="1:28" s="247" customFormat="1" x14ac:dyDescent="0.2">
      <c r="A220" s="10"/>
      <c r="B220" s="10"/>
      <c r="C220" s="21"/>
      <c r="D220" s="21"/>
      <c r="E220" s="21"/>
      <c r="F220" s="21"/>
      <c r="G220" s="21"/>
      <c r="H220" s="21"/>
      <c r="I220" s="21"/>
      <c r="J220" s="21"/>
      <c r="K220" s="21"/>
      <c r="L220" s="21"/>
      <c r="M220" s="21"/>
      <c r="N220" s="21"/>
      <c r="O220" s="21"/>
      <c r="P220" s="21"/>
      <c r="Q220" s="21"/>
      <c r="R220" s="21"/>
      <c r="S220" s="21"/>
      <c r="T220" s="21"/>
      <c r="U220" s="21"/>
      <c r="V220" s="21"/>
      <c r="W220" s="10"/>
      <c r="X220" s="10"/>
      <c r="Y220" s="10"/>
      <c r="Z220" s="10"/>
      <c r="AA220" s="10"/>
      <c r="AB220" s="10"/>
    </row>
    <row r="221" spans="1:28" s="247" customFormat="1" x14ac:dyDescent="0.2">
      <c r="A221" s="10"/>
      <c r="B221" s="10"/>
      <c r="C221" s="21"/>
      <c r="D221" s="21"/>
      <c r="E221" s="21"/>
      <c r="F221" s="21"/>
      <c r="G221" s="21"/>
      <c r="H221" s="21"/>
      <c r="I221" s="21"/>
      <c r="J221" s="21"/>
      <c r="K221" s="21"/>
      <c r="L221" s="21"/>
      <c r="M221" s="21"/>
      <c r="N221" s="21"/>
      <c r="O221" s="21"/>
      <c r="P221" s="21"/>
      <c r="Q221" s="21"/>
      <c r="R221" s="21"/>
      <c r="S221" s="21"/>
      <c r="T221" s="21"/>
      <c r="U221" s="21"/>
      <c r="V221" s="21"/>
      <c r="W221" s="10"/>
      <c r="X221" s="10"/>
      <c r="Y221" s="10"/>
      <c r="Z221" s="10"/>
      <c r="AA221" s="10"/>
      <c r="AB221" s="10"/>
    </row>
    <row r="222" spans="1:28" s="247" customFormat="1" x14ac:dyDescent="0.2">
      <c r="A222" s="10"/>
      <c r="B222" s="10"/>
      <c r="C222" s="21"/>
      <c r="D222" s="21"/>
      <c r="E222" s="21"/>
      <c r="F222" s="21"/>
      <c r="G222" s="21"/>
      <c r="H222" s="21"/>
      <c r="I222" s="21"/>
      <c r="J222" s="21"/>
      <c r="K222" s="21"/>
      <c r="L222" s="21"/>
      <c r="M222" s="21"/>
      <c r="N222" s="21"/>
      <c r="O222" s="21"/>
      <c r="P222" s="21"/>
      <c r="Q222" s="21"/>
      <c r="R222" s="21"/>
      <c r="S222" s="21"/>
      <c r="T222" s="21"/>
      <c r="U222" s="21"/>
      <c r="V222" s="21"/>
      <c r="W222" s="10"/>
      <c r="X222" s="10"/>
      <c r="Y222" s="10"/>
      <c r="Z222" s="10"/>
      <c r="AA222" s="10"/>
      <c r="AB222" s="10"/>
    </row>
    <row r="223" spans="1:28" s="247" customFormat="1" x14ac:dyDescent="0.2">
      <c r="A223" s="10"/>
      <c r="B223" s="10"/>
      <c r="C223" s="21"/>
      <c r="D223" s="21"/>
      <c r="E223" s="21"/>
      <c r="F223" s="21"/>
      <c r="G223" s="21"/>
      <c r="H223" s="21"/>
      <c r="I223" s="21"/>
      <c r="J223" s="21"/>
      <c r="K223" s="21"/>
      <c r="L223" s="21"/>
      <c r="M223" s="21"/>
      <c r="N223" s="21"/>
      <c r="O223" s="21"/>
      <c r="P223" s="21"/>
      <c r="Q223" s="21"/>
      <c r="R223" s="21"/>
      <c r="S223" s="21"/>
      <c r="T223" s="21"/>
      <c r="U223" s="21"/>
      <c r="V223" s="21"/>
      <c r="W223" s="10"/>
      <c r="X223" s="10"/>
      <c r="Y223" s="10"/>
      <c r="Z223" s="10"/>
      <c r="AA223" s="10"/>
      <c r="AB223" s="10"/>
    </row>
    <row r="224" spans="1:28" s="247" customFormat="1" x14ac:dyDescent="0.2">
      <c r="A224" s="10"/>
      <c r="B224" s="10"/>
      <c r="C224" s="21"/>
      <c r="D224" s="21"/>
      <c r="E224" s="21"/>
      <c r="F224" s="21"/>
      <c r="G224" s="21"/>
      <c r="H224" s="21"/>
      <c r="I224" s="21"/>
      <c r="J224" s="21"/>
      <c r="K224" s="21"/>
      <c r="L224" s="21"/>
      <c r="M224" s="21"/>
      <c r="N224" s="21"/>
      <c r="O224" s="21"/>
      <c r="P224" s="21"/>
      <c r="Q224" s="21"/>
      <c r="R224" s="21"/>
      <c r="S224" s="21"/>
      <c r="T224" s="21"/>
      <c r="U224" s="21"/>
      <c r="V224" s="21"/>
      <c r="W224" s="10"/>
      <c r="X224" s="10"/>
      <c r="Y224" s="10"/>
      <c r="Z224" s="10"/>
      <c r="AA224" s="10"/>
      <c r="AB224" s="10"/>
    </row>
    <row r="225" spans="1:28" s="247" customFormat="1" x14ac:dyDescent="0.2">
      <c r="A225" s="10"/>
      <c r="B225" s="10"/>
      <c r="C225" s="21"/>
      <c r="D225" s="21"/>
      <c r="E225" s="21"/>
      <c r="F225" s="21"/>
      <c r="G225" s="21"/>
      <c r="H225" s="21"/>
      <c r="I225" s="21"/>
      <c r="J225" s="21"/>
      <c r="K225" s="21"/>
      <c r="L225" s="21"/>
      <c r="M225" s="21"/>
      <c r="N225" s="21"/>
      <c r="O225" s="21"/>
      <c r="P225" s="21"/>
      <c r="Q225" s="21"/>
      <c r="R225" s="21"/>
      <c r="S225" s="21"/>
      <c r="T225" s="21"/>
      <c r="U225" s="21"/>
      <c r="V225" s="21"/>
      <c r="W225" s="10"/>
      <c r="X225" s="10"/>
      <c r="Y225" s="10"/>
      <c r="Z225" s="10"/>
      <c r="AA225" s="10"/>
      <c r="AB225" s="10"/>
    </row>
    <row r="226" spans="1:28" s="247" customFormat="1" x14ac:dyDescent="0.2">
      <c r="A226" s="10"/>
      <c r="B226" s="10"/>
      <c r="C226" s="21"/>
      <c r="D226" s="21"/>
      <c r="E226" s="21"/>
      <c r="F226" s="21"/>
      <c r="G226" s="21"/>
      <c r="H226" s="21"/>
      <c r="I226" s="21"/>
      <c r="J226" s="21"/>
      <c r="K226" s="21"/>
      <c r="L226" s="21"/>
      <c r="M226" s="21"/>
      <c r="N226" s="21"/>
      <c r="O226" s="21"/>
      <c r="P226" s="21"/>
      <c r="Q226" s="21"/>
      <c r="R226" s="21"/>
      <c r="S226" s="21"/>
      <c r="T226" s="21"/>
      <c r="U226" s="21"/>
      <c r="V226" s="21"/>
      <c r="W226" s="10"/>
      <c r="X226" s="10"/>
      <c r="Y226" s="10"/>
      <c r="Z226" s="10"/>
      <c r="AA226" s="10"/>
      <c r="AB226" s="10"/>
    </row>
    <row r="227" spans="1:28" s="247" customFormat="1" x14ac:dyDescent="0.2">
      <c r="A227" s="10"/>
      <c r="B227" s="10"/>
      <c r="C227" s="21"/>
      <c r="D227" s="21"/>
      <c r="E227" s="21"/>
      <c r="F227" s="21"/>
      <c r="G227" s="21"/>
      <c r="H227" s="21"/>
      <c r="I227" s="21"/>
      <c r="J227" s="21"/>
      <c r="K227" s="21"/>
      <c r="L227" s="21"/>
      <c r="M227" s="21"/>
      <c r="N227" s="21"/>
      <c r="O227" s="21"/>
      <c r="P227" s="21"/>
      <c r="Q227" s="21"/>
      <c r="R227" s="21"/>
      <c r="S227" s="21"/>
      <c r="T227" s="21"/>
      <c r="U227" s="21"/>
      <c r="V227" s="21"/>
      <c r="W227" s="10"/>
      <c r="X227" s="10"/>
      <c r="Y227" s="10"/>
      <c r="Z227" s="10"/>
      <c r="AA227" s="10"/>
      <c r="AB227" s="10"/>
    </row>
    <row r="228" spans="1:28" s="247" customFormat="1" x14ac:dyDescent="0.2">
      <c r="A228" s="10"/>
      <c r="B228" s="10"/>
      <c r="C228" s="21"/>
      <c r="D228" s="21"/>
      <c r="E228" s="21"/>
      <c r="F228" s="21"/>
      <c r="G228" s="21"/>
      <c r="H228" s="21"/>
      <c r="I228" s="21"/>
      <c r="J228" s="21"/>
      <c r="K228" s="21"/>
      <c r="L228" s="21"/>
      <c r="M228" s="21"/>
      <c r="N228" s="21"/>
      <c r="O228" s="21"/>
      <c r="P228" s="21"/>
      <c r="Q228" s="21"/>
      <c r="R228" s="21"/>
      <c r="S228" s="21"/>
      <c r="T228" s="21"/>
      <c r="U228" s="21"/>
      <c r="V228" s="21"/>
      <c r="W228" s="10"/>
      <c r="X228" s="10"/>
      <c r="Y228" s="10"/>
      <c r="Z228" s="10"/>
      <c r="AA228" s="10"/>
      <c r="AB228" s="10"/>
    </row>
    <row r="229" spans="1:28" s="247" customFormat="1" x14ac:dyDescent="0.2">
      <c r="A229" s="10"/>
      <c r="B229" s="10"/>
      <c r="C229" s="21"/>
      <c r="D229" s="21"/>
      <c r="E229" s="21"/>
      <c r="F229" s="21"/>
      <c r="G229" s="21"/>
      <c r="H229" s="21"/>
      <c r="I229" s="21"/>
      <c r="J229" s="21"/>
      <c r="K229" s="21"/>
      <c r="L229" s="21"/>
      <c r="M229" s="21"/>
      <c r="N229" s="21"/>
      <c r="O229" s="21"/>
      <c r="P229" s="21"/>
      <c r="Q229" s="21"/>
      <c r="R229" s="21"/>
      <c r="S229" s="21"/>
      <c r="T229" s="21"/>
      <c r="U229" s="21"/>
      <c r="V229" s="21"/>
      <c r="W229" s="10"/>
      <c r="X229" s="10"/>
      <c r="Y229" s="10"/>
      <c r="Z229" s="10"/>
      <c r="AA229" s="10"/>
      <c r="AB229" s="10"/>
    </row>
    <row r="230" spans="1:28" s="247" customFormat="1" x14ac:dyDescent="0.2">
      <c r="A230" s="10"/>
      <c r="B230" s="10"/>
      <c r="C230" s="21"/>
      <c r="D230" s="21"/>
      <c r="E230" s="21"/>
      <c r="F230" s="21"/>
      <c r="G230" s="21"/>
      <c r="H230" s="21"/>
      <c r="I230" s="21"/>
      <c r="J230" s="21"/>
      <c r="K230" s="21"/>
      <c r="L230" s="21"/>
      <c r="M230" s="21"/>
      <c r="N230" s="21"/>
      <c r="O230" s="21"/>
      <c r="P230" s="21"/>
      <c r="Q230" s="21"/>
      <c r="R230" s="21"/>
      <c r="S230" s="21"/>
      <c r="T230" s="21"/>
      <c r="U230" s="21"/>
      <c r="V230" s="21"/>
      <c r="W230" s="10"/>
      <c r="X230" s="10"/>
      <c r="Y230" s="10"/>
      <c r="Z230" s="10"/>
      <c r="AA230" s="10"/>
      <c r="AB230" s="10"/>
    </row>
    <row r="231" spans="1:28" s="247" customFormat="1" x14ac:dyDescent="0.2">
      <c r="A231" s="10"/>
      <c r="B231" s="10"/>
      <c r="C231" s="21"/>
      <c r="D231" s="21"/>
      <c r="E231" s="21"/>
      <c r="F231" s="21"/>
      <c r="G231" s="21"/>
      <c r="H231" s="21"/>
      <c r="I231" s="21"/>
      <c r="J231" s="21"/>
      <c r="K231" s="21"/>
      <c r="L231" s="21"/>
      <c r="M231" s="21"/>
      <c r="N231" s="21"/>
      <c r="O231" s="21"/>
      <c r="P231" s="21"/>
      <c r="Q231" s="21"/>
      <c r="R231" s="21"/>
      <c r="S231" s="21"/>
      <c r="T231" s="21"/>
      <c r="U231" s="21"/>
      <c r="V231" s="21"/>
      <c r="W231" s="10"/>
      <c r="X231" s="10"/>
      <c r="Y231" s="10"/>
      <c r="Z231" s="10"/>
      <c r="AA231" s="10"/>
      <c r="AB231" s="10"/>
    </row>
    <row r="232" spans="1:28" s="247" customFormat="1" x14ac:dyDescent="0.2">
      <c r="A232" s="10"/>
      <c r="B232" s="10"/>
      <c r="C232" s="21"/>
      <c r="D232" s="21"/>
      <c r="E232" s="21"/>
      <c r="F232" s="21"/>
      <c r="G232" s="21"/>
      <c r="H232" s="21"/>
      <c r="I232" s="21"/>
      <c r="J232" s="21"/>
      <c r="K232" s="21"/>
      <c r="L232" s="21"/>
      <c r="M232" s="21"/>
      <c r="N232" s="21"/>
      <c r="O232" s="21"/>
      <c r="P232" s="21"/>
      <c r="Q232" s="21"/>
      <c r="R232" s="21"/>
      <c r="S232" s="21"/>
      <c r="T232" s="21"/>
      <c r="U232" s="21"/>
      <c r="V232" s="21"/>
      <c r="W232" s="10"/>
      <c r="X232" s="10"/>
      <c r="Y232" s="10"/>
      <c r="Z232" s="10"/>
      <c r="AA232" s="10"/>
      <c r="AB232" s="10"/>
    </row>
    <row r="233" spans="1:28" s="247" customFormat="1" x14ac:dyDescent="0.2">
      <c r="A233" s="10"/>
      <c r="B233" s="10"/>
      <c r="C233" s="21"/>
      <c r="D233" s="21"/>
      <c r="E233" s="21"/>
      <c r="F233" s="21"/>
      <c r="G233" s="21"/>
      <c r="H233" s="21"/>
      <c r="I233" s="21"/>
      <c r="J233" s="21"/>
      <c r="K233" s="21"/>
      <c r="L233" s="21"/>
      <c r="M233" s="21"/>
      <c r="N233" s="21"/>
      <c r="O233" s="21"/>
      <c r="P233" s="21"/>
      <c r="Q233" s="21"/>
      <c r="R233" s="21"/>
      <c r="S233" s="21"/>
      <c r="T233" s="21"/>
      <c r="U233" s="21"/>
      <c r="V233" s="21"/>
      <c r="W233" s="10"/>
      <c r="X233" s="10"/>
      <c r="Y233" s="10"/>
      <c r="Z233" s="10"/>
      <c r="AA233" s="10"/>
      <c r="AB233" s="10"/>
    </row>
    <row r="234" spans="1:28" s="247" customFormat="1" x14ac:dyDescent="0.2">
      <c r="A234" s="10"/>
      <c r="B234" s="10"/>
      <c r="C234" s="21"/>
      <c r="D234" s="21"/>
      <c r="E234" s="21"/>
      <c r="F234" s="21"/>
      <c r="G234" s="21"/>
      <c r="H234" s="21"/>
      <c r="I234" s="21"/>
      <c r="J234" s="21"/>
      <c r="K234" s="21"/>
      <c r="L234" s="21"/>
      <c r="M234" s="21"/>
      <c r="N234" s="21"/>
      <c r="O234" s="21"/>
      <c r="P234" s="21"/>
      <c r="Q234" s="21"/>
      <c r="R234" s="21"/>
      <c r="S234" s="21"/>
      <c r="T234" s="21"/>
      <c r="U234" s="21"/>
      <c r="V234" s="21"/>
      <c r="W234" s="10"/>
      <c r="X234" s="10"/>
      <c r="Y234" s="10"/>
      <c r="Z234" s="10"/>
      <c r="AA234" s="10"/>
      <c r="AB234" s="10"/>
    </row>
    <row r="235" spans="1:28" s="247" customFormat="1" x14ac:dyDescent="0.2">
      <c r="A235" s="10"/>
      <c r="B235" s="10"/>
      <c r="C235" s="21"/>
      <c r="D235" s="21"/>
      <c r="E235" s="21"/>
      <c r="F235" s="21"/>
      <c r="G235" s="21"/>
      <c r="H235" s="21"/>
      <c r="I235" s="21"/>
      <c r="J235" s="21"/>
      <c r="K235" s="21"/>
      <c r="L235" s="21"/>
      <c r="M235" s="21"/>
      <c r="N235" s="21"/>
      <c r="O235" s="21"/>
      <c r="P235" s="21"/>
      <c r="Q235" s="21"/>
      <c r="R235" s="21"/>
      <c r="S235" s="21"/>
      <c r="T235" s="21"/>
      <c r="U235" s="21"/>
      <c r="V235" s="21"/>
      <c r="W235" s="10"/>
      <c r="X235" s="10"/>
      <c r="Y235" s="10"/>
      <c r="Z235" s="10"/>
      <c r="AA235" s="10"/>
      <c r="AB235" s="10"/>
    </row>
    <row r="236" spans="1:28" s="247" customFormat="1" x14ac:dyDescent="0.2">
      <c r="A236" s="10"/>
      <c r="B236" s="10"/>
      <c r="C236" s="21"/>
      <c r="D236" s="21"/>
      <c r="E236" s="21"/>
      <c r="F236" s="21"/>
      <c r="G236" s="21"/>
      <c r="H236" s="21"/>
      <c r="I236" s="21"/>
      <c r="J236" s="21"/>
      <c r="K236" s="21"/>
      <c r="L236" s="21"/>
      <c r="M236" s="21"/>
      <c r="N236" s="21"/>
      <c r="O236" s="21"/>
      <c r="P236" s="21"/>
      <c r="Q236" s="21"/>
      <c r="R236" s="21"/>
      <c r="S236" s="21"/>
      <c r="T236" s="21"/>
      <c r="U236" s="21"/>
      <c r="V236" s="21"/>
      <c r="W236" s="10"/>
      <c r="X236" s="10"/>
      <c r="Y236" s="10"/>
      <c r="Z236" s="10"/>
      <c r="AA236" s="10"/>
      <c r="AB236" s="10"/>
    </row>
    <row r="237" spans="1:28" s="247" customFormat="1" x14ac:dyDescent="0.2">
      <c r="A237" s="10"/>
      <c r="B237" s="10"/>
      <c r="C237" s="21"/>
      <c r="D237" s="21"/>
      <c r="E237" s="21"/>
      <c r="F237" s="21"/>
      <c r="G237" s="21"/>
      <c r="H237" s="21"/>
      <c r="I237" s="21"/>
      <c r="J237" s="21"/>
      <c r="K237" s="21"/>
      <c r="L237" s="21"/>
      <c r="M237" s="21"/>
      <c r="N237" s="21"/>
      <c r="O237" s="21"/>
      <c r="P237" s="21"/>
      <c r="Q237" s="21"/>
      <c r="R237" s="21"/>
      <c r="S237" s="21"/>
      <c r="T237" s="21"/>
      <c r="U237" s="21"/>
      <c r="V237" s="21"/>
      <c r="W237" s="10"/>
      <c r="X237" s="10"/>
      <c r="Y237" s="10"/>
      <c r="Z237" s="10"/>
      <c r="AA237" s="10"/>
      <c r="AB237" s="10"/>
    </row>
    <row r="238" spans="1:28" s="247" customFormat="1" x14ac:dyDescent="0.2">
      <c r="A238" s="10"/>
      <c r="B238" s="10"/>
      <c r="C238" s="21"/>
      <c r="D238" s="21"/>
      <c r="E238" s="21"/>
      <c r="F238" s="21"/>
      <c r="G238" s="21"/>
      <c r="H238" s="21"/>
      <c r="I238" s="21"/>
      <c r="J238" s="21"/>
      <c r="K238" s="21"/>
      <c r="L238" s="21"/>
      <c r="M238" s="21"/>
      <c r="N238" s="21"/>
      <c r="O238" s="21"/>
      <c r="P238" s="21"/>
      <c r="Q238" s="21"/>
      <c r="R238" s="21"/>
      <c r="S238" s="21"/>
      <c r="T238" s="21"/>
      <c r="U238" s="21"/>
      <c r="V238" s="21"/>
      <c r="W238" s="10"/>
      <c r="X238" s="10"/>
      <c r="Y238" s="10"/>
      <c r="Z238" s="10"/>
      <c r="AA238" s="10"/>
      <c r="AB238" s="10"/>
    </row>
    <row r="239" spans="1:28" s="247" customFormat="1" x14ac:dyDescent="0.2">
      <c r="A239" s="10"/>
      <c r="B239" s="10"/>
      <c r="C239" s="21"/>
      <c r="D239" s="21"/>
      <c r="E239" s="21"/>
      <c r="F239" s="21"/>
      <c r="G239" s="21"/>
      <c r="H239" s="21"/>
      <c r="I239" s="21"/>
      <c r="J239" s="21"/>
      <c r="K239" s="21"/>
      <c r="L239" s="21"/>
      <c r="M239" s="21"/>
      <c r="N239" s="21"/>
      <c r="O239" s="21"/>
      <c r="P239" s="21"/>
      <c r="Q239" s="21"/>
      <c r="R239" s="21"/>
      <c r="S239" s="21"/>
      <c r="T239" s="21"/>
      <c r="U239" s="21"/>
      <c r="V239" s="21"/>
      <c r="W239" s="10"/>
      <c r="X239" s="10"/>
      <c r="Y239" s="10"/>
      <c r="Z239" s="10"/>
      <c r="AA239" s="10"/>
      <c r="AB239" s="10"/>
    </row>
    <row r="240" spans="1:28" s="247" customFormat="1" x14ac:dyDescent="0.2">
      <c r="A240" s="10"/>
      <c r="B240" s="10"/>
      <c r="C240" s="21"/>
      <c r="D240" s="21"/>
      <c r="E240" s="21"/>
      <c r="F240" s="21"/>
      <c r="G240" s="21"/>
      <c r="H240" s="21"/>
      <c r="I240" s="21"/>
      <c r="J240" s="21"/>
      <c r="K240" s="21"/>
      <c r="L240" s="21"/>
      <c r="M240" s="21"/>
      <c r="N240" s="21"/>
      <c r="O240" s="21"/>
      <c r="P240" s="21"/>
      <c r="Q240" s="21"/>
      <c r="R240" s="21"/>
      <c r="S240" s="21"/>
      <c r="T240" s="21"/>
      <c r="U240" s="21"/>
      <c r="V240" s="21"/>
      <c r="W240" s="10"/>
      <c r="X240" s="10"/>
      <c r="Y240" s="10"/>
      <c r="Z240" s="10"/>
      <c r="AA240" s="10"/>
      <c r="AB240" s="10"/>
    </row>
    <row r="241" spans="1:28" s="247" customFormat="1" x14ac:dyDescent="0.2">
      <c r="A241" s="10"/>
      <c r="B241" s="10"/>
      <c r="C241" s="21"/>
      <c r="D241" s="21"/>
      <c r="E241" s="21"/>
      <c r="F241" s="21"/>
      <c r="G241" s="21"/>
      <c r="H241" s="21"/>
      <c r="I241" s="21"/>
      <c r="J241" s="21"/>
      <c r="K241" s="21"/>
      <c r="L241" s="21"/>
      <c r="M241" s="21"/>
      <c r="N241" s="21"/>
      <c r="O241" s="21"/>
      <c r="P241" s="21"/>
      <c r="Q241" s="21"/>
      <c r="R241" s="21"/>
      <c r="S241" s="21"/>
      <c r="T241" s="21"/>
      <c r="U241" s="21"/>
      <c r="V241" s="21"/>
      <c r="W241" s="10"/>
      <c r="X241" s="10"/>
      <c r="Y241" s="10"/>
      <c r="Z241" s="10"/>
      <c r="AA241" s="10"/>
      <c r="AB241" s="10"/>
    </row>
    <row r="242" spans="1:28" s="247" customFormat="1" x14ac:dyDescent="0.2">
      <c r="A242" s="10"/>
      <c r="B242" s="10"/>
      <c r="C242" s="21"/>
      <c r="D242" s="21"/>
      <c r="E242" s="21"/>
      <c r="F242" s="21"/>
      <c r="G242" s="21"/>
      <c r="H242" s="21"/>
      <c r="I242" s="21"/>
      <c r="J242" s="21"/>
      <c r="K242" s="21"/>
      <c r="L242" s="21"/>
      <c r="M242" s="21"/>
      <c r="N242" s="21"/>
      <c r="O242" s="21"/>
      <c r="P242" s="21"/>
      <c r="Q242" s="21"/>
      <c r="R242" s="21"/>
      <c r="S242" s="21"/>
      <c r="T242" s="21"/>
      <c r="U242" s="21"/>
      <c r="V242" s="21"/>
      <c r="W242" s="10"/>
      <c r="X242" s="10"/>
      <c r="Y242" s="10"/>
      <c r="Z242" s="10"/>
      <c r="AA242" s="10"/>
      <c r="AB242" s="10"/>
    </row>
    <row r="243" spans="1:28" s="247" customFormat="1" x14ac:dyDescent="0.2">
      <c r="A243" s="10"/>
      <c r="B243" s="10"/>
      <c r="C243" s="21"/>
      <c r="D243" s="21"/>
      <c r="E243" s="21"/>
      <c r="F243" s="21"/>
      <c r="G243" s="21"/>
      <c r="H243" s="21"/>
      <c r="I243" s="21"/>
      <c r="J243" s="21"/>
      <c r="K243" s="21"/>
      <c r="L243" s="21"/>
      <c r="M243" s="21"/>
      <c r="N243" s="21"/>
      <c r="O243" s="21"/>
      <c r="P243" s="21"/>
      <c r="Q243" s="21"/>
      <c r="R243" s="21"/>
      <c r="S243" s="21"/>
      <c r="T243" s="21"/>
      <c r="U243" s="21"/>
      <c r="V243" s="21"/>
      <c r="W243" s="10"/>
      <c r="X243" s="10"/>
      <c r="Y243" s="10"/>
      <c r="Z243" s="10"/>
      <c r="AA243" s="10"/>
      <c r="AB243" s="10"/>
    </row>
    <row r="244" spans="1:28" s="247" customFormat="1" x14ac:dyDescent="0.2">
      <c r="A244" s="10"/>
      <c r="B244" s="10"/>
      <c r="C244" s="21"/>
      <c r="D244" s="21"/>
      <c r="E244" s="21"/>
      <c r="F244" s="21"/>
      <c r="G244" s="21"/>
      <c r="H244" s="21"/>
      <c r="I244" s="21"/>
      <c r="J244" s="21"/>
      <c r="K244" s="21"/>
      <c r="L244" s="21"/>
      <c r="M244" s="21"/>
      <c r="N244" s="21"/>
      <c r="O244" s="21"/>
      <c r="P244" s="21"/>
      <c r="Q244" s="21"/>
      <c r="R244" s="21"/>
      <c r="S244" s="21"/>
      <c r="T244" s="21"/>
      <c r="U244" s="21"/>
      <c r="V244" s="21"/>
      <c r="W244" s="10"/>
      <c r="X244" s="10"/>
      <c r="Y244" s="10"/>
      <c r="Z244" s="10"/>
      <c r="AA244" s="10"/>
      <c r="AB244" s="10"/>
    </row>
    <row r="245" spans="1:28" s="247" customFormat="1" x14ac:dyDescent="0.2">
      <c r="A245" s="10"/>
      <c r="B245" s="10"/>
      <c r="C245" s="21"/>
      <c r="D245" s="21"/>
      <c r="E245" s="21"/>
      <c r="F245" s="21"/>
      <c r="G245" s="21"/>
      <c r="H245" s="21"/>
      <c r="I245" s="21"/>
      <c r="J245" s="21"/>
      <c r="K245" s="21"/>
      <c r="L245" s="21"/>
      <c r="M245" s="21"/>
      <c r="N245" s="21"/>
      <c r="O245" s="21"/>
      <c r="P245" s="21"/>
      <c r="Q245" s="21"/>
      <c r="R245" s="21"/>
      <c r="S245" s="21"/>
      <c r="T245" s="21"/>
      <c r="U245" s="21"/>
      <c r="V245" s="21"/>
      <c r="W245" s="10"/>
      <c r="X245" s="10"/>
      <c r="Y245" s="10"/>
      <c r="Z245" s="10"/>
      <c r="AA245" s="10"/>
      <c r="AB245" s="10"/>
    </row>
    <row r="246" spans="1:28" s="247" customFormat="1" x14ac:dyDescent="0.2">
      <c r="A246" s="10"/>
      <c r="B246" s="10"/>
      <c r="C246" s="21"/>
      <c r="D246" s="21"/>
      <c r="E246" s="21"/>
      <c r="F246" s="21"/>
      <c r="G246" s="21"/>
      <c r="H246" s="21"/>
      <c r="I246" s="21"/>
      <c r="J246" s="21"/>
      <c r="K246" s="21"/>
      <c r="L246" s="21"/>
      <c r="M246" s="21"/>
      <c r="N246" s="21"/>
      <c r="O246" s="21"/>
      <c r="P246" s="21"/>
      <c r="Q246" s="21"/>
      <c r="R246" s="21"/>
      <c r="S246" s="21"/>
      <c r="T246" s="21"/>
      <c r="U246" s="21"/>
      <c r="V246" s="21"/>
      <c r="W246" s="10"/>
      <c r="X246" s="10"/>
      <c r="Y246" s="10"/>
      <c r="Z246" s="10"/>
      <c r="AA246" s="10"/>
      <c r="AB246" s="10"/>
    </row>
    <row r="247" spans="1:28" s="247" customFormat="1" x14ac:dyDescent="0.2">
      <c r="A247" s="10"/>
      <c r="B247" s="10"/>
      <c r="C247" s="21"/>
      <c r="D247" s="21"/>
      <c r="E247" s="21"/>
      <c r="F247" s="21"/>
      <c r="G247" s="21"/>
      <c r="H247" s="21"/>
      <c r="I247" s="21"/>
      <c r="J247" s="21"/>
      <c r="K247" s="21"/>
      <c r="L247" s="21"/>
      <c r="M247" s="21"/>
      <c r="N247" s="21"/>
      <c r="O247" s="21"/>
      <c r="P247" s="21"/>
      <c r="Q247" s="21"/>
      <c r="R247" s="21"/>
      <c r="S247" s="21"/>
      <c r="T247" s="21"/>
      <c r="U247" s="21"/>
      <c r="V247" s="21"/>
      <c r="W247" s="10"/>
      <c r="X247" s="10"/>
      <c r="Y247" s="10"/>
      <c r="Z247" s="10"/>
      <c r="AA247" s="10"/>
      <c r="AB247" s="10"/>
    </row>
    <row r="248" spans="1:28" s="247" customFormat="1" x14ac:dyDescent="0.2">
      <c r="A248" s="10"/>
      <c r="B248" s="10"/>
      <c r="C248" s="21"/>
      <c r="D248" s="21"/>
      <c r="E248" s="21"/>
      <c r="F248" s="21"/>
      <c r="G248" s="21"/>
      <c r="H248" s="21"/>
      <c r="I248" s="21"/>
      <c r="J248" s="21"/>
      <c r="K248" s="21"/>
      <c r="L248" s="21"/>
      <c r="M248" s="21"/>
      <c r="N248" s="21"/>
      <c r="O248" s="21"/>
      <c r="P248" s="21"/>
      <c r="Q248" s="21"/>
      <c r="R248" s="21"/>
      <c r="S248" s="21"/>
      <c r="T248" s="21"/>
      <c r="U248" s="21"/>
      <c r="V248" s="21"/>
      <c r="W248" s="10"/>
      <c r="X248" s="10"/>
      <c r="Y248" s="10"/>
      <c r="Z248" s="10"/>
      <c r="AA248" s="10"/>
      <c r="AB248" s="10"/>
    </row>
    <row r="249" spans="1:28" s="247" customFormat="1" x14ac:dyDescent="0.2">
      <c r="A249" s="10"/>
      <c r="B249" s="10"/>
      <c r="C249" s="21"/>
      <c r="D249" s="21"/>
      <c r="E249" s="21"/>
      <c r="F249" s="21"/>
      <c r="G249" s="21"/>
      <c r="H249" s="21"/>
      <c r="I249" s="21"/>
      <c r="J249" s="21"/>
      <c r="K249" s="21"/>
      <c r="L249" s="21"/>
      <c r="M249" s="21"/>
      <c r="N249" s="21"/>
      <c r="O249" s="21"/>
      <c r="P249" s="21"/>
      <c r="Q249" s="21"/>
      <c r="R249" s="21"/>
      <c r="S249" s="21"/>
      <c r="T249" s="21"/>
      <c r="U249" s="21"/>
      <c r="V249" s="21"/>
      <c r="W249" s="10"/>
      <c r="X249" s="10"/>
      <c r="Y249" s="10"/>
      <c r="Z249" s="10"/>
      <c r="AA249" s="10"/>
      <c r="AB249" s="10"/>
    </row>
    <row r="250" spans="1:28" s="247" customFormat="1" x14ac:dyDescent="0.2">
      <c r="A250" s="10"/>
      <c r="B250" s="10"/>
      <c r="C250" s="21"/>
      <c r="D250" s="21"/>
      <c r="E250" s="21"/>
      <c r="F250" s="21"/>
      <c r="G250" s="21"/>
      <c r="H250" s="21"/>
      <c r="I250" s="21"/>
      <c r="J250" s="21"/>
      <c r="K250" s="21"/>
      <c r="L250" s="21"/>
      <c r="M250" s="21"/>
      <c r="N250" s="21"/>
      <c r="O250" s="21"/>
      <c r="P250" s="21"/>
      <c r="Q250" s="21"/>
      <c r="R250" s="21"/>
      <c r="S250" s="21"/>
      <c r="T250" s="21"/>
      <c r="U250" s="21"/>
      <c r="V250" s="21"/>
      <c r="W250" s="10"/>
      <c r="X250" s="10"/>
      <c r="Y250" s="10"/>
      <c r="Z250" s="10"/>
      <c r="AA250" s="10"/>
      <c r="AB250" s="10"/>
    </row>
    <row r="251" spans="1:28" s="247" customFormat="1" x14ac:dyDescent="0.2">
      <c r="A251" s="10"/>
      <c r="B251" s="10"/>
      <c r="C251" s="21"/>
      <c r="D251" s="21"/>
      <c r="E251" s="21"/>
      <c r="F251" s="21"/>
      <c r="G251" s="21"/>
      <c r="H251" s="21"/>
      <c r="I251" s="21"/>
      <c r="J251" s="21"/>
      <c r="K251" s="21"/>
      <c r="L251" s="21"/>
      <c r="M251" s="21"/>
      <c r="N251" s="21"/>
      <c r="O251" s="21"/>
      <c r="P251" s="21"/>
      <c r="Q251" s="21"/>
      <c r="R251" s="21"/>
      <c r="S251" s="21"/>
      <c r="T251" s="21"/>
      <c r="U251" s="21"/>
      <c r="V251" s="21"/>
      <c r="W251" s="10"/>
      <c r="X251" s="10"/>
      <c r="Y251" s="10"/>
      <c r="Z251" s="10"/>
      <c r="AA251" s="10"/>
      <c r="AB251" s="10"/>
    </row>
    <row r="252" spans="1:28" s="247" customFormat="1" x14ac:dyDescent="0.2">
      <c r="A252" s="10"/>
      <c r="B252" s="10"/>
      <c r="C252" s="21"/>
      <c r="D252" s="21"/>
      <c r="E252" s="21"/>
      <c r="F252" s="21"/>
      <c r="G252" s="21"/>
      <c r="H252" s="21"/>
      <c r="I252" s="21"/>
      <c r="J252" s="21"/>
      <c r="K252" s="21"/>
      <c r="L252" s="21"/>
      <c r="M252" s="21"/>
      <c r="N252" s="21"/>
      <c r="O252" s="21"/>
      <c r="P252" s="21"/>
      <c r="Q252" s="21"/>
      <c r="R252" s="21"/>
      <c r="S252" s="21"/>
      <c r="T252" s="21"/>
      <c r="U252" s="21"/>
      <c r="V252" s="21"/>
      <c r="W252" s="10"/>
      <c r="X252" s="10"/>
      <c r="Y252" s="10"/>
      <c r="Z252" s="10"/>
      <c r="AA252" s="10"/>
      <c r="AB252" s="10"/>
    </row>
    <row r="253" spans="1:28" s="247" customFormat="1" x14ac:dyDescent="0.2">
      <c r="A253" s="10"/>
      <c r="B253" s="10"/>
      <c r="C253" s="21"/>
      <c r="D253" s="21"/>
      <c r="E253" s="21"/>
      <c r="F253" s="21"/>
      <c r="G253" s="21"/>
      <c r="H253" s="21"/>
      <c r="I253" s="21"/>
      <c r="J253" s="21"/>
      <c r="K253" s="21"/>
      <c r="L253" s="21"/>
      <c r="M253" s="21"/>
      <c r="N253" s="21"/>
      <c r="O253" s="21"/>
      <c r="P253" s="21"/>
      <c r="Q253" s="21"/>
      <c r="R253" s="21"/>
      <c r="S253" s="21"/>
      <c r="T253" s="21"/>
      <c r="U253" s="21"/>
      <c r="V253" s="21"/>
      <c r="W253" s="10"/>
      <c r="X253" s="10"/>
      <c r="Y253" s="10"/>
      <c r="Z253" s="10"/>
      <c r="AA253" s="10"/>
      <c r="AB253" s="10"/>
    </row>
    <row r="254" spans="1:28" s="247" customFormat="1" x14ac:dyDescent="0.2">
      <c r="A254" s="10"/>
      <c r="B254" s="10"/>
      <c r="C254" s="21"/>
      <c r="D254" s="21"/>
      <c r="E254" s="21"/>
      <c r="F254" s="21"/>
      <c r="G254" s="21"/>
      <c r="H254" s="21"/>
      <c r="I254" s="21"/>
      <c r="J254" s="21"/>
      <c r="K254" s="21"/>
      <c r="L254" s="21"/>
      <c r="M254" s="21"/>
      <c r="N254" s="21"/>
      <c r="O254" s="21"/>
      <c r="P254" s="21"/>
      <c r="Q254" s="21"/>
      <c r="R254" s="21"/>
      <c r="S254" s="21"/>
      <c r="T254" s="21"/>
      <c r="U254" s="21"/>
      <c r="V254" s="21"/>
      <c r="W254" s="10"/>
      <c r="X254" s="10"/>
      <c r="Y254" s="10"/>
      <c r="Z254" s="10"/>
      <c r="AA254" s="10"/>
      <c r="AB254" s="10"/>
    </row>
    <row r="255" spans="1:28" s="247" customFormat="1" x14ac:dyDescent="0.2">
      <c r="A255" s="10"/>
      <c r="B255" s="10"/>
      <c r="C255" s="21"/>
      <c r="D255" s="21"/>
      <c r="E255" s="21"/>
      <c r="F255" s="21"/>
      <c r="G255" s="21"/>
      <c r="H255" s="21"/>
      <c r="I255" s="21"/>
      <c r="J255" s="21"/>
      <c r="K255" s="21"/>
      <c r="L255" s="21"/>
      <c r="M255" s="21"/>
      <c r="N255" s="21"/>
      <c r="O255" s="21"/>
      <c r="P255" s="21"/>
      <c r="Q255" s="21"/>
      <c r="R255" s="21"/>
      <c r="S255" s="21"/>
      <c r="T255" s="21"/>
      <c r="U255" s="21"/>
      <c r="V255" s="21"/>
      <c r="W255" s="10"/>
      <c r="X255" s="10"/>
      <c r="Y255" s="10"/>
      <c r="Z255" s="10"/>
      <c r="AA255" s="10"/>
      <c r="AB255" s="10"/>
    </row>
    <row r="256" spans="1:28" s="247" customFormat="1" x14ac:dyDescent="0.2">
      <c r="A256" s="10"/>
      <c r="B256" s="10"/>
      <c r="C256" s="21"/>
      <c r="D256" s="21"/>
      <c r="E256" s="21"/>
      <c r="F256" s="21"/>
      <c r="G256" s="21"/>
      <c r="H256" s="21"/>
      <c r="I256" s="21"/>
      <c r="J256" s="21"/>
      <c r="K256" s="21"/>
      <c r="L256" s="21"/>
      <c r="M256" s="21"/>
      <c r="N256" s="21"/>
      <c r="O256" s="21"/>
      <c r="P256" s="21"/>
      <c r="Q256" s="21"/>
      <c r="R256" s="21"/>
      <c r="S256" s="21"/>
      <c r="T256" s="21"/>
      <c r="U256" s="21"/>
      <c r="V256" s="21"/>
      <c r="W256" s="10"/>
      <c r="X256" s="10"/>
      <c r="Y256" s="10"/>
      <c r="Z256" s="10"/>
      <c r="AA256" s="10"/>
      <c r="AB256" s="10"/>
    </row>
    <row r="257" spans="1:28" s="247" customFormat="1" x14ac:dyDescent="0.2">
      <c r="A257" s="10"/>
      <c r="B257" s="10"/>
      <c r="C257" s="21"/>
      <c r="D257" s="21"/>
      <c r="E257" s="21"/>
      <c r="F257" s="21"/>
      <c r="G257" s="21"/>
      <c r="H257" s="21"/>
      <c r="I257" s="21"/>
      <c r="J257" s="21"/>
      <c r="K257" s="21"/>
      <c r="L257" s="21"/>
      <c r="M257" s="21"/>
      <c r="N257" s="21"/>
      <c r="O257" s="21"/>
      <c r="P257" s="21"/>
      <c r="Q257" s="21"/>
      <c r="R257" s="21"/>
      <c r="S257" s="21"/>
      <c r="T257" s="21"/>
      <c r="U257" s="21"/>
      <c r="V257" s="21"/>
      <c r="W257" s="10"/>
      <c r="X257" s="10"/>
      <c r="Y257" s="10"/>
      <c r="Z257" s="10"/>
      <c r="AA257" s="10"/>
      <c r="AB257" s="10"/>
    </row>
    <row r="258" spans="1:28" s="247" customFormat="1" x14ac:dyDescent="0.2">
      <c r="A258" s="10"/>
      <c r="B258" s="10"/>
      <c r="C258" s="21"/>
      <c r="D258" s="21"/>
      <c r="E258" s="21"/>
      <c r="F258" s="21"/>
      <c r="G258" s="21"/>
      <c r="H258" s="21"/>
      <c r="I258" s="21"/>
      <c r="J258" s="21"/>
      <c r="K258" s="21"/>
      <c r="L258" s="21"/>
      <c r="M258" s="21"/>
      <c r="N258" s="21"/>
      <c r="O258" s="21"/>
      <c r="P258" s="21"/>
      <c r="Q258" s="21"/>
      <c r="R258" s="21"/>
      <c r="S258" s="21"/>
      <c r="T258" s="21"/>
      <c r="U258" s="21"/>
      <c r="V258" s="21"/>
      <c r="W258" s="10"/>
      <c r="X258" s="10"/>
      <c r="Y258" s="10"/>
      <c r="Z258" s="10"/>
      <c r="AA258" s="10"/>
      <c r="AB258" s="10"/>
    </row>
    <row r="259" spans="1:28" s="247" customFormat="1" x14ac:dyDescent="0.2">
      <c r="A259" s="10"/>
      <c r="B259" s="10"/>
      <c r="C259" s="21"/>
      <c r="D259" s="21"/>
      <c r="E259" s="21"/>
      <c r="F259" s="21"/>
      <c r="G259" s="21"/>
      <c r="H259" s="21"/>
      <c r="I259" s="21"/>
      <c r="J259" s="21"/>
      <c r="K259" s="21"/>
      <c r="L259" s="21"/>
      <c r="M259" s="21"/>
      <c r="N259" s="21"/>
      <c r="O259" s="21"/>
      <c r="P259" s="21"/>
      <c r="Q259" s="21"/>
      <c r="R259" s="21"/>
      <c r="S259" s="21"/>
      <c r="T259" s="21"/>
      <c r="U259" s="21"/>
      <c r="V259" s="21"/>
      <c r="W259" s="10"/>
      <c r="X259" s="10"/>
      <c r="Y259" s="10"/>
      <c r="Z259" s="10"/>
      <c r="AA259" s="10"/>
      <c r="AB259" s="10"/>
    </row>
    <row r="260" spans="1:28" s="247" customFormat="1" x14ac:dyDescent="0.2">
      <c r="A260" s="10"/>
      <c r="B260" s="10"/>
      <c r="C260" s="21"/>
      <c r="D260" s="21"/>
      <c r="E260" s="21"/>
      <c r="F260" s="21"/>
      <c r="G260" s="21"/>
      <c r="H260" s="21"/>
      <c r="I260" s="21"/>
      <c r="J260" s="21"/>
      <c r="K260" s="21"/>
      <c r="L260" s="21"/>
      <c r="M260" s="21"/>
      <c r="N260" s="21"/>
      <c r="O260" s="21"/>
      <c r="P260" s="21"/>
      <c r="Q260" s="21"/>
      <c r="R260" s="21"/>
      <c r="S260" s="21"/>
      <c r="T260" s="21"/>
      <c r="U260" s="21"/>
      <c r="V260" s="21"/>
      <c r="W260" s="10"/>
      <c r="X260" s="10"/>
      <c r="Y260" s="10"/>
      <c r="Z260" s="10"/>
      <c r="AA260" s="10"/>
      <c r="AB260" s="10"/>
    </row>
    <row r="261" spans="1:28" s="247" customFormat="1" x14ac:dyDescent="0.2">
      <c r="A261" s="10"/>
      <c r="B261" s="10"/>
      <c r="C261" s="21"/>
      <c r="D261" s="21"/>
      <c r="E261" s="21"/>
      <c r="F261" s="21"/>
      <c r="G261" s="21"/>
      <c r="H261" s="21"/>
      <c r="I261" s="21"/>
      <c r="J261" s="21"/>
      <c r="K261" s="21"/>
      <c r="L261" s="21"/>
      <c r="M261" s="21"/>
      <c r="N261" s="21"/>
      <c r="O261" s="21"/>
      <c r="P261" s="21"/>
      <c r="Q261" s="21"/>
      <c r="R261" s="21"/>
      <c r="S261" s="21"/>
      <c r="T261" s="21"/>
      <c r="U261" s="21"/>
      <c r="V261" s="21"/>
      <c r="W261" s="10"/>
      <c r="X261" s="10"/>
      <c r="Y261" s="10"/>
      <c r="Z261" s="10"/>
      <c r="AA261" s="10"/>
      <c r="AB261" s="10"/>
    </row>
    <row r="262" spans="1:28" s="247" customFormat="1" x14ac:dyDescent="0.2">
      <c r="A262" s="10"/>
      <c r="B262" s="10"/>
      <c r="C262" s="21"/>
      <c r="D262" s="21"/>
      <c r="E262" s="21"/>
      <c r="F262" s="21"/>
      <c r="G262" s="21"/>
      <c r="H262" s="21"/>
      <c r="I262" s="21"/>
      <c r="J262" s="21"/>
      <c r="K262" s="21"/>
      <c r="L262" s="21"/>
      <c r="M262" s="21"/>
      <c r="N262" s="21"/>
      <c r="O262" s="21"/>
      <c r="P262" s="21"/>
      <c r="Q262" s="21"/>
      <c r="R262" s="21"/>
      <c r="S262" s="21"/>
      <c r="T262" s="21"/>
      <c r="U262" s="21"/>
      <c r="V262" s="21"/>
      <c r="W262" s="10"/>
      <c r="X262" s="10"/>
      <c r="Y262" s="10"/>
      <c r="Z262" s="10"/>
      <c r="AA262" s="10"/>
      <c r="AB262" s="10"/>
    </row>
    <row r="263" spans="1:28" s="247" customFormat="1" x14ac:dyDescent="0.2">
      <c r="A263" s="10"/>
      <c r="B263" s="10"/>
      <c r="C263" s="21"/>
      <c r="D263" s="21"/>
      <c r="E263" s="21"/>
      <c r="F263" s="21"/>
      <c r="G263" s="21"/>
      <c r="H263" s="21"/>
      <c r="I263" s="21"/>
      <c r="J263" s="21"/>
      <c r="K263" s="21"/>
      <c r="L263" s="21"/>
      <c r="M263" s="21"/>
      <c r="N263" s="21"/>
      <c r="O263" s="21"/>
      <c r="P263" s="21"/>
      <c r="Q263" s="21"/>
      <c r="R263" s="21"/>
      <c r="S263" s="21"/>
      <c r="T263" s="21"/>
      <c r="U263" s="21"/>
      <c r="V263" s="21"/>
      <c r="W263" s="10"/>
      <c r="X263" s="10"/>
      <c r="Y263" s="10"/>
      <c r="Z263" s="10"/>
      <c r="AA263" s="10"/>
      <c r="AB263" s="10"/>
    </row>
    <row r="264" spans="1:28" s="247" customFormat="1" x14ac:dyDescent="0.2">
      <c r="A264" s="10"/>
      <c r="B264" s="10"/>
      <c r="C264" s="21"/>
      <c r="D264" s="21"/>
      <c r="E264" s="21"/>
      <c r="F264" s="21"/>
      <c r="G264" s="21"/>
      <c r="H264" s="21"/>
      <c r="I264" s="21"/>
      <c r="J264" s="21"/>
      <c r="K264" s="21"/>
      <c r="L264" s="21"/>
      <c r="M264" s="21"/>
      <c r="N264" s="21"/>
      <c r="O264" s="21"/>
      <c r="P264" s="21"/>
      <c r="Q264" s="21"/>
      <c r="R264" s="21"/>
      <c r="S264" s="21"/>
      <c r="T264" s="21"/>
      <c r="U264" s="21"/>
      <c r="V264" s="21"/>
      <c r="W264" s="10"/>
      <c r="X264" s="10"/>
      <c r="Y264" s="10"/>
      <c r="Z264" s="10"/>
      <c r="AA264" s="10"/>
      <c r="AB264" s="10"/>
    </row>
    <row r="265" spans="1:28" s="247" customFormat="1" x14ac:dyDescent="0.2">
      <c r="A265" s="10"/>
      <c r="B265" s="10"/>
      <c r="C265" s="21"/>
      <c r="D265" s="21"/>
      <c r="E265" s="21"/>
      <c r="F265" s="21"/>
      <c r="G265" s="21"/>
      <c r="H265" s="21"/>
      <c r="I265" s="21"/>
      <c r="J265" s="21"/>
      <c r="K265" s="21"/>
      <c r="L265" s="21"/>
      <c r="M265" s="21"/>
      <c r="N265" s="21"/>
      <c r="O265" s="21"/>
      <c r="P265" s="21"/>
      <c r="Q265" s="21"/>
      <c r="R265" s="21"/>
      <c r="S265" s="21"/>
      <c r="T265" s="21"/>
      <c r="U265" s="21"/>
      <c r="V265" s="21"/>
      <c r="W265" s="10"/>
      <c r="X265" s="10"/>
      <c r="Y265" s="10"/>
      <c r="Z265" s="10"/>
      <c r="AA265" s="10"/>
      <c r="AB265" s="10"/>
    </row>
    <row r="266" spans="1:28" s="247" customFormat="1" x14ac:dyDescent="0.2">
      <c r="A266" s="10"/>
      <c r="B266" s="10"/>
      <c r="C266" s="21"/>
      <c r="D266" s="21"/>
      <c r="E266" s="21"/>
      <c r="F266" s="21"/>
      <c r="G266" s="21"/>
      <c r="H266" s="21"/>
      <c r="I266" s="21"/>
      <c r="J266" s="21"/>
      <c r="K266" s="21"/>
      <c r="L266" s="21"/>
      <c r="M266" s="21"/>
      <c r="N266" s="21"/>
      <c r="O266" s="21"/>
      <c r="P266" s="21"/>
      <c r="Q266" s="21"/>
      <c r="R266" s="21"/>
      <c r="S266" s="21"/>
      <c r="T266" s="21"/>
      <c r="U266" s="21"/>
      <c r="V266" s="21"/>
      <c r="W266" s="10"/>
      <c r="X266" s="10"/>
      <c r="Y266" s="10"/>
      <c r="Z266" s="10"/>
      <c r="AA266" s="10"/>
      <c r="AB266" s="10"/>
    </row>
    <row r="267" spans="1:28" s="247" customFormat="1" x14ac:dyDescent="0.2">
      <c r="A267" s="10"/>
      <c r="B267" s="10"/>
      <c r="C267" s="21"/>
      <c r="D267" s="21"/>
      <c r="E267" s="21"/>
      <c r="F267" s="21"/>
      <c r="G267" s="21"/>
      <c r="H267" s="21"/>
      <c r="I267" s="21"/>
      <c r="J267" s="21"/>
      <c r="K267" s="21"/>
      <c r="L267" s="21"/>
      <c r="M267" s="21"/>
      <c r="N267" s="21"/>
      <c r="O267" s="21"/>
      <c r="P267" s="21"/>
      <c r="Q267" s="21"/>
      <c r="R267" s="21"/>
      <c r="S267" s="21"/>
      <c r="T267" s="21"/>
      <c r="U267" s="21"/>
      <c r="V267" s="21"/>
      <c r="W267" s="10"/>
      <c r="X267" s="10"/>
      <c r="Y267" s="10"/>
      <c r="Z267" s="10"/>
      <c r="AA267" s="10"/>
      <c r="AB267" s="10"/>
    </row>
    <row r="268" spans="1:28" s="247" customFormat="1" x14ac:dyDescent="0.2">
      <c r="A268" s="10"/>
      <c r="B268" s="10"/>
      <c r="C268" s="21"/>
      <c r="D268" s="21"/>
      <c r="E268" s="21"/>
      <c r="F268" s="21"/>
      <c r="G268" s="21"/>
      <c r="H268" s="21"/>
      <c r="I268" s="21"/>
      <c r="J268" s="21"/>
      <c r="K268" s="21"/>
      <c r="L268" s="21"/>
      <c r="M268" s="21"/>
      <c r="N268" s="21"/>
      <c r="O268" s="21"/>
      <c r="P268" s="21"/>
      <c r="Q268" s="21"/>
      <c r="R268" s="21"/>
      <c r="S268" s="21"/>
      <c r="T268" s="21"/>
      <c r="U268" s="21"/>
      <c r="V268" s="21"/>
      <c r="W268" s="10"/>
      <c r="X268" s="10"/>
      <c r="Y268" s="10"/>
      <c r="Z268" s="10"/>
      <c r="AA268" s="10"/>
      <c r="AB268" s="10"/>
    </row>
    <row r="269" spans="1:28" s="247" customFormat="1" x14ac:dyDescent="0.2">
      <c r="A269" s="10"/>
      <c r="B269" s="10"/>
      <c r="C269" s="21"/>
      <c r="D269" s="21"/>
      <c r="E269" s="21"/>
      <c r="F269" s="21"/>
      <c r="G269" s="21"/>
      <c r="H269" s="21"/>
      <c r="I269" s="21"/>
      <c r="J269" s="21"/>
      <c r="K269" s="21"/>
      <c r="L269" s="21"/>
      <c r="M269" s="21"/>
      <c r="N269" s="21"/>
      <c r="O269" s="21"/>
      <c r="P269" s="21"/>
      <c r="Q269" s="21"/>
      <c r="R269" s="21"/>
      <c r="S269" s="21"/>
      <c r="T269" s="21"/>
      <c r="U269" s="21"/>
      <c r="V269" s="21"/>
      <c r="W269" s="10"/>
      <c r="X269" s="10"/>
      <c r="Y269" s="10"/>
      <c r="Z269" s="10"/>
      <c r="AA269" s="10"/>
      <c r="AB269" s="10"/>
    </row>
    <row r="270" spans="1:28" s="247" customFormat="1" x14ac:dyDescent="0.2">
      <c r="A270" s="10"/>
      <c r="B270" s="10"/>
      <c r="C270" s="21"/>
      <c r="D270" s="21"/>
      <c r="E270" s="21"/>
      <c r="F270" s="21"/>
      <c r="G270" s="21"/>
      <c r="H270" s="21"/>
      <c r="I270" s="21"/>
      <c r="J270" s="21"/>
      <c r="K270" s="21"/>
      <c r="L270" s="21"/>
      <c r="M270" s="21"/>
      <c r="N270" s="21"/>
      <c r="O270" s="21"/>
      <c r="P270" s="21"/>
      <c r="Q270" s="21"/>
      <c r="R270" s="21"/>
      <c r="S270" s="21"/>
      <c r="T270" s="21"/>
      <c r="U270" s="21"/>
      <c r="V270" s="21"/>
      <c r="W270" s="10"/>
      <c r="X270" s="10"/>
      <c r="Y270" s="10"/>
      <c r="Z270" s="10"/>
      <c r="AA270" s="10"/>
      <c r="AB270" s="10"/>
    </row>
    <row r="271" spans="1:28" s="247" customFormat="1" x14ac:dyDescent="0.2">
      <c r="A271" s="10"/>
      <c r="B271" s="10"/>
      <c r="C271" s="21"/>
      <c r="D271" s="21"/>
      <c r="E271" s="21"/>
      <c r="F271" s="21"/>
      <c r="G271" s="21"/>
      <c r="H271" s="21"/>
      <c r="I271" s="21"/>
      <c r="J271" s="21"/>
      <c r="K271" s="21"/>
      <c r="L271" s="21"/>
      <c r="M271" s="21"/>
      <c r="N271" s="21"/>
      <c r="O271" s="21"/>
      <c r="P271" s="21"/>
      <c r="Q271" s="21"/>
      <c r="R271" s="21"/>
      <c r="S271" s="21"/>
      <c r="T271" s="21"/>
      <c r="U271" s="21"/>
      <c r="V271" s="21"/>
      <c r="W271" s="10"/>
      <c r="X271" s="10"/>
      <c r="Y271" s="10"/>
      <c r="Z271" s="10"/>
      <c r="AA271" s="10"/>
      <c r="AB271" s="10"/>
    </row>
    <row r="272" spans="1:28" s="247" customFormat="1" x14ac:dyDescent="0.2">
      <c r="A272" s="10"/>
      <c r="B272" s="10"/>
      <c r="C272" s="21"/>
      <c r="D272" s="21"/>
      <c r="E272" s="21"/>
      <c r="F272" s="21"/>
      <c r="G272" s="21"/>
      <c r="H272" s="21"/>
      <c r="I272" s="21"/>
      <c r="J272" s="21"/>
      <c r="K272" s="21"/>
      <c r="L272" s="21"/>
      <c r="M272" s="21"/>
      <c r="N272" s="21"/>
      <c r="O272" s="21"/>
      <c r="P272" s="21"/>
      <c r="Q272" s="21"/>
      <c r="R272" s="21"/>
      <c r="S272" s="21"/>
      <c r="T272" s="21"/>
      <c r="U272" s="21"/>
      <c r="V272" s="21"/>
      <c r="W272" s="10"/>
      <c r="X272" s="10"/>
      <c r="Y272" s="10"/>
      <c r="Z272" s="10"/>
      <c r="AA272" s="10"/>
      <c r="AB272" s="10"/>
    </row>
    <row r="273" spans="1:28" s="247" customFormat="1" x14ac:dyDescent="0.2">
      <c r="A273" s="10"/>
      <c r="B273" s="10"/>
      <c r="C273" s="21"/>
      <c r="D273" s="21"/>
      <c r="E273" s="21"/>
      <c r="F273" s="21"/>
      <c r="G273" s="21"/>
      <c r="H273" s="21"/>
      <c r="I273" s="21"/>
      <c r="J273" s="21"/>
      <c r="K273" s="21"/>
      <c r="L273" s="21"/>
      <c r="M273" s="21"/>
      <c r="N273" s="21"/>
      <c r="O273" s="21"/>
      <c r="P273" s="21"/>
      <c r="Q273" s="21"/>
      <c r="R273" s="21"/>
      <c r="S273" s="21"/>
      <c r="T273" s="21"/>
      <c r="U273" s="21"/>
      <c r="V273" s="21"/>
      <c r="W273" s="10"/>
      <c r="X273" s="10"/>
      <c r="Y273" s="10"/>
      <c r="Z273" s="10"/>
      <c r="AA273" s="10"/>
      <c r="AB273" s="10"/>
    </row>
    <row r="274" spans="1:28" s="247" customFormat="1" x14ac:dyDescent="0.2">
      <c r="A274" s="10"/>
      <c r="B274" s="10"/>
      <c r="C274" s="21"/>
      <c r="D274" s="21"/>
      <c r="E274" s="21"/>
      <c r="F274" s="21"/>
      <c r="G274" s="21"/>
      <c r="H274" s="21"/>
      <c r="I274" s="21"/>
      <c r="J274" s="21"/>
      <c r="K274" s="21"/>
      <c r="L274" s="21"/>
      <c r="M274" s="21"/>
      <c r="N274" s="21"/>
      <c r="O274" s="21"/>
      <c r="P274" s="21"/>
      <c r="Q274" s="21"/>
      <c r="R274" s="21"/>
      <c r="S274" s="21"/>
      <c r="T274" s="21"/>
      <c r="U274" s="21"/>
      <c r="V274" s="21"/>
      <c r="W274" s="10"/>
      <c r="X274" s="10"/>
      <c r="Y274" s="10"/>
      <c r="Z274" s="10"/>
      <c r="AA274" s="10"/>
      <c r="AB274" s="10"/>
    </row>
    <row r="275" spans="1:28" s="247" customFormat="1" x14ac:dyDescent="0.2">
      <c r="A275" s="10"/>
      <c r="B275" s="10"/>
      <c r="C275" s="21"/>
      <c r="D275" s="21"/>
      <c r="E275" s="21"/>
      <c r="F275" s="21"/>
      <c r="G275" s="21"/>
      <c r="H275" s="21"/>
      <c r="I275" s="21"/>
      <c r="J275" s="21"/>
      <c r="K275" s="21"/>
      <c r="L275" s="21"/>
      <c r="M275" s="21"/>
      <c r="N275" s="21"/>
      <c r="O275" s="21"/>
      <c r="P275" s="21"/>
      <c r="Q275" s="21"/>
      <c r="R275" s="21"/>
      <c r="S275" s="21"/>
      <c r="T275" s="21"/>
      <c r="U275" s="21"/>
      <c r="V275" s="21"/>
      <c r="W275" s="10"/>
      <c r="X275" s="10"/>
      <c r="Y275" s="10"/>
      <c r="Z275" s="10"/>
      <c r="AA275" s="10"/>
      <c r="AB275" s="10"/>
    </row>
    <row r="276" spans="1:28" s="247" customFormat="1" x14ac:dyDescent="0.2">
      <c r="A276" s="10"/>
      <c r="B276" s="10"/>
      <c r="C276" s="21"/>
      <c r="D276" s="21"/>
      <c r="E276" s="21"/>
      <c r="F276" s="21"/>
      <c r="G276" s="21"/>
      <c r="H276" s="21"/>
      <c r="I276" s="21"/>
      <c r="J276" s="21"/>
      <c r="K276" s="21"/>
      <c r="L276" s="21"/>
      <c r="M276" s="21"/>
      <c r="N276" s="21"/>
      <c r="O276" s="21"/>
      <c r="P276" s="21"/>
      <c r="Q276" s="21"/>
      <c r="R276" s="21"/>
      <c r="S276" s="21"/>
      <c r="T276" s="21"/>
      <c r="U276" s="21"/>
      <c r="V276" s="21"/>
      <c r="W276" s="10"/>
      <c r="X276" s="10"/>
      <c r="Y276" s="10"/>
      <c r="Z276" s="10"/>
      <c r="AA276" s="10"/>
      <c r="AB276" s="10"/>
    </row>
    <row r="277" spans="1:28" s="247" customFormat="1" x14ac:dyDescent="0.2">
      <c r="A277" s="10"/>
      <c r="B277" s="10"/>
      <c r="C277" s="21"/>
      <c r="D277" s="21"/>
      <c r="E277" s="21"/>
      <c r="F277" s="21"/>
      <c r="G277" s="21"/>
      <c r="H277" s="21"/>
      <c r="I277" s="21"/>
      <c r="J277" s="21"/>
      <c r="K277" s="21"/>
      <c r="L277" s="21"/>
      <c r="M277" s="21"/>
      <c r="N277" s="21"/>
      <c r="O277" s="21"/>
      <c r="P277" s="21"/>
      <c r="Q277" s="21"/>
      <c r="R277" s="21"/>
      <c r="S277" s="21"/>
      <c r="T277" s="21"/>
      <c r="U277" s="21"/>
      <c r="V277" s="21"/>
      <c r="W277" s="10"/>
      <c r="X277" s="10"/>
      <c r="Y277" s="10"/>
      <c r="Z277" s="10"/>
      <c r="AA277" s="10"/>
      <c r="AB277" s="10"/>
    </row>
    <row r="278" spans="1:28" s="247" customFormat="1" x14ac:dyDescent="0.2">
      <c r="A278" s="10"/>
      <c r="B278" s="10"/>
      <c r="C278" s="21"/>
      <c r="D278" s="21"/>
      <c r="E278" s="21"/>
      <c r="F278" s="21"/>
      <c r="G278" s="21"/>
      <c r="H278" s="21"/>
      <c r="I278" s="21"/>
      <c r="J278" s="21"/>
      <c r="K278" s="21"/>
      <c r="L278" s="21"/>
      <c r="M278" s="21"/>
      <c r="N278" s="21"/>
      <c r="O278" s="21"/>
      <c r="P278" s="21"/>
      <c r="Q278" s="21"/>
      <c r="R278" s="21"/>
      <c r="S278" s="21"/>
      <c r="T278" s="21"/>
      <c r="U278" s="21"/>
      <c r="V278" s="21"/>
      <c r="W278" s="10"/>
      <c r="X278" s="10"/>
      <c r="Y278" s="10"/>
      <c r="Z278" s="10"/>
      <c r="AA278" s="10"/>
      <c r="AB278" s="10"/>
    </row>
    <row r="279" spans="1:28" s="247" customFormat="1" x14ac:dyDescent="0.2">
      <c r="A279" s="10"/>
      <c r="B279" s="10"/>
      <c r="C279" s="21"/>
      <c r="D279" s="21"/>
      <c r="E279" s="21"/>
      <c r="F279" s="21"/>
      <c r="G279" s="21"/>
      <c r="H279" s="21"/>
      <c r="I279" s="21"/>
      <c r="J279" s="21"/>
      <c r="K279" s="21"/>
      <c r="L279" s="21"/>
      <c r="M279" s="21"/>
      <c r="N279" s="21"/>
      <c r="O279" s="21"/>
      <c r="P279" s="21"/>
      <c r="Q279" s="21"/>
      <c r="R279" s="21"/>
      <c r="S279" s="21"/>
      <c r="T279" s="21"/>
      <c r="U279" s="21"/>
      <c r="V279" s="21"/>
      <c r="W279" s="10"/>
      <c r="X279" s="10"/>
      <c r="Y279" s="10"/>
      <c r="Z279" s="10"/>
      <c r="AA279" s="10"/>
      <c r="AB279" s="10"/>
    </row>
    <row r="280" spans="1:28" s="247" customFormat="1" x14ac:dyDescent="0.2">
      <c r="A280" s="10"/>
      <c r="B280" s="10"/>
      <c r="C280" s="21"/>
      <c r="D280" s="21"/>
      <c r="E280" s="21"/>
      <c r="F280" s="21"/>
      <c r="G280" s="21"/>
      <c r="H280" s="21"/>
      <c r="I280" s="21"/>
      <c r="J280" s="21"/>
      <c r="K280" s="21"/>
      <c r="L280" s="21"/>
      <c r="M280" s="21"/>
      <c r="N280" s="21"/>
      <c r="O280" s="21"/>
      <c r="P280" s="21"/>
      <c r="Q280" s="21"/>
      <c r="R280" s="21"/>
      <c r="S280" s="21"/>
      <c r="T280" s="21"/>
      <c r="U280" s="21"/>
      <c r="V280" s="21"/>
      <c r="W280" s="10"/>
      <c r="X280" s="10"/>
      <c r="Y280" s="10"/>
      <c r="Z280" s="10"/>
      <c r="AA280" s="10"/>
      <c r="AB280" s="10"/>
    </row>
    <row r="281" spans="1:28" s="247" customFormat="1" x14ac:dyDescent="0.2">
      <c r="A281" s="10"/>
      <c r="B281" s="10"/>
      <c r="C281" s="21"/>
      <c r="D281" s="21"/>
      <c r="E281" s="21"/>
      <c r="F281" s="21"/>
      <c r="G281" s="21"/>
      <c r="H281" s="21"/>
      <c r="I281" s="21"/>
      <c r="J281" s="21"/>
      <c r="K281" s="21"/>
      <c r="L281" s="21"/>
      <c r="M281" s="21"/>
      <c r="N281" s="21"/>
      <c r="O281" s="21"/>
      <c r="P281" s="21"/>
      <c r="Q281" s="21"/>
      <c r="R281" s="21"/>
      <c r="S281" s="21"/>
      <c r="T281" s="21"/>
      <c r="U281" s="21"/>
      <c r="V281" s="21"/>
      <c r="W281" s="10"/>
      <c r="X281" s="10"/>
      <c r="Y281" s="10"/>
      <c r="Z281" s="10"/>
      <c r="AA281" s="10"/>
      <c r="AB281" s="10"/>
    </row>
    <row r="282" spans="1:28" s="247" customFormat="1" x14ac:dyDescent="0.2">
      <c r="A282" s="10"/>
      <c r="B282" s="10"/>
      <c r="C282" s="21"/>
      <c r="D282" s="21"/>
      <c r="E282" s="21"/>
      <c r="F282" s="21"/>
      <c r="G282" s="21"/>
      <c r="H282" s="21"/>
      <c r="I282" s="21"/>
      <c r="J282" s="21"/>
      <c r="K282" s="21"/>
      <c r="L282" s="21"/>
      <c r="M282" s="21"/>
      <c r="N282" s="21"/>
      <c r="O282" s="21"/>
      <c r="P282" s="21"/>
      <c r="Q282" s="21"/>
      <c r="R282" s="21"/>
      <c r="S282" s="21"/>
      <c r="T282" s="21"/>
      <c r="U282" s="21"/>
      <c r="V282" s="21"/>
      <c r="W282" s="10"/>
      <c r="X282" s="10"/>
      <c r="Y282" s="10"/>
      <c r="Z282" s="10"/>
      <c r="AA282" s="10"/>
      <c r="AB282" s="10"/>
    </row>
    <row r="283" spans="1:28" s="247" customFormat="1" x14ac:dyDescent="0.2">
      <c r="A283" s="10"/>
      <c r="B283" s="10"/>
      <c r="C283" s="21"/>
      <c r="D283" s="21"/>
      <c r="E283" s="21"/>
      <c r="F283" s="21"/>
      <c r="G283" s="21"/>
      <c r="H283" s="21"/>
      <c r="I283" s="21"/>
      <c r="J283" s="21"/>
      <c r="K283" s="21"/>
      <c r="L283" s="21"/>
      <c r="M283" s="21"/>
      <c r="N283" s="21"/>
      <c r="O283" s="21"/>
      <c r="P283" s="21"/>
      <c r="Q283" s="21"/>
      <c r="R283" s="21"/>
      <c r="S283" s="21"/>
      <c r="T283" s="21"/>
      <c r="U283" s="21"/>
      <c r="V283" s="21"/>
      <c r="W283" s="10"/>
      <c r="X283" s="10"/>
      <c r="Y283" s="10"/>
      <c r="Z283" s="10"/>
      <c r="AA283" s="10"/>
      <c r="AB283" s="10"/>
    </row>
    <row r="284" spans="1:28" s="247" customFormat="1" x14ac:dyDescent="0.2">
      <c r="A284" s="10"/>
      <c r="B284" s="10"/>
      <c r="C284" s="21"/>
      <c r="D284" s="21"/>
      <c r="E284" s="21"/>
      <c r="F284" s="21"/>
      <c r="G284" s="21"/>
      <c r="H284" s="21"/>
      <c r="I284" s="21"/>
      <c r="J284" s="21"/>
      <c r="K284" s="21"/>
      <c r="L284" s="21"/>
      <c r="M284" s="21"/>
      <c r="N284" s="21"/>
      <c r="O284" s="21"/>
      <c r="P284" s="21"/>
      <c r="Q284" s="21"/>
      <c r="R284" s="21"/>
      <c r="S284" s="21"/>
      <c r="T284" s="21"/>
      <c r="U284" s="21"/>
      <c r="V284" s="21"/>
      <c r="W284" s="10"/>
      <c r="X284" s="10"/>
      <c r="Y284" s="10"/>
      <c r="Z284" s="10"/>
      <c r="AA284" s="10"/>
      <c r="AB284" s="10"/>
    </row>
    <row r="285" spans="1:28" s="247" customFormat="1" x14ac:dyDescent="0.2">
      <c r="A285" s="10"/>
      <c r="B285" s="10"/>
      <c r="C285" s="21"/>
      <c r="D285" s="21"/>
      <c r="E285" s="21"/>
      <c r="F285" s="21"/>
      <c r="G285" s="21"/>
      <c r="H285" s="21"/>
      <c r="I285" s="21"/>
      <c r="J285" s="21"/>
      <c r="K285" s="21"/>
      <c r="L285" s="21"/>
      <c r="M285" s="21"/>
      <c r="N285" s="21"/>
      <c r="O285" s="21"/>
      <c r="P285" s="21"/>
      <c r="Q285" s="21"/>
      <c r="R285" s="21"/>
      <c r="S285" s="21"/>
      <c r="T285" s="21"/>
      <c r="U285" s="21"/>
      <c r="V285" s="21"/>
      <c r="W285" s="10"/>
      <c r="X285" s="10"/>
      <c r="Y285" s="10"/>
      <c r="Z285" s="10"/>
      <c r="AA285" s="10"/>
      <c r="AB285" s="10"/>
    </row>
    <row r="286" spans="1:28" s="247" customFormat="1" x14ac:dyDescent="0.2">
      <c r="A286" s="10"/>
      <c r="B286" s="10"/>
      <c r="C286" s="21"/>
      <c r="D286" s="21"/>
      <c r="E286" s="21"/>
      <c r="F286" s="21"/>
      <c r="G286" s="21"/>
      <c r="H286" s="21"/>
      <c r="I286" s="21"/>
      <c r="J286" s="21"/>
      <c r="K286" s="21"/>
      <c r="L286" s="21"/>
      <c r="M286" s="21"/>
      <c r="N286" s="21"/>
      <c r="O286" s="21"/>
      <c r="P286" s="21"/>
      <c r="Q286" s="21"/>
      <c r="R286" s="21"/>
      <c r="S286" s="21"/>
      <c r="T286" s="21"/>
      <c r="U286" s="21"/>
      <c r="V286" s="21"/>
      <c r="W286" s="10"/>
      <c r="X286" s="10"/>
      <c r="Y286" s="10"/>
      <c r="Z286" s="10"/>
      <c r="AA286" s="10"/>
      <c r="AB286" s="10"/>
    </row>
    <row r="287" spans="1:28" s="247" customFormat="1" x14ac:dyDescent="0.2">
      <c r="A287" s="10"/>
      <c r="B287" s="10"/>
      <c r="C287" s="21"/>
      <c r="D287" s="21"/>
      <c r="E287" s="21"/>
      <c r="F287" s="21"/>
      <c r="G287" s="21"/>
      <c r="H287" s="21"/>
      <c r="I287" s="21"/>
      <c r="J287" s="21"/>
      <c r="K287" s="21"/>
      <c r="L287" s="21"/>
      <c r="M287" s="21"/>
      <c r="N287" s="21"/>
      <c r="O287" s="21"/>
      <c r="P287" s="21"/>
      <c r="Q287" s="21"/>
      <c r="R287" s="21"/>
      <c r="S287" s="21"/>
      <c r="T287" s="21"/>
      <c r="U287" s="21"/>
      <c r="V287" s="21"/>
      <c r="W287" s="10"/>
      <c r="X287" s="10"/>
      <c r="Y287" s="10"/>
      <c r="Z287" s="10"/>
      <c r="AA287" s="10"/>
      <c r="AB287" s="10"/>
    </row>
    <row r="288" spans="1:28" s="247" customFormat="1" x14ac:dyDescent="0.2">
      <c r="A288" s="10"/>
      <c r="B288" s="10"/>
      <c r="C288" s="21"/>
      <c r="D288" s="21"/>
      <c r="E288" s="21"/>
      <c r="F288" s="21"/>
      <c r="G288" s="21"/>
      <c r="H288" s="21"/>
      <c r="I288" s="21"/>
      <c r="J288" s="21"/>
      <c r="K288" s="21"/>
      <c r="L288" s="21"/>
      <c r="M288" s="21"/>
      <c r="N288" s="21"/>
      <c r="O288" s="21"/>
      <c r="P288" s="21"/>
      <c r="Q288" s="21"/>
      <c r="R288" s="21"/>
      <c r="S288" s="21"/>
      <c r="T288" s="21"/>
      <c r="U288" s="21"/>
      <c r="V288" s="21"/>
      <c r="W288" s="10"/>
      <c r="X288" s="10"/>
      <c r="Y288" s="10"/>
      <c r="Z288" s="10"/>
      <c r="AA288" s="10"/>
      <c r="AB288" s="10"/>
    </row>
    <row r="289" spans="1:28" s="247" customFormat="1" x14ac:dyDescent="0.2">
      <c r="A289" s="10"/>
      <c r="B289" s="10"/>
      <c r="C289" s="21"/>
      <c r="D289" s="21"/>
      <c r="E289" s="21"/>
      <c r="F289" s="21"/>
      <c r="G289" s="21"/>
      <c r="H289" s="21"/>
      <c r="I289" s="21"/>
      <c r="J289" s="21"/>
      <c r="K289" s="21"/>
      <c r="L289" s="21"/>
      <c r="M289" s="21"/>
      <c r="N289" s="21"/>
      <c r="O289" s="21"/>
      <c r="P289" s="21"/>
      <c r="Q289" s="21"/>
      <c r="R289" s="21"/>
      <c r="S289" s="21"/>
      <c r="T289" s="21"/>
      <c r="U289" s="21"/>
      <c r="V289" s="21"/>
      <c r="W289" s="10"/>
      <c r="X289" s="10"/>
      <c r="Y289" s="10"/>
      <c r="Z289" s="10"/>
      <c r="AA289" s="10"/>
      <c r="AB289" s="10"/>
    </row>
    <row r="290" spans="1:28" s="247" customFormat="1" x14ac:dyDescent="0.2">
      <c r="A290" s="10"/>
      <c r="B290" s="10"/>
      <c r="C290" s="21"/>
      <c r="D290" s="21"/>
      <c r="E290" s="21"/>
      <c r="F290" s="21"/>
      <c r="G290" s="21"/>
      <c r="H290" s="21"/>
      <c r="I290" s="21"/>
      <c r="J290" s="21"/>
      <c r="K290" s="21"/>
      <c r="L290" s="21"/>
      <c r="M290" s="21"/>
      <c r="N290" s="21"/>
      <c r="O290" s="21"/>
      <c r="P290" s="21"/>
      <c r="Q290" s="21"/>
      <c r="R290" s="21"/>
      <c r="S290" s="21"/>
      <c r="T290" s="21"/>
      <c r="U290" s="21"/>
      <c r="V290" s="21"/>
      <c r="W290" s="10"/>
      <c r="X290" s="10"/>
      <c r="Y290" s="10"/>
      <c r="Z290" s="10"/>
      <c r="AA290" s="10"/>
      <c r="AB290" s="10"/>
    </row>
    <row r="291" spans="1:28" s="247" customFormat="1" x14ac:dyDescent="0.2">
      <c r="A291" s="10"/>
      <c r="B291" s="10"/>
      <c r="C291" s="21"/>
      <c r="D291" s="21"/>
      <c r="E291" s="21"/>
      <c r="F291" s="21"/>
      <c r="G291" s="21"/>
      <c r="H291" s="21"/>
      <c r="I291" s="21"/>
      <c r="J291" s="21"/>
      <c r="K291" s="21"/>
      <c r="L291" s="21"/>
      <c r="M291" s="21"/>
      <c r="N291" s="21"/>
      <c r="O291" s="21"/>
      <c r="P291" s="21"/>
      <c r="Q291" s="21"/>
      <c r="R291" s="21"/>
      <c r="S291" s="21"/>
      <c r="T291" s="21"/>
      <c r="U291" s="21"/>
      <c r="V291" s="21"/>
      <c r="W291" s="10"/>
      <c r="X291" s="10"/>
      <c r="Y291" s="10"/>
      <c r="Z291" s="10"/>
      <c r="AA291" s="10"/>
      <c r="AB291" s="10"/>
    </row>
    <row r="292" spans="1:28" s="247" customFormat="1" x14ac:dyDescent="0.2">
      <c r="A292" s="10"/>
      <c r="B292" s="10"/>
      <c r="C292" s="21"/>
      <c r="D292" s="21"/>
      <c r="E292" s="21"/>
      <c r="F292" s="21"/>
      <c r="G292" s="21"/>
      <c r="H292" s="21"/>
      <c r="I292" s="21"/>
      <c r="J292" s="21"/>
      <c r="K292" s="21"/>
      <c r="L292" s="21"/>
      <c r="M292" s="21"/>
      <c r="N292" s="21"/>
      <c r="O292" s="21"/>
      <c r="P292" s="21"/>
      <c r="Q292" s="21"/>
      <c r="R292" s="21"/>
      <c r="S292" s="21"/>
      <c r="T292" s="21"/>
      <c r="U292" s="21"/>
      <c r="V292" s="21"/>
      <c r="W292" s="10"/>
      <c r="X292" s="10"/>
      <c r="Y292" s="10"/>
      <c r="Z292" s="10"/>
      <c r="AA292" s="10"/>
      <c r="AB292" s="10"/>
    </row>
    <row r="293" spans="1:28" s="247" customFormat="1" x14ac:dyDescent="0.2">
      <c r="A293" s="10"/>
      <c r="B293" s="10"/>
      <c r="C293" s="21"/>
      <c r="D293" s="21"/>
      <c r="E293" s="21"/>
      <c r="F293" s="21"/>
      <c r="G293" s="21"/>
      <c r="H293" s="21"/>
      <c r="I293" s="21"/>
      <c r="J293" s="21"/>
      <c r="K293" s="21"/>
      <c r="L293" s="21"/>
      <c r="M293" s="21"/>
      <c r="N293" s="21"/>
      <c r="O293" s="21"/>
      <c r="P293" s="21"/>
      <c r="Q293" s="21"/>
      <c r="R293" s="21"/>
      <c r="S293" s="21"/>
      <c r="T293" s="21"/>
      <c r="U293" s="21"/>
      <c r="V293" s="21"/>
      <c r="W293" s="10"/>
      <c r="X293" s="10"/>
      <c r="Y293" s="10"/>
      <c r="Z293" s="10"/>
      <c r="AA293" s="10"/>
      <c r="AB293" s="10"/>
    </row>
    <row r="294" spans="1:28" s="247" customFormat="1" x14ac:dyDescent="0.2">
      <c r="A294" s="10"/>
      <c r="B294" s="10"/>
      <c r="C294" s="21"/>
      <c r="D294" s="21"/>
      <c r="E294" s="21"/>
      <c r="F294" s="21"/>
      <c r="G294" s="21"/>
      <c r="H294" s="21"/>
      <c r="I294" s="21"/>
      <c r="J294" s="21"/>
      <c r="K294" s="21"/>
      <c r="L294" s="21"/>
      <c r="M294" s="21"/>
      <c r="N294" s="21"/>
      <c r="O294" s="21"/>
      <c r="P294" s="21"/>
      <c r="Q294" s="21"/>
      <c r="R294" s="21"/>
      <c r="S294" s="21"/>
      <c r="T294" s="21"/>
      <c r="U294" s="21"/>
      <c r="V294" s="21"/>
      <c r="W294" s="10"/>
      <c r="X294" s="10"/>
      <c r="Y294" s="10"/>
      <c r="Z294" s="10"/>
      <c r="AA294" s="10"/>
      <c r="AB294" s="10"/>
    </row>
    <row r="295" spans="1:28" s="247" customFormat="1" x14ac:dyDescent="0.2">
      <c r="A295" s="10"/>
      <c r="B295" s="10"/>
      <c r="C295" s="21"/>
      <c r="D295" s="21"/>
      <c r="E295" s="21"/>
      <c r="F295" s="21"/>
      <c r="G295" s="21"/>
      <c r="H295" s="21"/>
      <c r="I295" s="21"/>
      <c r="J295" s="21"/>
      <c r="K295" s="21"/>
      <c r="L295" s="21"/>
      <c r="M295" s="21"/>
      <c r="N295" s="21"/>
      <c r="O295" s="21"/>
      <c r="P295" s="21"/>
      <c r="Q295" s="21"/>
      <c r="R295" s="21"/>
      <c r="S295" s="21"/>
      <c r="T295" s="21"/>
      <c r="U295" s="21"/>
      <c r="V295" s="21"/>
      <c r="W295" s="10"/>
      <c r="X295" s="10"/>
      <c r="Y295" s="10"/>
      <c r="Z295" s="10"/>
      <c r="AA295" s="10"/>
      <c r="AB295" s="10"/>
    </row>
    <row r="296" spans="1:28" s="247" customFormat="1" x14ac:dyDescent="0.2">
      <c r="A296" s="10"/>
      <c r="B296" s="10"/>
      <c r="C296" s="21"/>
      <c r="D296" s="21"/>
      <c r="E296" s="21"/>
      <c r="F296" s="21"/>
      <c r="G296" s="21"/>
      <c r="H296" s="21"/>
      <c r="I296" s="21"/>
      <c r="J296" s="21"/>
      <c r="K296" s="21"/>
      <c r="L296" s="21"/>
      <c r="M296" s="21"/>
      <c r="N296" s="21"/>
      <c r="O296" s="21"/>
      <c r="P296" s="21"/>
      <c r="Q296" s="21"/>
      <c r="R296" s="21"/>
      <c r="S296" s="21"/>
      <c r="T296" s="21"/>
      <c r="U296" s="21"/>
      <c r="V296" s="21"/>
      <c r="W296" s="10"/>
      <c r="X296" s="10"/>
      <c r="Y296" s="10"/>
      <c r="Z296" s="10"/>
      <c r="AA296" s="10"/>
      <c r="AB296" s="10"/>
    </row>
    <row r="297" spans="1:28" s="247" customFormat="1" x14ac:dyDescent="0.2">
      <c r="A297" s="10"/>
      <c r="B297" s="10"/>
      <c r="C297" s="21"/>
      <c r="D297" s="21"/>
      <c r="E297" s="21"/>
      <c r="F297" s="21"/>
      <c r="G297" s="21"/>
      <c r="H297" s="21"/>
      <c r="I297" s="21"/>
      <c r="J297" s="21"/>
      <c r="K297" s="21"/>
      <c r="L297" s="21"/>
      <c r="M297" s="21"/>
      <c r="N297" s="21"/>
      <c r="O297" s="21"/>
      <c r="P297" s="21"/>
      <c r="Q297" s="21"/>
      <c r="R297" s="21"/>
      <c r="S297" s="21"/>
      <c r="T297" s="21"/>
      <c r="U297" s="21"/>
      <c r="V297" s="21"/>
      <c r="W297" s="10"/>
      <c r="X297" s="10"/>
      <c r="Y297" s="10"/>
      <c r="Z297" s="10"/>
      <c r="AA297" s="10"/>
      <c r="AB297" s="10"/>
    </row>
    <row r="298" spans="1:28" s="247" customFormat="1" x14ac:dyDescent="0.2">
      <c r="A298" s="10"/>
      <c r="B298" s="10"/>
      <c r="C298" s="21"/>
      <c r="D298" s="21"/>
      <c r="E298" s="21"/>
      <c r="F298" s="21"/>
      <c r="G298" s="21"/>
      <c r="H298" s="21"/>
      <c r="I298" s="21"/>
      <c r="J298" s="21"/>
      <c r="K298" s="21"/>
      <c r="L298" s="21"/>
      <c r="M298" s="21"/>
      <c r="N298" s="21"/>
      <c r="O298" s="21"/>
      <c r="P298" s="21"/>
      <c r="Q298" s="21"/>
      <c r="R298" s="21"/>
      <c r="S298" s="21"/>
      <c r="T298" s="21"/>
      <c r="U298" s="21"/>
      <c r="V298" s="21"/>
      <c r="W298" s="10"/>
      <c r="X298" s="10"/>
      <c r="Y298" s="10"/>
      <c r="Z298" s="10"/>
      <c r="AA298" s="10"/>
      <c r="AB298" s="10"/>
    </row>
    <row r="299" spans="1:28" s="247" customFormat="1" x14ac:dyDescent="0.2">
      <c r="A299" s="10"/>
      <c r="B299" s="10"/>
      <c r="C299" s="21"/>
      <c r="D299" s="21"/>
      <c r="E299" s="21"/>
      <c r="F299" s="21"/>
      <c r="G299" s="21"/>
      <c r="H299" s="21"/>
      <c r="I299" s="21"/>
      <c r="J299" s="21"/>
      <c r="K299" s="21"/>
      <c r="L299" s="21"/>
      <c r="M299" s="21"/>
      <c r="N299" s="21"/>
      <c r="O299" s="21"/>
      <c r="P299" s="21"/>
      <c r="Q299" s="21"/>
      <c r="R299" s="21"/>
      <c r="S299" s="21"/>
      <c r="T299" s="21"/>
      <c r="U299" s="21"/>
      <c r="V299" s="21"/>
      <c r="W299" s="10"/>
      <c r="X299" s="10"/>
      <c r="Y299" s="10"/>
      <c r="Z299" s="10"/>
      <c r="AA299" s="10"/>
      <c r="AB299" s="10"/>
    </row>
    <row r="300" spans="1:28" s="247" customFormat="1" x14ac:dyDescent="0.2">
      <c r="A300" s="10"/>
      <c r="B300" s="10"/>
      <c r="C300" s="21"/>
      <c r="D300" s="21"/>
      <c r="E300" s="21"/>
      <c r="F300" s="21"/>
      <c r="G300" s="21"/>
      <c r="H300" s="21"/>
      <c r="I300" s="21"/>
      <c r="J300" s="21"/>
      <c r="K300" s="21"/>
      <c r="L300" s="21"/>
      <c r="M300" s="21"/>
      <c r="N300" s="21"/>
      <c r="O300" s="21"/>
      <c r="P300" s="21"/>
      <c r="Q300" s="21"/>
      <c r="R300" s="21"/>
      <c r="S300" s="21"/>
      <c r="T300" s="21"/>
      <c r="U300" s="21"/>
      <c r="V300" s="21"/>
      <c r="W300" s="10"/>
      <c r="X300" s="10"/>
      <c r="Y300" s="10"/>
      <c r="Z300" s="10"/>
      <c r="AA300" s="10"/>
      <c r="AB300" s="10"/>
    </row>
    <row r="301" spans="1:28" s="247" customFormat="1" x14ac:dyDescent="0.2">
      <c r="A301" s="10"/>
      <c r="B301" s="10"/>
      <c r="C301" s="21"/>
      <c r="D301" s="21"/>
      <c r="E301" s="21"/>
      <c r="F301" s="21"/>
      <c r="G301" s="21"/>
      <c r="H301" s="21"/>
      <c r="I301" s="21"/>
      <c r="J301" s="21"/>
      <c r="K301" s="21"/>
      <c r="L301" s="21"/>
      <c r="M301" s="21"/>
      <c r="N301" s="21"/>
      <c r="O301" s="21"/>
      <c r="P301" s="21"/>
      <c r="Q301" s="21"/>
      <c r="R301" s="21"/>
      <c r="S301" s="21"/>
      <c r="T301" s="21"/>
      <c r="U301" s="21"/>
      <c r="V301" s="21"/>
      <c r="W301" s="10"/>
      <c r="X301" s="10"/>
      <c r="Y301" s="10"/>
      <c r="Z301" s="10"/>
      <c r="AA301" s="10"/>
      <c r="AB301" s="10"/>
    </row>
    <row r="302" spans="1:28" s="247" customFormat="1" x14ac:dyDescent="0.2">
      <c r="A302" s="10"/>
      <c r="B302" s="10"/>
      <c r="C302" s="21"/>
      <c r="D302" s="21"/>
      <c r="E302" s="21"/>
      <c r="F302" s="21"/>
      <c r="G302" s="21"/>
      <c r="H302" s="21"/>
      <c r="I302" s="21"/>
      <c r="J302" s="21"/>
      <c r="K302" s="21"/>
      <c r="L302" s="21"/>
      <c r="M302" s="21"/>
      <c r="N302" s="21"/>
      <c r="O302" s="21"/>
      <c r="P302" s="21"/>
      <c r="Q302" s="21"/>
      <c r="R302" s="21"/>
      <c r="S302" s="21"/>
      <c r="T302" s="21"/>
      <c r="U302" s="21"/>
      <c r="V302" s="21"/>
      <c r="W302" s="10"/>
      <c r="X302" s="10"/>
      <c r="Y302" s="10"/>
      <c r="Z302" s="10"/>
      <c r="AA302" s="10"/>
      <c r="AB302" s="10"/>
    </row>
    <row r="303" spans="1:28" s="247" customFormat="1" x14ac:dyDescent="0.2">
      <c r="A303" s="10"/>
      <c r="B303" s="10"/>
      <c r="C303" s="21"/>
      <c r="D303" s="21"/>
      <c r="E303" s="21"/>
      <c r="F303" s="21"/>
      <c r="G303" s="21"/>
      <c r="H303" s="21"/>
      <c r="I303" s="21"/>
      <c r="J303" s="21"/>
      <c r="K303" s="21"/>
      <c r="L303" s="21"/>
      <c r="M303" s="21"/>
      <c r="N303" s="21"/>
      <c r="O303" s="21"/>
      <c r="P303" s="21"/>
      <c r="Q303" s="21"/>
      <c r="R303" s="21"/>
      <c r="S303" s="21"/>
      <c r="T303" s="21"/>
      <c r="U303" s="21"/>
      <c r="V303" s="21"/>
      <c r="W303" s="10"/>
      <c r="X303" s="10"/>
      <c r="Y303" s="10"/>
      <c r="Z303" s="10"/>
      <c r="AA303" s="10"/>
      <c r="AB303" s="10"/>
    </row>
    <row r="304" spans="1:28" s="247" customFormat="1" x14ac:dyDescent="0.2">
      <c r="A304" s="10"/>
      <c r="B304" s="10"/>
      <c r="C304" s="21"/>
      <c r="D304" s="21"/>
      <c r="E304" s="21"/>
      <c r="F304" s="21"/>
      <c r="G304" s="21"/>
      <c r="H304" s="21"/>
      <c r="I304" s="21"/>
      <c r="J304" s="21"/>
      <c r="K304" s="21"/>
      <c r="L304" s="21"/>
      <c r="M304" s="21"/>
      <c r="N304" s="21"/>
      <c r="O304" s="21"/>
      <c r="P304" s="21"/>
      <c r="Q304" s="21"/>
      <c r="R304" s="21"/>
      <c r="S304" s="21"/>
      <c r="T304" s="21"/>
      <c r="U304" s="21"/>
      <c r="V304" s="21"/>
      <c r="W304" s="10"/>
      <c r="X304" s="10"/>
      <c r="Y304" s="10"/>
      <c r="Z304" s="10"/>
      <c r="AA304" s="10"/>
      <c r="AB304" s="10"/>
    </row>
    <row r="305" spans="1:28" s="247" customFormat="1" x14ac:dyDescent="0.2">
      <c r="A305" s="10"/>
      <c r="B305" s="10"/>
      <c r="C305" s="21"/>
      <c r="D305" s="21"/>
      <c r="E305" s="21"/>
      <c r="F305" s="21"/>
      <c r="G305" s="21"/>
      <c r="H305" s="21"/>
      <c r="I305" s="21"/>
      <c r="J305" s="21"/>
      <c r="K305" s="21"/>
      <c r="L305" s="21"/>
      <c r="M305" s="21"/>
      <c r="N305" s="21"/>
      <c r="O305" s="21"/>
      <c r="P305" s="21"/>
      <c r="Q305" s="21"/>
      <c r="R305" s="21"/>
      <c r="S305" s="21"/>
      <c r="T305" s="21"/>
      <c r="U305" s="21"/>
      <c r="V305" s="21"/>
      <c r="W305" s="10"/>
      <c r="X305" s="10"/>
      <c r="Y305" s="10"/>
      <c r="Z305" s="10"/>
      <c r="AA305" s="10"/>
      <c r="AB305" s="10"/>
    </row>
    <row r="306" spans="1:28" s="247" customFormat="1" x14ac:dyDescent="0.2">
      <c r="A306" s="10"/>
      <c r="B306" s="10"/>
      <c r="C306" s="21"/>
      <c r="D306" s="21"/>
      <c r="E306" s="21"/>
      <c r="F306" s="21"/>
      <c r="G306" s="21"/>
      <c r="H306" s="21"/>
      <c r="I306" s="21"/>
      <c r="J306" s="21"/>
      <c r="K306" s="21"/>
      <c r="L306" s="21"/>
      <c r="M306" s="21"/>
      <c r="N306" s="21"/>
      <c r="O306" s="21"/>
      <c r="P306" s="21"/>
      <c r="Q306" s="21"/>
      <c r="R306" s="21"/>
      <c r="S306" s="21"/>
      <c r="T306" s="21"/>
      <c r="U306" s="21"/>
      <c r="V306" s="21"/>
      <c r="W306" s="10"/>
      <c r="X306" s="10"/>
      <c r="Y306" s="10"/>
      <c r="Z306" s="10"/>
      <c r="AA306" s="10"/>
      <c r="AB306" s="10"/>
    </row>
    <row r="307" spans="1:28" s="247" customFormat="1" x14ac:dyDescent="0.2">
      <c r="A307" s="10"/>
      <c r="B307" s="10"/>
      <c r="C307" s="21"/>
      <c r="D307" s="21"/>
      <c r="E307" s="21"/>
      <c r="F307" s="21"/>
      <c r="G307" s="21"/>
      <c r="H307" s="21"/>
      <c r="I307" s="21"/>
      <c r="J307" s="21"/>
      <c r="K307" s="21"/>
      <c r="L307" s="21"/>
      <c r="M307" s="21"/>
      <c r="N307" s="21"/>
      <c r="O307" s="21"/>
      <c r="P307" s="21"/>
      <c r="Q307" s="21"/>
      <c r="R307" s="21"/>
      <c r="S307" s="21"/>
      <c r="T307" s="21"/>
      <c r="U307" s="21"/>
      <c r="V307" s="21"/>
      <c r="W307" s="10"/>
      <c r="X307" s="10"/>
      <c r="Y307" s="10"/>
      <c r="Z307" s="10"/>
      <c r="AA307" s="10"/>
      <c r="AB307" s="10"/>
    </row>
    <row r="308" spans="1:28" s="247" customFormat="1" x14ac:dyDescent="0.2">
      <c r="A308" s="10"/>
      <c r="B308" s="10"/>
      <c r="C308" s="21"/>
      <c r="D308" s="21"/>
      <c r="E308" s="21"/>
      <c r="F308" s="21"/>
      <c r="G308" s="21"/>
      <c r="H308" s="21"/>
      <c r="I308" s="21"/>
      <c r="J308" s="21"/>
      <c r="K308" s="21"/>
      <c r="L308" s="21"/>
      <c r="M308" s="21"/>
      <c r="N308" s="21"/>
      <c r="O308" s="21"/>
      <c r="P308" s="21"/>
      <c r="Q308" s="21"/>
      <c r="R308" s="21"/>
      <c r="S308" s="21"/>
      <c r="T308" s="21"/>
      <c r="U308" s="21"/>
      <c r="V308" s="21"/>
      <c r="W308" s="10"/>
      <c r="X308" s="10"/>
      <c r="Y308" s="10"/>
      <c r="Z308" s="10"/>
      <c r="AA308" s="10"/>
      <c r="AB308" s="10"/>
    </row>
    <row r="309" spans="1:28" s="247" customFormat="1" x14ac:dyDescent="0.2">
      <c r="A309" s="10"/>
      <c r="B309" s="10"/>
      <c r="C309" s="21"/>
      <c r="D309" s="21"/>
      <c r="E309" s="21"/>
      <c r="F309" s="21"/>
      <c r="G309" s="21"/>
      <c r="H309" s="21"/>
      <c r="I309" s="21"/>
      <c r="J309" s="21"/>
      <c r="K309" s="21"/>
      <c r="L309" s="21"/>
      <c r="M309" s="21"/>
      <c r="N309" s="21"/>
      <c r="O309" s="21"/>
      <c r="P309" s="21"/>
      <c r="Q309" s="21"/>
      <c r="R309" s="21"/>
      <c r="S309" s="21"/>
      <c r="T309" s="21"/>
      <c r="U309" s="21"/>
      <c r="V309" s="21"/>
      <c r="W309" s="10"/>
      <c r="X309" s="10"/>
      <c r="Y309" s="10"/>
      <c r="Z309" s="10"/>
      <c r="AA309" s="10"/>
      <c r="AB309" s="10"/>
    </row>
    <row r="310" spans="1:28" s="247" customFormat="1" x14ac:dyDescent="0.2">
      <c r="A310" s="10"/>
      <c r="B310" s="10"/>
      <c r="C310" s="21"/>
      <c r="D310" s="21"/>
      <c r="E310" s="21"/>
      <c r="F310" s="21"/>
      <c r="G310" s="21"/>
      <c r="H310" s="21"/>
      <c r="I310" s="21"/>
      <c r="J310" s="21"/>
      <c r="K310" s="21"/>
      <c r="L310" s="21"/>
      <c r="M310" s="21"/>
      <c r="N310" s="21"/>
      <c r="O310" s="21"/>
      <c r="P310" s="21"/>
      <c r="Q310" s="21"/>
      <c r="R310" s="21"/>
      <c r="S310" s="21"/>
      <c r="T310" s="21"/>
      <c r="U310" s="21"/>
      <c r="V310" s="21"/>
      <c r="W310" s="10"/>
      <c r="X310" s="10"/>
      <c r="Y310" s="10"/>
      <c r="Z310" s="10"/>
      <c r="AA310" s="10"/>
      <c r="AB310" s="10"/>
    </row>
    <row r="311" spans="1:28" s="247" customFormat="1" x14ac:dyDescent="0.2">
      <c r="A311" s="10"/>
      <c r="B311" s="10"/>
      <c r="C311" s="21"/>
      <c r="D311" s="21"/>
      <c r="E311" s="21"/>
      <c r="F311" s="21"/>
      <c r="G311" s="21"/>
      <c r="H311" s="21"/>
      <c r="I311" s="21"/>
      <c r="J311" s="21"/>
      <c r="K311" s="21"/>
      <c r="L311" s="21"/>
      <c r="M311" s="21"/>
      <c r="N311" s="21"/>
      <c r="O311" s="21"/>
      <c r="P311" s="21"/>
      <c r="Q311" s="21"/>
      <c r="R311" s="21"/>
      <c r="S311" s="21"/>
      <c r="T311" s="21"/>
      <c r="U311" s="21"/>
      <c r="V311" s="21"/>
      <c r="W311" s="10"/>
      <c r="X311" s="10"/>
      <c r="Y311" s="10"/>
      <c r="Z311" s="10"/>
      <c r="AA311" s="10"/>
      <c r="AB311" s="10"/>
    </row>
    <row r="312" spans="1:28" s="247" customFormat="1" x14ac:dyDescent="0.2">
      <c r="A312" s="10"/>
      <c r="B312" s="10"/>
      <c r="C312" s="21"/>
      <c r="D312" s="21"/>
      <c r="E312" s="21"/>
      <c r="F312" s="21"/>
      <c r="G312" s="21"/>
      <c r="H312" s="21"/>
      <c r="I312" s="21"/>
      <c r="J312" s="21"/>
      <c r="K312" s="21"/>
      <c r="L312" s="21"/>
      <c r="M312" s="21"/>
      <c r="N312" s="21"/>
      <c r="O312" s="21"/>
      <c r="P312" s="21"/>
      <c r="Q312" s="21"/>
      <c r="R312" s="21"/>
      <c r="S312" s="21"/>
      <c r="T312" s="21"/>
      <c r="U312" s="21"/>
      <c r="V312" s="21"/>
      <c r="W312" s="10"/>
      <c r="X312" s="10"/>
      <c r="Y312" s="10"/>
      <c r="Z312" s="10"/>
      <c r="AA312" s="10"/>
      <c r="AB312" s="10"/>
    </row>
    <row r="313" spans="1:28" s="247" customFormat="1" x14ac:dyDescent="0.2">
      <c r="A313" s="10"/>
      <c r="B313" s="10"/>
      <c r="C313" s="21"/>
      <c r="D313" s="21"/>
      <c r="E313" s="21"/>
      <c r="F313" s="21"/>
      <c r="G313" s="21"/>
      <c r="H313" s="21"/>
      <c r="I313" s="21"/>
      <c r="J313" s="21"/>
      <c r="K313" s="21"/>
      <c r="L313" s="21"/>
      <c r="M313" s="21"/>
      <c r="N313" s="21"/>
      <c r="O313" s="21"/>
      <c r="P313" s="21"/>
      <c r="Q313" s="21"/>
      <c r="R313" s="21"/>
      <c r="S313" s="21"/>
      <c r="T313" s="21"/>
      <c r="U313" s="21"/>
      <c r="V313" s="21"/>
      <c r="W313" s="10"/>
      <c r="X313" s="10"/>
      <c r="Y313" s="10"/>
      <c r="Z313" s="10"/>
      <c r="AA313" s="10"/>
      <c r="AB313" s="10"/>
    </row>
    <row r="314" spans="1:28" s="247" customFormat="1" x14ac:dyDescent="0.2">
      <c r="A314" s="10"/>
      <c r="B314" s="10"/>
      <c r="C314" s="21"/>
      <c r="D314" s="21"/>
      <c r="E314" s="21"/>
      <c r="F314" s="21"/>
      <c r="G314" s="21"/>
      <c r="H314" s="21"/>
      <c r="I314" s="21"/>
      <c r="J314" s="21"/>
      <c r="K314" s="21"/>
      <c r="L314" s="21"/>
      <c r="M314" s="21"/>
      <c r="N314" s="21"/>
      <c r="O314" s="21"/>
      <c r="P314" s="21"/>
      <c r="Q314" s="21"/>
      <c r="R314" s="21"/>
      <c r="S314" s="21"/>
      <c r="T314" s="21"/>
      <c r="U314" s="21"/>
      <c r="V314" s="21"/>
      <c r="W314" s="10"/>
      <c r="X314" s="10"/>
      <c r="Y314" s="10"/>
      <c r="Z314" s="10"/>
      <c r="AA314" s="10"/>
      <c r="AB314" s="10"/>
    </row>
    <row r="315" spans="1:28" s="247" customFormat="1" x14ac:dyDescent="0.2">
      <c r="A315" s="10"/>
      <c r="B315" s="10"/>
      <c r="C315" s="21"/>
      <c r="D315" s="21"/>
      <c r="E315" s="21"/>
      <c r="F315" s="21"/>
      <c r="G315" s="21"/>
      <c r="H315" s="21"/>
      <c r="I315" s="21"/>
      <c r="J315" s="21"/>
      <c r="K315" s="21"/>
      <c r="L315" s="21"/>
      <c r="M315" s="21"/>
      <c r="N315" s="21"/>
      <c r="O315" s="21"/>
      <c r="P315" s="21"/>
      <c r="Q315" s="21"/>
      <c r="R315" s="21"/>
      <c r="S315" s="21"/>
      <c r="T315" s="21"/>
      <c r="U315" s="21"/>
      <c r="V315" s="21"/>
      <c r="W315" s="10"/>
      <c r="X315" s="10"/>
      <c r="Y315" s="10"/>
      <c r="Z315" s="10"/>
      <c r="AA315" s="10"/>
      <c r="AB315" s="10"/>
    </row>
    <row r="316" spans="1:28" s="247" customFormat="1" x14ac:dyDescent="0.2">
      <c r="A316" s="10"/>
      <c r="B316" s="10"/>
      <c r="C316" s="21"/>
      <c r="D316" s="21"/>
      <c r="E316" s="21"/>
      <c r="F316" s="21"/>
      <c r="G316" s="21"/>
      <c r="H316" s="21"/>
      <c r="I316" s="21"/>
      <c r="J316" s="21"/>
      <c r="K316" s="21"/>
      <c r="L316" s="21"/>
      <c r="M316" s="21"/>
      <c r="N316" s="21"/>
      <c r="O316" s="21"/>
      <c r="P316" s="21"/>
      <c r="Q316" s="21"/>
      <c r="R316" s="21"/>
      <c r="S316" s="21"/>
      <c r="T316" s="21"/>
      <c r="U316" s="21"/>
      <c r="V316" s="21"/>
      <c r="W316" s="10"/>
      <c r="X316" s="10"/>
      <c r="Y316" s="10"/>
      <c r="Z316" s="10"/>
      <c r="AA316" s="10"/>
      <c r="AB316" s="10"/>
    </row>
    <row r="317" spans="1:28" s="247" customFormat="1" x14ac:dyDescent="0.2">
      <c r="A317" s="10"/>
      <c r="B317" s="10"/>
      <c r="C317" s="21"/>
      <c r="D317" s="21"/>
      <c r="E317" s="21"/>
      <c r="F317" s="21"/>
      <c r="G317" s="21"/>
      <c r="H317" s="21"/>
      <c r="I317" s="21"/>
      <c r="J317" s="21"/>
      <c r="K317" s="21"/>
      <c r="L317" s="21"/>
      <c r="M317" s="21"/>
      <c r="N317" s="21"/>
      <c r="O317" s="21"/>
      <c r="P317" s="21"/>
      <c r="Q317" s="21"/>
      <c r="R317" s="21"/>
      <c r="S317" s="21"/>
      <c r="T317" s="21"/>
      <c r="U317" s="21"/>
      <c r="V317" s="21"/>
      <c r="W317" s="10"/>
      <c r="X317" s="10"/>
      <c r="Y317" s="10"/>
      <c r="Z317" s="10"/>
      <c r="AA317" s="10"/>
      <c r="AB317" s="10"/>
    </row>
  </sheetData>
  <mergeCells count="3">
    <mergeCell ref="A1:U1"/>
    <mergeCell ref="A3:U3"/>
    <mergeCell ref="A2:U2"/>
  </mergeCells>
  <pageMargins left="0.75" right="0.75" top="1" bottom="1" header="0.5" footer="0.5"/>
  <pageSetup scale="50" fitToHeight="0" orientation="landscape" r:id="rId1"/>
  <headerFooter alignWithMargins="0">
    <oddFooter>&amp;L&amp;Z
&amp;F&amp;C&amp;A&amp;R2.&amp;P</oddFooter>
  </headerFooter>
  <rowBreaks count="2" manualBreakCount="2">
    <brk id="51" max="16383" man="1"/>
    <brk id="11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X37"/>
  <sheetViews>
    <sheetView workbookViewId="0">
      <selection activeCell="D9" sqref="D9"/>
    </sheetView>
  </sheetViews>
  <sheetFormatPr defaultRowHeight="12.75" x14ac:dyDescent="0.2"/>
  <cols>
    <col min="3" max="3" width="14" bestFit="1" customWidth="1"/>
    <col min="4" max="4" width="1.85546875" customWidth="1"/>
    <col min="6" max="6" width="1.85546875" customWidth="1"/>
    <col min="7" max="7" width="13.140625" bestFit="1" customWidth="1"/>
    <col min="8" max="8" width="2" customWidth="1"/>
    <col min="9" max="9" width="13.28515625" customWidth="1"/>
    <col min="10" max="10" width="1.7109375" customWidth="1"/>
    <col min="11" max="11" width="13.28515625" customWidth="1"/>
    <col min="12" max="12" width="1.7109375" customWidth="1"/>
    <col min="13" max="13" width="14.28515625" bestFit="1" customWidth="1"/>
    <col min="14" max="14" width="2.140625" customWidth="1"/>
    <col min="15" max="15" width="14" bestFit="1" customWidth="1"/>
    <col min="16" max="16" width="2" customWidth="1"/>
    <col min="17" max="17" width="11.85546875" bestFit="1" customWidth="1"/>
    <col min="18" max="18" width="1.7109375" customWidth="1"/>
    <col min="19" max="19" width="11.85546875" bestFit="1" customWidth="1"/>
    <col min="20" max="20" width="1.7109375" customWidth="1"/>
    <col min="21" max="21" width="14" bestFit="1" customWidth="1"/>
  </cols>
  <sheetData>
    <row r="1" spans="1:24" s="10" customFormat="1" x14ac:dyDescent="0.2">
      <c r="A1" s="296" t="s">
        <v>133</v>
      </c>
      <c r="B1" s="296"/>
      <c r="C1" s="296"/>
      <c r="D1" s="296"/>
      <c r="E1" s="296"/>
      <c r="F1" s="296"/>
      <c r="G1" s="296"/>
      <c r="H1" s="296"/>
      <c r="I1" s="296"/>
      <c r="J1" s="296"/>
      <c r="K1" s="296"/>
      <c r="L1" s="296"/>
      <c r="M1" s="296"/>
      <c r="N1" s="296"/>
      <c r="O1" s="296"/>
      <c r="P1" s="296"/>
      <c r="Q1" s="296"/>
      <c r="R1" s="296"/>
      <c r="S1" s="296"/>
      <c r="T1" s="296"/>
      <c r="U1" s="296"/>
    </row>
    <row r="2" spans="1:24" s="10" customFormat="1" x14ac:dyDescent="0.2">
      <c r="A2" s="296" t="s">
        <v>1083</v>
      </c>
      <c r="B2" s="296"/>
      <c r="C2" s="296"/>
      <c r="D2" s="296"/>
      <c r="E2" s="296"/>
      <c r="F2" s="296"/>
      <c r="G2" s="296"/>
      <c r="H2" s="296"/>
      <c r="I2" s="296"/>
      <c r="J2" s="296"/>
      <c r="K2" s="296"/>
      <c r="L2" s="296"/>
      <c r="M2" s="296"/>
      <c r="N2" s="296"/>
      <c r="O2" s="296"/>
      <c r="P2" s="296"/>
      <c r="Q2" s="296"/>
      <c r="R2" s="296"/>
      <c r="S2" s="296"/>
      <c r="T2" s="296"/>
      <c r="U2" s="296"/>
    </row>
    <row r="3" spans="1:24" s="10" customFormat="1" x14ac:dyDescent="0.2">
      <c r="A3" s="298" t="s">
        <v>1307</v>
      </c>
      <c r="B3" s="298"/>
      <c r="C3" s="298"/>
      <c r="D3" s="298"/>
      <c r="E3" s="298"/>
      <c r="F3" s="298"/>
      <c r="G3" s="298"/>
      <c r="H3" s="298"/>
      <c r="I3" s="298"/>
      <c r="J3" s="298"/>
      <c r="K3" s="298"/>
      <c r="L3" s="298"/>
      <c r="M3" s="298"/>
      <c r="N3" s="298"/>
      <c r="O3" s="298"/>
      <c r="P3" s="298"/>
      <c r="Q3" s="298"/>
      <c r="R3" s="298"/>
      <c r="S3" s="298"/>
      <c r="T3" s="298"/>
      <c r="U3" s="298"/>
    </row>
    <row r="4" spans="1:24" s="10" customFormat="1" x14ac:dyDescent="0.2">
      <c r="A4" s="137"/>
      <c r="B4" s="137"/>
      <c r="C4" s="137"/>
      <c r="D4" s="137"/>
      <c r="E4" s="137"/>
      <c r="F4" s="137"/>
      <c r="G4" s="137"/>
      <c r="H4" s="137"/>
      <c r="I4" s="137"/>
      <c r="J4" s="244"/>
      <c r="K4" s="244"/>
      <c r="L4" s="137"/>
      <c r="M4" s="137"/>
      <c r="N4" s="137"/>
      <c r="O4" s="137"/>
      <c r="P4" s="137"/>
      <c r="Q4" s="137"/>
      <c r="R4" s="137"/>
      <c r="S4" s="137"/>
      <c r="T4" s="137"/>
      <c r="U4" s="137"/>
    </row>
    <row r="5" spans="1:24" s="10" customFormat="1" x14ac:dyDescent="0.2"/>
    <row r="6" spans="1:24" s="10" customFormat="1" x14ac:dyDescent="0.2">
      <c r="C6" s="73" t="s">
        <v>24</v>
      </c>
      <c r="E6" s="24"/>
      <c r="G6" s="24"/>
      <c r="I6" s="73" t="s">
        <v>568</v>
      </c>
      <c r="J6" s="73"/>
      <c r="K6" s="73" t="s">
        <v>1241</v>
      </c>
      <c r="M6" s="73" t="s">
        <v>27</v>
      </c>
      <c r="O6" s="74" t="s">
        <v>36</v>
      </c>
      <c r="Q6" s="73"/>
      <c r="S6" s="73" t="s">
        <v>38</v>
      </c>
      <c r="U6" s="73" t="s">
        <v>25</v>
      </c>
    </row>
    <row r="7" spans="1:24" s="10" customFormat="1" x14ac:dyDescent="0.2">
      <c r="C7" s="43" t="s">
        <v>26</v>
      </c>
      <c r="E7" s="43" t="s">
        <v>895</v>
      </c>
      <c r="G7" s="43" t="s">
        <v>107</v>
      </c>
      <c r="I7" s="43" t="s">
        <v>569</v>
      </c>
      <c r="J7" s="74"/>
      <c r="K7" s="43" t="s">
        <v>1242</v>
      </c>
      <c r="M7" s="43" t="s">
        <v>28</v>
      </c>
      <c r="O7" s="43" t="s">
        <v>37</v>
      </c>
      <c r="Q7" s="43" t="s">
        <v>896</v>
      </c>
      <c r="S7" s="43" t="s">
        <v>104</v>
      </c>
      <c r="U7" s="43" t="s">
        <v>26</v>
      </c>
    </row>
    <row r="10" spans="1:24" s="10" customFormat="1" x14ac:dyDescent="0.2">
      <c r="A10" s="12" t="s">
        <v>605</v>
      </c>
      <c r="C10" s="24"/>
      <c r="D10" s="24"/>
      <c r="E10" s="24"/>
      <c r="F10" s="24"/>
      <c r="G10" s="24"/>
      <c r="H10" s="24"/>
      <c r="I10" s="24"/>
      <c r="J10" s="24"/>
      <c r="K10" s="24"/>
      <c r="L10" s="24"/>
      <c r="M10" s="24"/>
      <c r="N10" s="24"/>
      <c r="O10" s="24"/>
      <c r="P10" s="24"/>
      <c r="Q10" s="24"/>
      <c r="R10" s="24"/>
      <c r="S10" s="24"/>
      <c r="T10" s="24"/>
      <c r="U10" s="24"/>
      <c r="V10" s="60"/>
      <c r="W10" s="60"/>
      <c r="X10" s="60"/>
    </row>
    <row r="11" spans="1:24" s="10" customFormat="1" x14ac:dyDescent="0.2">
      <c r="B11" s="10" t="s">
        <v>601</v>
      </c>
      <c r="C11" s="24">
        <v>342947.00000000186</v>
      </c>
      <c r="D11" s="24"/>
      <c r="E11" s="24">
        <v>0</v>
      </c>
      <c r="F11" s="24"/>
      <c r="G11" s="24">
        <v>0</v>
      </c>
      <c r="H11" s="24"/>
      <c r="I11" s="24">
        <v>162020.85</v>
      </c>
      <c r="J11" s="24"/>
      <c r="K11" s="24">
        <v>0</v>
      </c>
      <c r="L11" s="24"/>
      <c r="M11" s="24">
        <v>-332962.76</v>
      </c>
      <c r="N11" s="24"/>
      <c r="O11" s="24">
        <v>67831.339999999967</v>
      </c>
      <c r="P11" s="24"/>
      <c r="Q11" s="24">
        <v>-91219</v>
      </c>
      <c r="R11" s="24"/>
      <c r="S11" s="24">
        <v>1144.92</v>
      </c>
      <c r="T11" s="24"/>
      <c r="U11" s="24">
        <v>149762.35000000181</v>
      </c>
      <c r="V11" s="71"/>
      <c r="W11" s="60"/>
      <c r="X11" s="60"/>
    </row>
    <row r="12" spans="1:24" s="10" customFormat="1" x14ac:dyDescent="0.2">
      <c r="B12" s="10" t="s">
        <v>111</v>
      </c>
      <c r="C12" s="24">
        <v>9603653.2100000028</v>
      </c>
      <c r="D12" s="24"/>
      <c r="E12" s="24">
        <v>0</v>
      </c>
      <c r="F12" s="24"/>
      <c r="G12" s="24">
        <v>0</v>
      </c>
      <c r="H12" s="24"/>
      <c r="I12" s="24">
        <v>-71982.350000000006</v>
      </c>
      <c r="J12" s="24"/>
      <c r="K12" s="24">
        <v>-1142636.19</v>
      </c>
      <c r="L12" s="24"/>
      <c r="M12" s="24">
        <v>-7812053.6699999981</v>
      </c>
      <c r="N12" s="24"/>
      <c r="O12" s="24">
        <v>12448616.329999998</v>
      </c>
      <c r="P12" s="24"/>
      <c r="Q12" s="24">
        <v>-543373.97</v>
      </c>
      <c r="R12" s="24"/>
      <c r="S12" s="24">
        <v>-557508.33000000007</v>
      </c>
      <c r="T12" s="24"/>
      <c r="U12" s="24">
        <v>11924715.030000003</v>
      </c>
      <c r="V12" s="71"/>
      <c r="W12" s="60"/>
      <c r="X12" s="60"/>
    </row>
    <row r="13" spans="1:24" s="10" customFormat="1" x14ac:dyDescent="0.2">
      <c r="B13" s="10" t="s">
        <v>119</v>
      </c>
      <c r="C13" s="24">
        <v>2523160.6399999997</v>
      </c>
      <c r="D13" s="24"/>
      <c r="E13" s="24">
        <v>0</v>
      </c>
      <c r="F13" s="24"/>
      <c r="G13" s="24">
        <v>0</v>
      </c>
      <c r="H13" s="24"/>
      <c r="I13" s="24">
        <v>-30745.64</v>
      </c>
      <c r="J13" s="24"/>
      <c r="K13" s="24">
        <v>-1053809.06</v>
      </c>
      <c r="L13" s="24"/>
      <c r="M13" s="24">
        <v>-1322972.49</v>
      </c>
      <c r="N13" s="24"/>
      <c r="O13" s="24">
        <v>1484772.89</v>
      </c>
      <c r="P13" s="24"/>
      <c r="Q13" s="24">
        <v>-7015.24</v>
      </c>
      <c r="R13" s="24"/>
      <c r="S13" s="24">
        <v>-2703.3199999999997</v>
      </c>
      <c r="T13" s="24"/>
      <c r="U13" s="24">
        <v>1590687.7799999993</v>
      </c>
      <c r="V13" s="71"/>
      <c r="W13" s="60"/>
      <c r="X13" s="60"/>
    </row>
    <row r="14" spans="1:24" s="10" customFormat="1" x14ac:dyDescent="0.2">
      <c r="B14" s="11"/>
      <c r="C14" s="25">
        <v>12469760.850000005</v>
      </c>
      <c r="D14" s="24"/>
      <c r="E14" s="25">
        <v>0</v>
      </c>
      <c r="F14" s="24"/>
      <c r="G14" s="25">
        <v>0</v>
      </c>
      <c r="H14" s="24"/>
      <c r="I14" s="25">
        <v>59292.86</v>
      </c>
      <c r="J14" s="27"/>
      <c r="K14" s="25">
        <v>-2196445.25</v>
      </c>
      <c r="L14" s="24"/>
      <c r="M14" s="25">
        <v>-9467988.9199999981</v>
      </c>
      <c r="N14" s="24"/>
      <c r="O14" s="25">
        <v>14001220.559999999</v>
      </c>
      <c r="P14" s="24"/>
      <c r="Q14" s="25">
        <v>-641608.21</v>
      </c>
      <c r="R14" s="24"/>
      <c r="S14" s="25">
        <v>-559066.73</v>
      </c>
      <c r="T14" s="24"/>
      <c r="U14" s="25">
        <v>13665165.160000004</v>
      </c>
      <c r="V14" s="71"/>
      <c r="W14" s="60"/>
      <c r="X14" s="60"/>
    </row>
    <row r="16" spans="1:24" x14ac:dyDescent="0.2">
      <c r="A16" s="3" t="s">
        <v>1026</v>
      </c>
    </row>
    <row r="17" spans="1:22" x14ac:dyDescent="0.2">
      <c r="B17" t="s">
        <v>601</v>
      </c>
      <c r="C17" s="24">
        <v>0</v>
      </c>
      <c r="U17" s="24">
        <v>0</v>
      </c>
    </row>
    <row r="18" spans="1:22" x14ac:dyDescent="0.2">
      <c r="B18" t="s">
        <v>111</v>
      </c>
      <c r="C18" s="24">
        <v>0</v>
      </c>
      <c r="U18" s="24">
        <v>0</v>
      </c>
    </row>
    <row r="19" spans="1:22" x14ac:dyDescent="0.2">
      <c r="B19" t="s">
        <v>119</v>
      </c>
      <c r="C19" s="24">
        <v>0</v>
      </c>
      <c r="U19" s="24">
        <v>0</v>
      </c>
    </row>
    <row r="20" spans="1:22" x14ac:dyDescent="0.2">
      <c r="C20" s="25">
        <v>0</v>
      </c>
      <c r="E20" s="25">
        <v>0</v>
      </c>
      <c r="G20" s="25">
        <v>0</v>
      </c>
      <c r="I20" s="25">
        <v>0</v>
      </c>
      <c r="J20" s="27"/>
      <c r="K20" s="25">
        <v>0</v>
      </c>
      <c r="M20" s="25">
        <v>0</v>
      </c>
      <c r="O20" s="25">
        <v>0</v>
      </c>
      <c r="Q20" s="25">
        <v>0</v>
      </c>
      <c r="S20" s="25">
        <v>0</v>
      </c>
      <c r="U20" s="25">
        <v>0</v>
      </c>
    </row>
    <row r="21" spans="1:22" x14ac:dyDescent="0.2">
      <c r="A21" s="3" t="s">
        <v>1027</v>
      </c>
    </row>
    <row r="22" spans="1:22" x14ac:dyDescent="0.2">
      <c r="B22" t="s">
        <v>601</v>
      </c>
      <c r="C22" s="24">
        <v>0</v>
      </c>
      <c r="E22" s="24">
        <v>0</v>
      </c>
      <c r="G22" s="24">
        <v>0</v>
      </c>
      <c r="I22" s="24">
        <v>0</v>
      </c>
      <c r="J22" s="24"/>
      <c r="K22" s="24">
        <v>0</v>
      </c>
      <c r="M22" s="24">
        <v>0</v>
      </c>
      <c r="O22" s="24">
        <v>0</v>
      </c>
      <c r="Q22" s="24">
        <v>0</v>
      </c>
      <c r="S22" s="24">
        <v>0</v>
      </c>
      <c r="U22" s="24">
        <v>0</v>
      </c>
    </row>
    <row r="23" spans="1:22" x14ac:dyDescent="0.2">
      <c r="B23" t="s">
        <v>111</v>
      </c>
      <c r="C23" s="24">
        <v>2098103.6599999997</v>
      </c>
      <c r="E23" s="24">
        <v>0</v>
      </c>
      <c r="G23" s="24">
        <v>0</v>
      </c>
      <c r="I23" s="24">
        <v>0</v>
      </c>
      <c r="J23" s="24"/>
      <c r="K23" s="24">
        <v>-1142636.19</v>
      </c>
      <c r="M23" s="24">
        <v>0</v>
      </c>
      <c r="O23" s="24">
        <v>587929.61999999988</v>
      </c>
      <c r="Q23" s="24">
        <v>0</v>
      </c>
      <c r="S23" s="24">
        <v>0</v>
      </c>
      <c r="U23" s="24">
        <v>1543397.0899999994</v>
      </c>
    </row>
    <row r="24" spans="1:22" x14ac:dyDescent="0.2">
      <c r="B24" t="s">
        <v>119</v>
      </c>
      <c r="C24" s="24">
        <v>807445.09999999986</v>
      </c>
      <c r="E24" s="24">
        <v>0</v>
      </c>
      <c r="G24" s="24">
        <v>0</v>
      </c>
      <c r="I24" s="24">
        <v>0</v>
      </c>
      <c r="J24" s="24"/>
      <c r="K24" s="24">
        <v>-1053809.06</v>
      </c>
      <c r="M24" s="24">
        <v>0</v>
      </c>
      <c r="O24" s="24">
        <v>452855.75999999983</v>
      </c>
      <c r="Q24" s="24">
        <v>0</v>
      </c>
      <c r="S24" s="24">
        <v>0</v>
      </c>
      <c r="U24" s="24">
        <v>206491.79999999958</v>
      </c>
    </row>
    <row r="25" spans="1:22" x14ac:dyDescent="0.2">
      <c r="C25" s="25">
        <v>2905548.76</v>
      </c>
      <c r="E25" s="25">
        <v>0</v>
      </c>
      <c r="G25" s="25">
        <v>0</v>
      </c>
      <c r="I25" s="25">
        <v>0</v>
      </c>
      <c r="J25" s="27"/>
      <c r="K25" s="25">
        <v>-2196445.25</v>
      </c>
      <c r="M25" s="25">
        <v>0</v>
      </c>
      <c r="O25" s="25">
        <v>1040785.3799999997</v>
      </c>
      <c r="Q25" s="25">
        <v>0</v>
      </c>
      <c r="S25" s="25">
        <v>0</v>
      </c>
      <c r="U25" s="25">
        <v>1749888.889999999</v>
      </c>
      <c r="V25" s="78"/>
    </row>
    <row r="26" spans="1:22" x14ac:dyDescent="0.2">
      <c r="A26" s="3" t="s">
        <v>1028</v>
      </c>
    </row>
    <row r="27" spans="1:22" x14ac:dyDescent="0.2">
      <c r="B27" t="s">
        <v>601</v>
      </c>
      <c r="C27" s="149">
        <v>342947</v>
      </c>
      <c r="E27" s="24">
        <v>0</v>
      </c>
      <c r="G27" s="24">
        <v>0</v>
      </c>
      <c r="I27" s="24">
        <v>162020.85</v>
      </c>
      <c r="J27" s="24"/>
      <c r="K27" s="24">
        <v>0</v>
      </c>
      <c r="L27" s="24"/>
      <c r="M27" s="24">
        <v>-332962.76</v>
      </c>
      <c r="N27" s="24"/>
      <c r="O27" s="24">
        <v>67831.339999999967</v>
      </c>
      <c r="P27" s="24"/>
      <c r="Q27" s="24">
        <v>-91219</v>
      </c>
      <c r="R27" s="24"/>
      <c r="S27" s="24">
        <v>1144.92</v>
      </c>
      <c r="U27" s="24">
        <v>149762.34999999995</v>
      </c>
    </row>
    <row r="28" spans="1:22" x14ac:dyDescent="0.2">
      <c r="B28" t="s">
        <v>111</v>
      </c>
      <c r="C28" s="149">
        <v>7505549.5499999998</v>
      </c>
      <c r="E28" s="24">
        <v>0</v>
      </c>
      <c r="G28" s="24">
        <v>0</v>
      </c>
      <c r="I28" s="24">
        <v>-71982.350000000006</v>
      </c>
      <c r="J28" s="24"/>
      <c r="K28" s="24">
        <v>0</v>
      </c>
      <c r="L28" s="24"/>
      <c r="M28" s="24">
        <v>-7812053.6699999971</v>
      </c>
      <c r="N28" s="24"/>
      <c r="O28" s="24">
        <v>11860686.709999999</v>
      </c>
      <c r="P28" s="24"/>
      <c r="Q28" s="24">
        <v>-543373.97</v>
      </c>
      <c r="R28" s="24"/>
      <c r="S28" s="24">
        <v>-557508.33000000007</v>
      </c>
      <c r="U28" s="24">
        <v>10381317.940000001</v>
      </c>
    </row>
    <row r="29" spans="1:22" x14ac:dyDescent="0.2">
      <c r="B29" t="s">
        <v>119</v>
      </c>
      <c r="C29" s="149">
        <v>1715715.5400000003</v>
      </c>
      <c r="E29" s="24">
        <v>0</v>
      </c>
      <c r="G29" s="24">
        <v>0</v>
      </c>
      <c r="I29" s="24">
        <v>-30745.64</v>
      </c>
      <c r="J29" s="24"/>
      <c r="K29" s="24">
        <v>0</v>
      </c>
      <c r="L29" s="24"/>
      <c r="M29" s="24">
        <v>-1322972.4899999998</v>
      </c>
      <c r="N29" s="24"/>
      <c r="O29" s="24">
        <v>1031917.1300000001</v>
      </c>
      <c r="P29" s="24"/>
      <c r="Q29" s="24">
        <v>-7015.24</v>
      </c>
      <c r="R29" s="24"/>
      <c r="S29" s="24">
        <v>-2703.3199999999997</v>
      </c>
      <c r="U29" s="24">
        <v>1384195.9800000004</v>
      </c>
    </row>
    <row r="30" spans="1:22" x14ac:dyDescent="0.2">
      <c r="C30" s="25">
        <v>9564212.0900000017</v>
      </c>
      <c r="E30" s="25">
        <v>0</v>
      </c>
      <c r="G30" s="25">
        <v>0</v>
      </c>
      <c r="I30" s="25">
        <v>59292.86</v>
      </c>
      <c r="J30" s="27"/>
      <c r="K30" s="25">
        <v>0</v>
      </c>
      <c r="M30" s="25">
        <v>-9467988.9199999962</v>
      </c>
      <c r="O30" s="25">
        <v>12960435.18</v>
      </c>
      <c r="Q30" s="25">
        <v>-641608.21</v>
      </c>
      <c r="S30" s="25">
        <v>-559066.73</v>
      </c>
      <c r="U30" s="25">
        <v>11915276.270000001</v>
      </c>
    </row>
    <row r="31" spans="1:22" x14ac:dyDescent="0.2">
      <c r="A31" s="3" t="s">
        <v>1029</v>
      </c>
    </row>
    <row r="32" spans="1:22" x14ac:dyDescent="0.2">
      <c r="B32" t="s">
        <v>601</v>
      </c>
      <c r="C32" s="24">
        <v>342947</v>
      </c>
      <c r="E32" s="24">
        <v>0</v>
      </c>
      <c r="G32" s="24">
        <v>0</v>
      </c>
      <c r="I32" s="24">
        <v>162020.85</v>
      </c>
      <c r="J32" s="24"/>
      <c r="K32" s="24">
        <v>0</v>
      </c>
      <c r="M32" s="24">
        <v>-332962.76</v>
      </c>
      <c r="O32" s="24">
        <v>67831.339999999967</v>
      </c>
      <c r="Q32" s="24">
        <v>-91219</v>
      </c>
      <c r="S32" s="24">
        <v>1144.92</v>
      </c>
      <c r="U32" s="24">
        <v>149762.34999999995</v>
      </c>
    </row>
    <row r="33" spans="2:21" x14ac:dyDescent="0.2">
      <c r="B33" t="s">
        <v>111</v>
      </c>
      <c r="C33" s="24">
        <v>9603653.209999999</v>
      </c>
      <c r="E33" s="24">
        <v>0</v>
      </c>
      <c r="G33" s="24">
        <v>0</v>
      </c>
      <c r="I33" s="24">
        <v>-71982.350000000006</v>
      </c>
      <c r="J33" s="24"/>
      <c r="K33" s="24">
        <v>-1142636.19</v>
      </c>
      <c r="M33" s="24">
        <v>-7812053.6699999971</v>
      </c>
      <c r="O33" s="24">
        <v>12448616.329999998</v>
      </c>
      <c r="Q33" s="24">
        <v>-543373.97</v>
      </c>
      <c r="S33" s="24">
        <v>-557508.33000000007</v>
      </c>
      <c r="U33" s="24">
        <v>11924715.029999999</v>
      </c>
    </row>
    <row r="34" spans="2:21" x14ac:dyDescent="0.2">
      <c r="B34" t="s">
        <v>119</v>
      </c>
      <c r="C34" s="24">
        <v>2523160.64</v>
      </c>
      <c r="E34" s="24">
        <v>0</v>
      </c>
      <c r="G34" s="24">
        <v>0</v>
      </c>
      <c r="I34" s="24">
        <v>-30745.64</v>
      </c>
      <c r="J34" s="24"/>
      <c r="K34" s="24">
        <v>-1053809.06</v>
      </c>
      <c r="M34" s="24">
        <v>-1322972.4899999998</v>
      </c>
      <c r="O34" s="24">
        <v>1484772.89</v>
      </c>
      <c r="Q34" s="24">
        <v>-7015.24</v>
      </c>
      <c r="S34" s="24">
        <v>-2703.3199999999997</v>
      </c>
      <c r="U34" s="24">
        <v>1590687.7800000003</v>
      </c>
    </row>
    <row r="35" spans="2:21" x14ac:dyDescent="0.2">
      <c r="C35" s="25">
        <v>12469760.85</v>
      </c>
      <c r="E35" s="25">
        <v>0</v>
      </c>
      <c r="G35" s="25">
        <v>0</v>
      </c>
      <c r="I35" s="25">
        <v>59292.86</v>
      </c>
      <c r="J35" s="27"/>
      <c r="K35" s="25">
        <v>-2196445.25</v>
      </c>
      <c r="M35" s="25">
        <v>-9467988.9199999962</v>
      </c>
      <c r="O35" s="25">
        <v>14001220.559999999</v>
      </c>
      <c r="Q35" s="25">
        <v>-641608.21</v>
      </c>
      <c r="S35" s="25">
        <v>-559066.73</v>
      </c>
      <c r="U35" s="25">
        <v>13665165.16</v>
      </c>
    </row>
    <row r="37" spans="2:21" x14ac:dyDescent="0.2">
      <c r="S37" t="s">
        <v>1036</v>
      </c>
      <c r="U37" s="78">
        <v>0</v>
      </c>
    </row>
  </sheetData>
  <mergeCells count="3">
    <mergeCell ref="A1:U1"/>
    <mergeCell ref="A2:U2"/>
    <mergeCell ref="A3:U3"/>
  </mergeCells>
  <pageMargins left="0.7" right="0.7" top="0.75" bottom="0.75" header="0.3" footer="0.3"/>
  <pageSetup scale="76" orientation="landscape" r:id="rId1"/>
  <headerFooter>
    <oddFooter>&amp;L&amp;Z
&amp;F&amp;C&amp;A&amp;R2A.&amp;P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AR297"/>
  <sheetViews>
    <sheetView zoomScale="70" zoomScaleNormal="70" workbookViewId="0">
      <pane xSplit="3" ySplit="8" topLeftCell="D9" activePane="bottomRight" state="frozen"/>
      <selection activeCell="C38" sqref="C38"/>
      <selection pane="topRight" activeCell="C38" sqref="C38"/>
      <selection pane="bottomLeft" activeCell="C38" sqref="C38"/>
      <selection pane="bottomRight" activeCell="D9" sqref="D9"/>
    </sheetView>
  </sheetViews>
  <sheetFormatPr defaultRowHeight="12.75" outlineLevelRow="3" outlineLevelCol="1" x14ac:dyDescent="0.2"/>
  <cols>
    <col min="1" max="1" width="5" style="195" customWidth="1"/>
    <col min="2" max="2" width="8.140625" style="12" customWidth="1"/>
    <col min="3" max="3" width="29" style="152" customWidth="1"/>
    <col min="4" max="4" width="19.7109375" style="152" bestFit="1" customWidth="1"/>
    <col min="5" max="5" width="1.7109375" style="152" customWidth="1"/>
    <col min="6" max="6" width="17.7109375" style="152" customWidth="1" outlineLevel="1"/>
    <col min="7" max="7" width="1.7109375" style="152" customWidth="1" outlineLevel="1"/>
    <col min="8" max="8" width="17.7109375" style="152" customWidth="1" outlineLevel="1"/>
    <col min="9" max="9" width="1.7109375" style="152" customWidth="1" outlineLevel="1"/>
    <col min="10" max="10" width="17.7109375" style="152" customWidth="1" outlineLevel="1"/>
    <col min="11" max="11" width="1.7109375" style="152" customWidth="1" outlineLevel="1"/>
    <col min="12" max="12" width="17.7109375" style="152" customWidth="1" outlineLevel="1"/>
    <col min="13" max="13" width="1.7109375" style="152" customWidth="1" outlineLevel="1"/>
    <col min="14" max="14" width="17.7109375" style="152" customWidth="1" outlineLevel="1"/>
    <col min="15" max="15" width="1.7109375" style="152" customWidth="1" outlineLevel="1"/>
    <col min="16" max="16" width="17.7109375" style="152" customWidth="1" outlineLevel="1"/>
    <col min="17" max="17" width="1.7109375" style="152" customWidth="1" outlineLevel="1"/>
    <col min="18" max="18" width="17.7109375" style="152" customWidth="1" outlineLevel="1"/>
    <col min="19" max="19" width="1.7109375" style="152" customWidth="1" outlineLevel="1"/>
    <col min="20" max="20" width="19.28515625" style="152" customWidth="1"/>
    <col min="21" max="21" width="1.7109375" style="152" customWidth="1"/>
    <col min="22" max="22" width="16.85546875" style="160" bestFit="1" customWidth="1"/>
    <col min="23" max="24" width="16.85546875" style="212" customWidth="1"/>
    <col min="25" max="25" width="17.28515625" style="152" bestFit="1" customWidth="1"/>
    <col min="26" max="26" width="16.140625" style="152" bestFit="1" customWidth="1"/>
    <col min="27" max="32" width="16.140625" style="152" customWidth="1"/>
    <col min="33" max="33" width="15.7109375" style="152" bestFit="1" customWidth="1"/>
    <col min="34" max="34" width="14.42578125" style="152" customWidth="1"/>
    <col min="35" max="35" width="15" style="152" bestFit="1" customWidth="1"/>
    <col min="36" max="36" width="16.140625" style="152" bestFit="1" customWidth="1"/>
    <col min="37" max="37" width="1.7109375" style="152" customWidth="1"/>
    <col min="38" max="39" width="15.85546875" style="152" bestFit="1" customWidth="1"/>
    <col min="40" max="16384" width="9.140625" style="152"/>
  </cols>
  <sheetData>
    <row r="1" spans="1:44" x14ac:dyDescent="0.2">
      <c r="A1" s="296" t="s">
        <v>133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row>
    <row r="2" spans="1:44" x14ac:dyDescent="0.2">
      <c r="A2" s="296" t="s">
        <v>1084</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row>
    <row r="3" spans="1:44" x14ac:dyDescent="0.2">
      <c r="A3" s="297" t="str">
        <f>+'Summary - Cost - PG 1 (Fin)'!A3:N3</f>
        <v>DECEMBER 2011</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row>
    <row r="4" spans="1:44" x14ac:dyDescent="0.2">
      <c r="A4" s="158"/>
      <c r="B4" s="154"/>
      <c r="C4" s="159"/>
      <c r="D4" s="159"/>
      <c r="E4" s="159"/>
      <c r="F4" s="159"/>
      <c r="G4" s="159"/>
      <c r="H4" s="159"/>
      <c r="I4" s="159"/>
      <c r="J4" s="159"/>
      <c r="K4" s="159"/>
      <c r="L4" s="159"/>
      <c r="M4" s="159"/>
      <c r="N4" s="159"/>
      <c r="O4" s="159"/>
      <c r="P4" s="159"/>
      <c r="Q4" s="159"/>
      <c r="R4" s="159"/>
      <c r="S4" s="159"/>
      <c r="T4" s="159"/>
      <c r="U4" s="159"/>
    </row>
    <row r="5" spans="1:44" x14ac:dyDescent="0.2">
      <c r="A5" s="158"/>
      <c r="B5" s="154"/>
      <c r="C5" s="159"/>
      <c r="D5" s="159"/>
      <c r="E5" s="159"/>
      <c r="F5" s="159"/>
      <c r="G5" s="159"/>
      <c r="H5" s="159"/>
      <c r="I5" s="159"/>
      <c r="J5" s="159"/>
      <c r="K5" s="159"/>
      <c r="L5" s="159"/>
      <c r="M5" s="159"/>
      <c r="N5" s="159"/>
      <c r="O5" s="159"/>
      <c r="P5" s="159"/>
      <c r="Q5" s="159"/>
      <c r="R5" s="159"/>
      <c r="S5" s="159"/>
      <c r="T5" s="159"/>
      <c r="U5" s="159"/>
    </row>
    <row r="6" spans="1:44" x14ac:dyDescent="0.2">
      <c r="A6" s="158"/>
      <c r="B6" s="154"/>
      <c r="C6" s="159"/>
      <c r="D6" s="41"/>
      <c r="E6" s="161"/>
      <c r="F6" s="161"/>
      <c r="G6" s="161"/>
      <c r="H6" s="161"/>
      <c r="I6" s="161"/>
      <c r="J6" s="41"/>
      <c r="K6" s="161"/>
      <c r="L6" s="161"/>
      <c r="M6" s="161"/>
      <c r="N6" s="161"/>
      <c r="O6" s="161"/>
      <c r="P6" s="161"/>
      <c r="Q6" s="161"/>
      <c r="R6" s="161"/>
      <c r="S6" s="161"/>
      <c r="T6" s="73"/>
      <c r="U6" s="162"/>
      <c r="V6" s="300" t="s">
        <v>1040</v>
      </c>
      <c r="W6" s="300"/>
      <c r="X6" s="300"/>
      <c r="Y6" s="300"/>
      <c r="Z6" s="300"/>
      <c r="AA6" s="300"/>
      <c r="AB6" s="300"/>
      <c r="AC6" s="300"/>
      <c r="AD6" s="300"/>
      <c r="AE6" s="300"/>
      <c r="AF6" s="300"/>
      <c r="AG6" s="300"/>
      <c r="AH6" s="300"/>
      <c r="AI6" s="301" t="s">
        <v>1041</v>
      </c>
      <c r="AJ6" s="302"/>
      <c r="AK6" s="164"/>
    </row>
    <row r="7" spans="1:44" s="12" customFormat="1" ht="38.25" x14ac:dyDescent="0.2">
      <c r="A7" s="57"/>
      <c r="D7" s="42" t="s">
        <v>406</v>
      </c>
      <c r="E7" s="23"/>
      <c r="F7" s="42"/>
      <c r="G7" s="23"/>
      <c r="H7" s="42"/>
      <c r="I7" s="23"/>
      <c r="J7" s="42"/>
      <c r="K7" s="23"/>
      <c r="L7" s="43"/>
      <c r="M7" s="74"/>
      <c r="N7" s="74"/>
      <c r="O7" s="74"/>
      <c r="P7" s="74"/>
      <c r="Q7" s="74"/>
      <c r="R7" s="74"/>
      <c r="S7" s="23"/>
      <c r="T7" s="43" t="s">
        <v>109</v>
      </c>
      <c r="U7" s="165"/>
      <c r="V7" s="166" t="s">
        <v>1116</v>
      </c>
      <c r="W7" s="166" t="s">
        <v>1117</v>
      </c>
      <c r="X7" s="166" t="s">
        <v>1118</v>
      </c>
      <c r="Y7" s="166" t="s">
        <v>1043</v>
      </c>
      <c r="Z7" s="167" t="s">
        <v>107</v>
      </c>
      <c r="AA7" s="167" t="s">
        <v>1111</v>
      </c>
      <c r="AB7" s="167" t="s">
        <v>1119</v>
      </c>
      <c r="AC7" s="167" t="s">
        <v>1122</v>
      </c>
      <c r="AD7" s="167" t="s">
        <v>1120</v>
      </c>
      <c r="AE7" s="167" t="s">
        <v>1121</v>
      </c>
      <c r="AF7" s="167" t="s">
        <v>1112</v>
      </c>
      <c r="AG7" s="167" t="s">
        <v>1113</v>
      </c>
      <c r="AH7" s="167" t="s">
        <v>1045</v>
      </c>
      <c r="AI7" s="168" t="s">
        <v>27</v>
      </c>
      <c r="AJ7" s="169" t="s">
        <v>1046</v>
      </c>
      <c r="AK7" s="170"/>
      <c r="AL7" s="167" t="s">
        <v>1047</v>
      </c>
      <c r="AM7" s="167" t="s">
        <v>46</v>
      </c>
      <c r="AN7" s="152"/>
      <c r="AO7" s="152"/>
      <c r="AP7" s="152"/>
      <c r="AQ7" s="152"/>
      <c r="AR7" s="152"/>
    </row>
    <row r="8" spans="1:44" s="12" customFormat="1" x14ac:dyDescent="0.2">
      <c r="A8" s="57"/>
      <c r="D8" s="52"/>
      <c r="E8" s="23"/>
      <c r="F8" s="52"/>
      <c r="G8" s="23"/>
      <c r="H8" s="52"/>
      <c r="I8" s="23"/>
      <c r="J8" s="52"/>
      <c r="K8" s="23"/>
      <c r="L8" s="74"/>
      <c r="M8" s="74"/>
      <c r="N8" s="74"/>
      <c r="O8" s="74"/>
      <c r="P8" s="74"/>
      <c r="Q8" s="74"/>
      <c r="R8" s="74"/>
      <c r="S8" s="23"/>
      <c r="T8" s="74"/>
      <c r="U8" s="165"/>
      <c r="V8" s="160"/>
      <c r="W8" s="212"/>
      <c r="X8" s="212"/>
      <c r="Y8" s="152"/>
      <c r="Z8" s="152"/>
      <c r="AA8" s="152"/>
      <c r="AB8" s="152"/>
      <c r="AC8" s="152"/>
      <c r="AD8" s="152"/>
      <c r="AE8" s="152"/>
      <c r="AF8" s="152"/>
      <c r="AG8" s="152"/>
      <c r="AH8" s="152"/>
      <c r="AI8" s="171"/>
      <c r="AJ8" s="172"/>
      <c r="AK8" s="164"/>
      <c r="AL8" s="152"/>
      <c r="AM8" s="152"/>
      <c r="AN8" s="152"/>
      <c r="AO8" s="152"/>
      <c r="AP8" s="152"/>
      <c r="AQ8" s="152"/>
      <c r="AR8" s="152"/>
    </row>
    <row r="9" spans="1:44" s="12" customFormat="1" x14ac:dyDescent="0.2">
      <c r="A9" s="173" t="s">
        <v>1048</v>
      </c>
      <c r="D9" s="52"/>
      <c r="E9" s="23"/>
      <c r="F9" s="52"/>
      <c r="G9" s="23"/>
      <c r="H9" s="52"/>
      <c r="I9" s="23"/>
      <c r="J9" s="52"/>
      <c r="K9" s="23"/>
      <c r="L9" s="74"/>
      <c r="M9" s="74"/>
      <c r="N9" s="74"/>
      <c r="O9" s="74"/>
      <c r="P9" s="74"/>
      <c r="Q9" s="74"/>
      <c r="R9" s="74"/>
      <c r="S9" s="23"/>
      <c r="T9" s="74"/>
      <c r="U9" s="165"/>
      <c r="V9" s="152"/>
      <c r="W9" s="152"/>
      <c r="X9" s="152"/>
      <c r="Z9" s="152"/>
      <c r="AA9" s="152"/>
      <c r="AB9" s="152"/>
      <c r="AC9" s="152"/>
      <c r="AD9" s="152"/>
      <c r="AE9" s="152"/>
      <c r="AF9" s="152"/>
      <c r="AG9" s="152"/>
      <c r="AH9" s="152"/>
      <c r="AI9" s="171"/>
      <c r="AJ9" s="172"/>
      <c r="AK9" s="164"/>
      <c r="AL9" s="152"/>
      <c r="AM9" s="152"/>
      <c r="AN9" s="152"/>
      <c r="AO9" s="152"/>
      <c r="AP9" s="152"/>
      <c r="AQ9" s="152"/>
      <c r="AR9" s="152"/>
    </row>
    <row r="10" spans="1:44" s="12" customFormat="1" x14ac:dyDescent="0.2">
      <c r="A10" s="57"/>
      <c r="B10" s="174" t="s">
        <v>1049</v>
      </c>
      <c r="D10" s="153">
        <v>4190578884.7999992</v>
      </c>
      <c r="E10" s="23"/>
      <c r="F10" s="52"/>
      <c r="G10" s="23"/>
      <c r="H10" s="52"/>
      <c r="I10" s="23"/>
      <c r="J10" s="52"/>
      <c r="K10" s="23"/>
      <c r="L10" s="74"/>
      <c r="M10" s="74"/>
      <c r="N10" s="74"/>
      <c r="O10" s="74"/>
      <c r="P10" s="74"/>
      <c r="Q10" s="74"/>
      <c r="R10" s="74"/>
      <c r="S10" s="23"/>
      <c r="T10" s="153">
        <v>4354588210.04</v>
      </c>
      <c r="U10" s="175"/>
      <c r="V10" s="176">
        <f t="shared" ref="V10:AJ10" si="0">+V129</f>
        <v>0</v>
      </c>
      <c r="W10" s="176"/>
      <c r="X10" s="176"/>
      <c r="Y10" s="176">
        <f t="shared" si="0"/>
        <v>377177415.75</v>
      </c>
      <c r="Z10" s="176">
        <f t="shared" si="0"/>
        <v>-63758918.220000006</v>
      </c>
      <c r="AA10" s="176">
        <f t="shared" ref="AA10:AF10" si="1">+AA129</f>
        <v>4182559.7</v>
      </c>
      <c r="AB10" s="176"/>
      <c r="AC10" s="176"/>
      <c r="AD10" s="176"/>
      <c r="AE10" s="176"/>
      <c r="AF10" s="176" t="e">
        <f t="shared" si="1"/>
        <v>#REF!</v>
      </c>
      <c r="AG10" s="176" t="e">
        <f t="shared" si="0"/>
        <v>#REF!</v>
      </c>
      <c r="AH10" s="176">
        <f t="shared" si="0"/>
        <v>0</v>
      </c>
      <c r="AI10" s="177">
        <f t="shared" si="0"/>
        <v>0</v>
      </c>
      <c r="AJ10" s="178">
        <f t="shared" si="0"/>
        <v>0</v>
      </c>
      <c r="AK10" s="179"/>
      <c r="AL10" s="176" t="e">
        <f t="shared" ref="AL10:AL15" si="2">SUM(V10:AJ10)</f>
        <v>#REF!</v>
      </c>
      <c r="AM10" s="176" t="e">
        <f t="shared" ref="AM10:AM15" si="3">+T10-D10-AL10</f>
        <v>#REF!</v>
      </c>
      <c r="AN10" s="152"/>
      <c r="AO10" s="152"/>
      <c r="AP10" s="152"/>
      <c r="AQ10" s="152"/>
      <c r="AR10" s="152"/>
    </row>
    <row r="11" spans="1:44" s="12" customFormat="1" x14ac:dyDescent="0.2">
      <c r="A11" s="57"/>
      <c r="B11" s="174" t="s">
        <v>1050</v>
      </c>
      <c r="D11" s="153">
        <v>75239.56</v>
      </c>
      <c r="E11" s="23"/>
      <c r="F11" s="52"/>
      <c r="G11" s="23"/>
      <c r="H11" s="52"/>
      <c r="I11" s="23"/>
      <c r="J11" s="52"/>
      <c r="K11" s="23"/>
      <c r="L11" s="74"/>
      <c r="M11" s="74"/>
      <c r="N11" s="74"/>
      <c r="O11" s="74"/>
      <c r="P11" s="74"/>
      <c r="Q11" s="74"/>
      <c r="R11" s="74"/>
      <c r="S11" s="23"/>
      <c r="T11" s="153">
        <v>75239.56</v>
      </c>
      <c r="U11" s="175"/>
      <c r="V11" s="176">
        <f t="shared" ref="V11:AJ11" si="4">+V139</f>
        <v>0</v>
      </c>
      <c r="W11" s="176"/>
      <c r="X11" s="176"/>
      <c r="Y11" s="176">
        <f t="shared" si="4"/>
        <v>0</v>
      </c>
      <c r="Z11" s="176">
        <f t="shared" si="4"/>
        <v>0</v>
      </c>
      <c r="AA11" s="176">
        <f t="shared" ref="AA11:AF11" si="5">+AA139</f>
        <v>0</v>
      </c>
      <c r="AB11" s="176"/>
      <c r="AC11" s="176"/>
      <c r="AD11" s="176"/>
      <c r="AE11" s="176"/>
      <c r="AF11" s="176">
        <f t="shared" si="5"/>
        <v>0</v>
      </c>
      <c r="AG11" s="176">
        <f t="shared" si="4"/>
        <v>0</v>
      </c>
      <c r="AH11" s="176">
        <f t="shared" si="4"/>
        <v>0</v>
      </c>
      <c r="AI11" s="177">
        <f t="shared" si="4"/>
        <v>0</v>
      </c>
      <c r="AJ11" s="178">
        <f t="shared" si="4"/>
        <v>0</v>
      </c>
      <c r="AK11" s="179"/>
      <c r="AL11" s="176">
        <f t="shared" si="2"/>
        <v>0</v>
      </c>
      <c r="AM11" s="176">
        <f t="shared" si="3"/>
        <v>0</v>
      </c>
      <c r="AN11" s="152"/>
      <c r="AO11" s="152"/>
      <c r="AP11" s="152"/>
      <c r="AQ11" s="152"/>
      <c r="AR11" s="152"/>
    </row>
    <row r="12" spans="1:44" s="12" customFormat="1" x14ac:dyDescent="0.2">
      <c r="A12" s="57"/>
      <c r="B12" s="174" t="s">
        <v>1051</v>
      </c>
      <c r="D12" s="153">
        <v>-1705246989.4000001</v>
      </c>
      <c r="E12" s="23"/>
      <c r="F12" s="52"/>
      <c r="G12" s="23"/>
      <c r="H12" s="52"/>
      <c r="I12" s="23"/>
      <c r="J12" s="52"/>
      <c r="K12" s="23"/>
      <c r="L12" s="74"/>
      <c r="M12" s="74"/>
      <c r="N12" s="74"/>
      <c r="O12" s="74"/>
      <c r="P12" s="74"/>
      <c r="Q12" s="74"/>
      <c r="R12" s="74"/>
      <c r="S12" s="23"/>
      <c r="T12" s="153">
        <f>-1771546835.76-63360.36</f>
        <v>-1771610196.1199999</v>
      </c>
      <c r="U12" s="175"/>
      <c r="V12" s="176" t="e">
        <f t="shared" ref="V12:AJ12" si="6">+V236</f>
        <v>#REF!</v>
      </c>
      <c r="W12" s="176">
        <f>-295460.88-690164.94</f>
        <v>-985625.82</v>
      </c>
      <c r="X12" s="176"/>
      <c r="Y12" s="176">
        <f t="shared" si="6"/>
        <v>0</v>
      </c>
      <c r="Z12" s="176" t="e">
        <f t="shared" si="6"/>
        <v>#REF!</v>
      </c>
      <c r="AA12" s="176">
        <f t="shared" ref="AA12:AF12" si="7">+AA236</f>
        <v>0</v>
      </c>
      <c r="AB12" s="176"/>
      <c r="AC12" s="176"/>
      <c r="AD12" s="176"/>
      <c r="AE12" s="176"/>
      <c r="AF12" s="176" t="e">
        <f t="shared" si="7"/>
        <v>#REF!</v>
      </c>
      <c r="AG12" s="176" t="e">
        <f t="shared" si="6"/>
        <v>#REF!</v>
      </c>
      <c r="AH12" s="176">
        <f t="shared" si="6"/>
        <v>2310369.6</v>
      </c>
      <c r="AI12" s="177" t="e">
        <f t="shared" si="6"/>
        <v>#REF!</v>
      </c>
      <c r="AJ12" s="178">
        <f t="shared" si="6"/>
        <v>0</v>
      </c>
      <c r="AK12" s="179"/>
      <c r="AL12" s="176" t="e">
        <f t="shared" si="2"/>
        <v>#REF!</v>
      </c>
      <c r="AM12" s="176" t="e">
        <f t="shared" si="3"/>
        <v>#REF!</v>
      </c>
      <c r="AN12" s="152"/>
      <c r="AO12" s="152"/>
      <c r="AP12" s="152"/>
      <c r="AQ12" s="152"/>
      <c r="AR12" s="152"/>
    </row>
    <row r="13" spans="1:44" s="12" customFormat="1" x14ac:dyDescent="0.2">
      <c r="A13" s="57"/>
      <c r="B13" s="174" t="s">
        <v>1052</v>
      </c>
      <c r="D13" s="153">
        <v>342126537.57999998</v>
      </c>
      <c r="E13" s="23"/>
      <c r="F13" s="52"/>
      <c r="G13" s="23"/>
      <c r="H13" s="52"/>
      <c r="I13" s="23"/>
      <c r="J13" s="52"/>
      <c r="K13" s="23"/>
      <c r="L13" s="74"/>
      <c r="M13" s="74"/>
      <c r="N13" s="74"/>
      <c r="O13" s="74"/>
      <c r="P13" s="74"/>
      <c r="Q13" s="74"/>
      <c r="R13" s="74"/>
      <c r="S13" s="23"/>
      <c r="T13" s="153">
        <v>385323918.94</v>
      </c>
      <c r="U13" s="175"/>
      <c r="V13" s="176">
        <f t="shared" ref="V13:AJ13" si="8">+V150</f>
        <v>0</v>
      </c>
      <c r="W13" s="176"/>
      <c r="X13" s="176"/>
      <c r="Y13" s="176">
        <f t="shared" si="8"/>
        <v>-377177415.75</v>
      </c>
      <c r="Z13" s="176">
        <f t="shared" si="8"/>
        <v>0</v>
      </c>
      <c r="AA13" s="176">
        <f t="shared" ref="AA13:AF13" si="9">+AA150</f>
        <v>0</v>
      </c>
      <c r="AB13" s="176"/>
      <c r="AC13" s="176"/>
      <c r="AD13" s="176"/>
      <c r="AE13" s="176"/>
      <c r="AF13" s="176">
        <f t="shared" si="9"/>
        <v>0</v>
      </c>
      <c r="AG13" s="176">
        <f t="shared" si="8"/>
        <v>0</v>
      </c>
      <c r="AH13" s="176">
        <f t="shared" si="8"/>
        <v>0</v>
      </c>
      <c r="AI13" s="177">
        <f t="shared" si="8"/>
        <v>0</v>
      </c>
      <c r="AJ13" s="178">
        <f t="shared" si="8"/>
        <v>207129874.15000001</v>
      </c>
      <c r="AK13" s="179"/>
      <c r="AL13" s="176">
        <f t="shared" si="2"/>
        <v>-170047541.59999999</v>
      </c>
      <c r="AM13" s="176">
        <f t="shared" si="3"/>
        <v>213244922.96000001</v>
      </c>
      <c r="AN13" s="152"/>
      <c r="AO13" s="152"/>
      <c r="AP13" s="152"/>
      <c r="AQ13" s="152"/>
      <c r="AR13" s="152"/>
    </row>
    <row r="14" spans="1:44" s="12" customFormat="1" x14ac:dyDescent="0.2">
      <c r="A14" s="57"/>
      <c r="B14" s="180" t="s">
        <v>1053</v>
      </c>
      <c r="D14" s="153">
        <v>6237590.7199999997</v>
      </c>
      <c r="E14" s="23"/>
      <c r="F14" s="52"/>
      <c r="G14" s="23"/>
      <c r="H14" s="52"/>
      <c r="I14" s="23"/>
      <c r="J14" s="52"/>
      <c r="K14" s="23"/>
      <c r="L14" s="74"/>
      <c r="M14" s="74"/>
      <c r="N14" s="74"/>
      <c r="O14" s="74"/>
      <c r="P14" s="74"/>
      <c r="Q14" s="74"/>
      <c r="R14" s="74"/>
      <c r="S14" s="23"/>
      <c r="T14" s="153">
        <v>5900972.0800000001</v>
      </c>
      <c r="U14" s="175"/>
      <c r="V14" s="176" t="e">
        <f t="shared" ref="V14:AJ14" si="10">+V179</f>
        <v>#REF!</v>
      </c>
      <c r="W14" s="176"/>
      <c r="X14" s="176"/>
      <c r="Y14" s="176">
        <f t="shared" si="10"/>
        <v>0</v>
      </c>
      <c r="Z14" s="176">
        <f t="shared" si="10"/>
        <v>0</v>
      </c>
      <c r="AA14" s="176">
        <f t="shared" ref="AA14:AF14" si="11">+AA179</f>
        <v>0</v>
      </c>
      <c r="AB14" s="176"/>
      <c r="AC14" s="176"/>
      <c r="AD14" s="176"/>
      <c r="AE14" s="176"/>
      <c r="AF14" s="176">
        <f t="shared" si="11"/>
        <v>0</v>
      </c>
      <c r="AG14" s="176">
        <f t="shared" si="10"/>
        <v>0</v>
      </c>
      <c r="AH14" s="176">
        <f t="shared" si="10"/>
        <v>0</v>
      </c>
      <c r="AI14" s="177">
        <f t="shared" si="10"/>
        <v>0</v>
      </c>
      <c r="AJ14" s="178">
        <f t="shared" si="10"/>
        <v>0</v>
      </c>
      <c r="AK14" s="179"/>
      <c r="AL14" s="176" t="e">
        <f t="shared" si="2"/>
        <v>#REF!</v>
      </c>
      <c r="AM14" s="176" t="e">
        <f t="shared" si="3"/>
        <v>#REF!</v>
      </c>
      <c r="AN14" s="152"/>
      <c r="AO14" s="152"/>
      <c r="AP14" s="152"/>
      <c r="AQ14" s="152"/>
      <c r="AR14" s="152"/>
    </row>
    <row r="15" spans="1:44" s="12" customFormat="1" x14ac:dyDescent="0.2">
      <c r="A15" s="57"/>
      <c r="B15" s="174" t="s">
        <v>1054</v>
      </c>
      <c r="D15" s="153">
        <v>-255657569.68000001</v>
      </c>
      <c r="E15" s="23"/>
      <c r="F15" s="52"/>
      <c r="G15" s="23"/>
      <c r="H15" s="52"/>
      <c r="I15" s="23"/>
      <c r="J15" s="52"/>
      <c r="K15" s="23"/>
      <c r="L15" s="74"/>
      <c r="M15" s="74"/>
      <c r="N15" s="74"/>
      <c r="O15" s="74"/>
      <c r="P15" s="74"/>
      <c r="Q15" s="74"/>
      <c r="R15" s="74"/>
      <c r="S15" s="23"/>
      <c r="T15" s="153">
        <v>-271431949.38999999</v>
      </c>
      <c r="U15" s="175"/>
      <c r="V15" s="176" t="e">
        <f t="shared" ref="V15:AJ15" si="12">+V291</f>
        <v>#REF!</v>
      </c>
      <c r="W15" s="176"/>
      <c r="X15" s="176"/>
      <c r="Y15" s="176">
        <f t="shared" si="12"/>
        <v>0</v>
      </c>
      <c r="Z15" s="176" t="e">
        <f t="shared" si="12"/>
        <v>#REF!</v>
      </c>
      <c r="AA15" s="176">
        <f t="shared" ref="AA15:AF15" si="13">+AA291</f>
        <v>59292.86</v>
      </c>
      <c r="AB15" s="176"/>
      <c r="AC15" s="176"/>
      <c r="AD15" s="176"/>
      <c r="AE15" s="176"/>
      <c r="AF15" s="176" t="e">
        <f t="shared" si="13"/>
        <v>#REF!</v>
      </c>
      <c r="AG15" s="176" t="e">
        <f t="shared" si="12"/>
        <v>#REF!</v>
      </c>
      <c r="AH15" s="176" t="e">
        <f t="shared" si="12"/>
        <v>#REF!</v>
      </c>
      <c r="AI15" s="177" t="e">
        <f t="shared" si="12"/>
        <v>#REF!</v>
      </c>
      <c r="AJ15" s="178">
        <f t="shared" si="12"/>
        <v>0</v>
      </c>
      <c r="AK15" s="179"/>
      <c r="AL15" s="176" t="e">
        <f t="shared" si="2"/>
        <v>#REF!</v>
      </c>
      <c r="AM15" s="176" t="e">
        <f t="shared" si="3"/>
        <v>#REF!</v>
      </c>
      <c r="AN15" s="152"/>
      <c r="AO15" s="152"/>
      <c r="AP15" s="152"/>
      <c r="AQ15" s="152"/>
      <c r="AR15" s="152"/>
    </row>
    <row r="16" spans="1:44" s="12" customFormat="1" x14ac:dyDescent="0.2">
      <c r="A16" s="57"/>
      <c r="B16" s="174" t="s">
        <v>1114</v>
      </c>
      <c r="D16" s="153">
        <v>29599412.989999998</v>
      </c>
      <c r="E16" s="23"/>
      <c r="F16" s="52"/>
      <c r="G16" s="23"/>
      <c r="H16" s="52"/>
      <c r="I16" s="23"/>
      <c r="J16" s="52"/>
      <c r="K16" s="23"/>
      <c r="L16" s="74"/>
      <c r="M16" s="74"/>
      <c r="N16" s="74"/>
      <c r="O16" s="74"/>
      <c r="P16" s="74"/>
      <c r="Q16" s="74"/>
      <c r="R16" s="74"/>
      <c r="S16" s="23"/>
      <c r="T16" s="153">
        <v>6839111.2699999996</v>
      </c>
      <c r="U16" s="175"/>
      <c r="V16" s="176"/>
      <c r="W16" s="176">
        <f>-W12</f>
        <v>985625.82</v>
      </c>
      <c r="X16" s="176">
        <v>2121259.8199999998</v>
      </c>
      <c r="Y16" s="176"/>
      <c r="Z16" s="176"/>
      <c r="AA16" s="176"/>
      <c r="AB16" s="176">
        <v>-21886.35</v>
      </c>
      <c r="AC16" s="176">
        <f>-34082208.66+4671.77</f>
        <v>-34077536.889999993</v>
      </c>
      <c r="AD16" s="176">
        <v>1162845.81</v>
      </c>
      <c r="AE16" s="176">
        <v>7069390.0700000003</v>
      </c>
      <c r="AF16" s="176"/>
      <c r="AG16" s="176"/>
      <c r="AH16" s="176"/>
      <c r="AI16" s="177"/>
      <c r="AJ16" s="178"/>
      <c r="AK16" s="179"/>
      <c r="AL16" s="176">
        <f t="shared" ref="AL16:AL18" si="14">SUM(V16:AJ16)</f>
        <v>-22760301.719999995</v>
      </c>
      <c r="AM16" s="176">
        <f t="shared" ref="AM16:AM18" si="15">+T16-D16-AL16</f>
        <v>0</v>
      </c>
      <c r="AN16" s="152"/>
      <c r="AO16" s="152"/>
      <c r="AP16" s="152"/>
      <c r="AQ16" s="152"/>
      <c r="AR16" s="152"/>
    </row>
    <row r="17" spans="1:44" s="12" customFormat="1" x14ac:dyDescent="0.2">
      <c r="A17" s="57"/>
      <c r="B17" s="174" t="s">
        <v>1123</v>
      </c>
      <c r="D17" s="153">
        <v>0</v>
      </c>
      <c r="E17" s="23"/>
      <c r="F17" s="52"/>
      <c r="G17" s="23"/>
      <c r="H17" s="52"/>
      <c r="I17" s="23"/>
      <c r="J17" s="52"/>
      <c r="K17" s="23"/>
      <c r="L17" s="74"/>
      <c r="M17" s="74"/>
      <c r="N17" s="74"/>
      <c r="O17" s="74"/>
      <c r="P17" s="74"/>
      <c r="Q17" s="74"/>
      <c r="R17" s="74"/>
      <c r="S17" s="23"/>
      <c r="T17" s="153">
        <f>-210000-591642</f>
        <v>-801642</v>
      </c>
      <c r="U17" s="175"/>
      <c r="V17" s="176"/>
      <c r="W17" s="176"/>
      <c r="X17" s="176"/>
      <c r="Y17" s="176"/>
      <c r="Z17" s="176"/>
      <c r="AA17" s="176"/>
      <c r="AB17" s="176"/>
      <c r="AC17" s="176"/>
      <c r="AD17" s="176"/>
      <c r="AE17" s="176"/>
      <c r="AF17" s="176"/>
      <c r="AG17" s="176">
        <v>-801642</v>
      </c>
      <c r="AH17" s="176"/>
      <c r="AI17" s="177"/>
      <c r="AJ17" s="178"/>
      <c r="AK17" s="179"/>
      <c r="AL17" s="176">
        <f t="shared" si="14"/>
        <v>-801642</v>
      </c>
      <c r="AM17" s="176">
        <f t="shared" si="15"/>
        <v>0</v>
      </c>
      <c r="AN17" s="152"/>
      <c r="AO17" s="152"/>
      <c r="AP17" s="152"/>
      <c r="AQ17" s="152"/>
      <c r="AR17" s="152"/>
    </row>
    <row r="18" spans="1:44" s="12" customFormat="1" x14ac:dyDescent="0.2">
      <c r="A18" s="57"/>
      <c r="B18" s="174" t="s">
        <v>1115</v>
      </c>
      <c r="D18" s="153">
        <v>-31351250.859999999</v>
      </c>
      <c r="E18" s="23"/>
      <c r="F18" s="52"/>
      <c r="G18" s="23"/>
      <c r="H18" s="52"/>
      <c r="I18" s="23"/>
      <c r="J18" s="52"/>
      <c r="K18" s="23"/>
      <c r="L18" s="74"/>
      <c r="M18" s="74"/>
      <c r="N18" s="74"/>
      <c r="O18" s="74"/>
      <c r="P18" s="74"/>
      <c r="Q18" s="74"/>
      <c r="R18" s="74"/>
      <c r="S18" s="23"/>
      <c r="T18" s="153">
        <f>-48943598.15</f>
        <v>-48943598.149999999</v>
      </c>
      <c r="U18" s="175"/>
      <c r="V18" s="176"/>
      <c r="W18" s="176"/>
      <c r="X18" s="176">
        <f>-X16</f>
        <v>-2121259.8199999998</v>
      </c>
      <c r="Y18" s="176"/>
      <c r="Z18" s="176"/>
      <c r="AA18" s="176"/>
      <c r="AB18" s="176">
        <v>21886.35</v>
      </c>
      <c r="AC18" s="176">
        <v>12933668.609999999</v>
      </c>
      <c r="AD18" s="176">
        <v>-30441454.91</v>
      </c>
      <c r="AE18" s="176"/>
      <c r="AF18" s="176"/>
      <c r="AG18" s="176">
        <f>-AG17</f>
        <v>801642</v>
      </c>
      <c r="AH18" s="176"/>
      <c r="AI18" s="177">
        <f>+N286+P286+R286</f>
        <v>1213170.48</v>
      </c>
      <c r="AJ18" s="178"/>
      <c r="AK18" s="179"/>
      <c r="AL18" s="176">
        <f t="shared" si="14"/>
        <v>-17592347.289999999</v>
      </c>
      <c r="AM18" s="176">
        <f t="shared" si="15"/>
        <v>0</v>
      </c>
      <c r="AN18" s="152"/>
      <c r="AO18" s="152"/>
      <c r="AP18" s="152"/>
      <c r="AQ18" s="152"/>
      <c r="AR18" s="152"/>
    </row>
    <row r="19" spans="1:44" s="12" customFormat="1" x14ac:dyDescent="0.2">
      <c r="A19" s="57"/>
      <c r="B19" s="174"/>
      <c r="D19" s="153"/>
      <c r="E19" s="23"/>
      <c r="F19" s="52"/>
      <c r="G19" s="23"/>
      <c r="H19" s="52"/>
      <c r="I19" s="23"/>
      <c r="J19" s="52"/>
      <c r="K19" s="23"/>
      <c r="L19" s="74"/>
      <c r="M19" s="74"/>
      <c r="N19" s="74"/>
      <c r="O19" s="74"/>
      <c r="P19" s="74"/>
      <c r="Q19" s="74"/>
      <c r="R19" s="74"/>
      <c r="S19" s="23"/>
      <c r="T19" s="153"/>
      <c r="U19" s="175"/>
      <c r="V19" s="176"/>
      <c r="W19" s="176"/>
      <c r="X19" s="176"/>
      <c r="Y19" s="176"/>
      <c r="Z19" s="176"/>
      <c r="AA19" s="176"/>
      <c r="AB19" s="176"/>
      <c r="AC19" s="176"/>
      <c r="AD19" s="176"/>
      <c r="AE19" s="176"/>
      <c r="AF19" s="176"/>
      <c r="AG19" s="176"/>
      <c r="AH19" s="176"/>
      <c r="AI19" s="177"/>
      <c r="AJ19" s="178"/>
      <c r="AK19" s="179"/>
      <c r="AL19" s="176"/>
      <c r="AM19" s="176"/>
      <c r="AN19" s="152"/>
      <c r="AO19" s="152"/>
      <c r="AP19" s="152"/>
      <c r="AQ19" s="152"/>
      <c r="AR19" s="152"/>
    </row>
    <row r="20" spans="1:44" s="12" customFormat="1" x14ac:dyDescent="0.2">
      <c r="A20" s="57"/>
      <c r="D20" s="52"/>
      <c r="E20" s="23"/>
      <c r="F20" s="52"/>
      <c r="G20" s="23"/>
      <c r="H20" s="52"/>
      <c r="I20" s="23"/>
      <c r="J20" s="52"/>
      <c r="K20" s="23"/>
      <c r="L20" s="74"/>
      <c r="M20" s="74"/>
      <c r="N20" s="74"/>
      <c r="O20" s="74"/>
      <c r="P20" s="74"/>
      <c r="Q20" s="74"/>
      <c r="R20" s="74"/>
      <c r="S20" s="23"/>
      <c r="T20" s="74"/>
      <c r="U20" s="165"/>
      <c r="V20" s="181" t="e">
        <f t="shared" ref="V20:AJ20" si="16">SUM(V10:V19)</f>
        <v>#REF!</v>
      </c>
      <c r="W20" s="181">
        <f t="shared" si="16"/>
        <v>0</v>
      </c>
      <c r="X20" s="181">
        <f t="shared" si="16"/>
        <v>0</v>
      </c>
      <c r="Y20" s="181">
        <f t="shared" si="16"/>
        <v>0</v>
      </c>
      <c r="Z20" s="181" t="e">
        <f t="shared" si="16"/>
        <v>#REF!</v>
      </c>
      <c r="AA20" s="181">
        <f t="shared" si="16"/>
        <v>4241852.5600000005</v>
      </c>
      <c r="AB20" s="181">
        <f t="shared" si="16"/>
        <v>0</v>
      </c>
      <c r="AC20" s="181">
        <f t="shared" si="16"/>
        <v>-21143868.279999994</v>
      </c>
      <c r="AD20" s="181">
        <f t="shared" si="16"/>
        <v>-29278609.100000001</v>
      </c>
      <c r="AE20" s="181">
        <f t="shared" si="16"/>
        <v>7069390.0700000003</v>
      </c>
      <c r="AF20" s="181" t="e">
        <f t="shared" si="16"/>
        <v>#REF!</v>
      </c>
      <c r="AG20" s="214" t="e">
        <f t="shared" si="16"/>
        <v>#REF!</v>
      </c>
      <c r="AH20" s="213" t="e">
        <f t="shared" si="16"/>
        <v>#REF!</v>
      </c>
      <c r="AI20" s="181" t="e">
        <f t="shared" si="16"/>
        <v>#REF!</v>
      </c>
      <c r="AJ20" s="181">
        <f t="shared" si="16"/>
        <v>207129874.15000001</v>
      </c>
      <c r="AK20" s="175"/>
      <c r="AL20" s="176"/>
      <c r="AM20" s="152"/>
      <c r="AN20" s="152"/>
      <c r="AO20" s="152"/>
      <c r="AP20" s="152"/>
      <c r="AQ20" s="152"/>
      <c r="AR20" s="152"/>
    </row>
    <row r="21" spans="1:44" s="12" customFormat="1" x14ac:dyDescent="0.2">
      <c r="A21" s="57"/>
      <c r="D21" s="52"/>
      <c r="E21" s="23"/>
      <c r="F21" s="52"/>
      <c r="G21" s="23"/>
      <c r="H21" s="52"/>
      <c r="I21" s="23"/>
      <c r="J21" s="52"/>
      <c r="K21" s="23"/>
      <c r="L21" s="74"/>
      <c r="M21" s="74"/>
      <c r="N21" s="74"/>
      <c r="O21" s="74"/>
      <c r="P21" s="74"/>
      <c r="Q21" s="74"/>
      <c r="R21" s="74"/>
      <c r="S21" s="23"/>
      <c r="T21" s="74"/>
      <c r="U21" s="165"/>
      <c r="V21" s="153"/>
      <c r="W21" s="153"/>
      <c r="X21" s="153"/>
      <c r="Y21" s="153"/>
      <c r="Z21" s="152"/>
      <c r="AA21" s="152"/>
      <c r="AB21" s="152"/>
      <c r="AC21" s="152"/>
      <c r="AD21" s="152"/>
      <c r="AE21" s="152"/>
      <c r="AF21" s="152"/>
      <c r="AG21" s="152"/>
      <c r="AH21" s="152"/>
      <c r="AI21" s="171"/>
      <c r="AJ21" s="172"/>
      <c r="AK21" s="164"/>
      <c r="AL21" s="152"/>
      <c r="AM21" s="152"/>
      <c r="AN21" s="152"/>
      <c r="AO21" s="152"/>
      <c r="AP21" s="152"/>
      <c r="AQ21" s="152"/>
      <c r="AR21" s="152"/>
    </row>
    <row r="22" spans="1:44" s="12" customFormat="1" x14ac:dyDescent="0.2">
      <c r="A22" s="57"/>
      <c r="D22" s="52"/>
      <c r="E22" s="23"/>
      <c r="F22" s="52"/>
      <c r="G22" s="23"/>
      <c r="H22" s="52"/>
      <c r="I22" s="23"/>
      <c r="J22" s="52"/>
      <c r="K22" s="23"/>
      <c r="L22" s="74"/>
      <c r="M22" s="74"/>
      <c r="N22" s="74"/>
      <c r="O22" s="74"/>
      <c r="P22" s="74"/>
      <c r="Q22" s="74"/>
      <c r="R22" s="74"/>
      <c r="S22" s="23"/>
      <c r="T22" s="74" t="s">
        <v>35</v>
      </c>
      <c r="U22" s="165"/>
      <c r="V22" s="153">
        <v>-138054995.71000001</v>
      </c>
      <c r="W22" s="153"/>
      <c r="X22" s="153"/>
      <c r="Y22" s="153">
        <v>0</v>
      </c>
      <c r="Z22" s="152">
        <v>0</v>
      </c>
      <c r="AA22" s="176">
        <f>-'Land &amp; Vehicle Retire P3A(Fin)'!M11-'Land &amp; Vehicle Retire P3A(Fin)'!M13</f>
        <v>59292.86</v>
      </c>
      <c r="AB22" s="176"/>
      <c r="AC22" s="176"/>
      <c r="AD22" s="176"/>
      <c r="AE22" s="176"/>
      <c r="AF22" s="152"/>
      <c r="AG22" s="152"/>
      <c r="AH22" s="152"/>
      <c r="AI22" s="177"/>
      <c r="AJ22" s="178">
        <f>+'Summary - Cost - PG 1 (Fin)'!F119</f>
        <v>207129874.15000001</v>
      </c>
      <c r="AK22" s="164"/>
      <c r="AL22" s="152"/>
      <c r="AM22" s="152"/>
      <c r="AN22" s="152"/>
      <c r="AO22" s="152"/>
      <c r="AP22" s="152"/>
      <c r="AQ22" s="152"/>
      <c r="AR22" s="152"/>
    </row>
    <row r="23" spans="1:44" s="12" customFormat="1" x14ac:dyDescent="0.2">
      <c r="A23" s="57"/>
      <c r="D23" s="52"/>
      <c r="E23" s="23"/>
      <c r="F23" s="52"/>
      <c r="G23" s="23"/>
      <c r="H23" s="52"/>
      <c r="I23" s="23"/>
      <c r="J23" s="52"/>
      <c r="K23" s="23"/>
      <c r="L23" s="74"/>
      <c r="M23" s="74"/>
      <c r="N23" s="74"/>
      <c r="O23" s="74"/>
      <c r="P23" s="74"/>
      <c r="Q23" s="74"/>
      <c r="R23" s="74"/>
      <c r="S23" s="23"/>
      <c r="T23" s="74"/>
      <c r="U23" s="165"/>
      <c r="V23" s="153" t="e">
        <f>+V20-V22</f>
        <v>#REF!</v>
      </c>
      <c r="W23" s="153"/>
      <c r="X23" s="153"/>
      <c r="Y23" s="153">
        <f>+Y20-Y22</f>
        <v>0</v>
      </c>
      <c r="Z23" s="153" t="e">
        <f>+Z20-Z22</f>
        <v>#REF!</v>
      </c>
      <c r="AA23" s="176">
        <f>+AA20-AA22</f>
        <v>4182559.7000000007</v>
      </c>
      <c r="AB23" s="176"/>
      <c r="AC23" s="176"/>
      <c r="AD23" s="176"/>
      <c r="AE23" s="176"/>
      <c r="AF23" s="152"/>
      <c r="AG23" s="61"/>
      <c r="AH23" s="152"/>
      <c r="AI23" s="152"/>
      <c r="AJ23" s="176">
        <f>+AJ20-AJ22</f>
        <v>0</v>
      </c>
      <c r="AK23" s="164"/>
      <c r="AL23" s="152"/>
      <c r="AM23" s="152"/>
      <c r="AN23" s="152"/>
      <c r="AO23" s="152"/>
      <c r="AP23" s="152"/>
      <c r="AQ23" s="152"/>
      <c r="AR23" s="152"/>
    </row>
    <row r="24" spans="1:44" s="12" customFormat="1" x14ac:dyDescent="0.2">
      <c r="A24" s="57"/>
      <c r="D24" s="52"/>
      <c r="E24" s="23"/>
      <c r="F24" s="52"/>
      <c r="G24" s="23"/>
      <c r="H24" s="52"/>
      <c r="I24" s="23"/>
      <c r="J24" s="52"/>
      <c r="K24" s="23"/>
      <c r="L24" s="74"/>
      <c r="M24" s="74"/>
      <c r="N24" s="74"/>
      <c r="O24" s="74"/>
      <c r="P24" s="74"/>
      <c r="Q24" s="74"/>
      <c r="R24" s="74"/>
      <c r="S24" s="23"/>
      <c r="T24" s="74"/>
      <c r="U24" s="74"/>
      <c r="V24" s="153"/>
      <c r="W24" s="153"/>
      <c r="X24" s="153"/>
      <c r="Y24" s="153"/>
      <c r="Z24" s="152"/>
      <c r="AA24" s="152"/>
      <c r="AB24" s="152"/>
      <c r="AC24" s="152"/>
      <c r="AD24" s="152"/>
      <c r="AE24" s="152"/>
      <c r="AF24" s="152"/>
      <c r="AG24" s="152"/>
      <c r="AH24" s="152"/>
      <c r="AI24" s="152"/>
      <c r="AJ24" s="152"/>
      <c r="AK24" s="152"/>
      <c r="AL24" s="152"/>
      <c r="AM24" s="152"/>
      <c r="AN24" s="152"/>
      <c r="AO24" s="152"/>
      <c r="AP24" s="152"/>
      <c r="AQ24" s="152"/>
      <c r="AR24" s="152"/>
    </row>
    <row r="25" spans="1:44" s="12" customFormat="1" x14ac:dyDescent="0.2">
      <c r="A25" s="57"/>
      <c r="D25" s="52"/>
      <c r="E25" s="23"/>
      <c r="F25" s="52"/>
      <c r="G25" s="23"/>
      <c r="H25" s="52"/>
      <c r="I25" s="23"/>
      <c r="J25" s="52"/>
      <c r="K25" s="23"/>
      <c r="L25" s="74"/>
      <c r="M25" s="74"/>
      <c r="N25" s="74"/>
      <c r="O25" s="74"/>
      <c r="P25" s="74"/>
      <c r="Q25" s="74"/>
      <c r="R25" s="74"/>
      <c r="S25" s="23"/>
      <c r="T25" s="74"/>
      <c r="U25" s="74"/>
      <c r="V25" s="153"/>
      <c r="W25" s="153"/>
      <c r="X25" s="153"/>
      <c r="Y25" s="153"/>
      <c r="Z25" s="152"/>
      <c r="AA25" s="152"/>
      <c r="AB25" s="152"/>
      <c r="AC25" s="152"/>
      <c r="AD25" s="152"/>
      <c r="AE25" s="152"/>
      <c r="AF25" s="152"/>
      <c r="AG25" s="152"/>
      <c r="AH25" s="152"/>
      <c r="AI25" s="152"/>
      <c r="AJ25" s="152"/>
      <c r="AK25" s="152"/>
      <c r="AL25" s="152"/>
      <c r="AM25" s="152"/>
      <c r="AN25" s="152"/>
      <c r="AO25" s="152"/>
      <c r="AP25" s="152"/>
      <c r="AQ25" s="152"/>
      <c r="AR25" s="152"/>
    </row>
    <row r="26" spans="1:44" s="12" customFormat="1" x14ac:dyDescent="0.2">
      <c r="A26" s="57"/>
      <c r="D26" s="41" t="s">
        <v>24</v>
      </c>
      <c r="E26" s="161"/>
      <c r="F26" s="161"/>
      <c r="G26" s="161"/>
      <c r="H26" s="161"/>
      <c r="I26" s="161"/>
      <c r="J26" s="41" t="s">
        <v>568</v>
      </c>
      <c r="K26" s="161"/>
      <c r="L26" s="161"/>
      <c r="M26" s="161"/>
      <c r="N26" s="161"/>
      <c r="O26" s="161"/>
      <c r="P26" s="161"/>
      <c r="Q26" s="161"/>
      <c r="R26" s="161"/>
      <c r="S26" s="161"/>
      <c r="T26" s="73" t="s">
        <v>25</v>
      </c>
      <c r="U26" s="74"/>
      <c r="V26" s="153"/>
      <c r="W26" s="153"/>
      <c r="X26" s="153"/>
      <c r="Y26" s="153"/>
      <c r="Z26" s="152"/>
      <c r="AA26" s="152"/>
      <c r="AB26" s="152"/>
      <c r="AC26" s="152"/>
      <c r="AD26" s="152"/>
      <c r="AE26" s="152"/>
      <c r="AF26" s="152"/>
      <c r="AG26" s="152"/>
      <c r="AH26" s="152"/>
      <c r="AI26" s="152"/>
      <c r="AJ26" s="152"/>
      <c r="AK26" s="152"/>
      <c r="AL26" s="152"/>
      <c r="AM26" s="152"/>
      <c r="AN26" s="152"/>
      <c r="AO26" s="152"/>
      <c r="AP26" s="152"/>
      <c r="AQ26" s="152"/>
      <c r="AR26" s="152"/>
    </row>
    <row r="27" spans="1:44" s="12" customFormat="1" outlineLevel="1" x14ac:dyDescent="0.2">
      <c r="A27" s="57"/>
      <c r="D27" s="42" t="s">
        <v>26</v>
      </c>
      <c r="E27" s="23"/>
      <c r="F27" s="42" t="s">
        <v>106</v>
      </c>
      <c r="G27" s="23"/>
      <c r="H27" s="42" t="s">
        <v>107</v>
      </c>
      <c r="I27" s="23"/>
      <c r="J27" s="42" t="s">
        <v>569</v>
      </c>
      <c r="K27" s="23"/>
      <c r="L27" s="43" t="s">
        <v>108</v>
      </c>
      <c r="M27" s="74"/>
      <c r="N27" s="74"/>
      <c r="O27" s="74"/>
      <c r="P27" s="74"/>
      <c r="Q27" s="74"/>
      <c r="R27" s="74"/>
      <c r="S27" s="23"/>
      <c r="T27" s="43" t="s">
        <v>26</v>
      </c>
      <c r="U27" s="74"/>
      <c r="V27" s="153"/>
      <c r="W27" s="153"/>
      <c r="X27" s="153"/>
      <c r="Y27" s="153"/>
      <c r="Z27" s="152"/>
      <c r="AA27" s="152"/>
      <c r="AB27" s="152"/>
      <c r="AC27" s="152"/>
      <c r="AD27" s="152"/>
      <c r="AE27" s="152"/>
      <c r="AF27" s="152"/>
      <c r="AG27" s="152"/>
      <c r="AH27" s="152"/>
      <c r="AI27" s="152"/>
      <c r="AJ27" s="152"/>
      <c r="AK27" s="152"/>
      <c r="AL27" s="152"/>
      <c r="AM27" s="152"/>
      <c r="AN27" s="152"/>
      <c r="AO27" s="152"/>
      <c r="AP27" s="152"/>
      <c r="AQ27" s="152"/>
      <c r="AR27" s="152"/>
    </row>
    <row r="28" spans="1:44" s="185" customFormat="1" outlineLevel="3" x14ac:dyDescent="0.2">
      <c r="A28" s="183">
        <v>101</v>
      </c>
      <c r="B28" s="184" t="s">
        <v>566</v>
      </c>
      <c r="V28" s="186"/>
      <c r="W28" s="186"/>
      <c r="X28" s="186"/>
    </row>
    <row r="29" spans="1:44" s="185" customFormat="1" outlineLevel="3" x14ac:dyDescent="0.2">
      <c r="A29" s="183"/>
      <c r="B29" s="184" t="s">
        <v>601</v>
      </c>
      <c r="V29" s="186"/>
      <c r="W29" s="186"/>
      <c r="X29" s="186"/>
    </row>
    <row r="30" spans="1:44" s="185" customFormat="1" outlineLevel="3" x14ac:dyDescent="0.2">
      <c r="A30" s="183"/>
      <c r="B30" s="184"/>
      <c r="C30" s="185" t="s">
        <v>413</v>
      </c>
      <c r="D30" s="187">
        <f>+'Summary - Cost - PG 1 (Fin)'!D10</f>
        <v>159884459.36000001</v>
      </c>
      <c r="E30" s="188"/>
      <c r="F30" s="187">
        <f>+'Summary - Cost - PG 1 (Fin)'!F10</f>
        <v>10232811.370000001</v>
      </c>
      <c r="G30" s="188"/>
      <c r="H30" s="187">
        <f>+'Summary - Cost - PG 1 (Fin)'!H10</f>
        <v>-13029370.279999999</v>
      </c>
      <c r="I30" s="188"/>
      <c r="J30" s="187">
        <f>+'Summary - Cost - PG 1 (Fin)'!J10</f>
        <v>-30818.06</v>
      </c>
      <c r="K30" s="188"/>
      <c r="L30" s="188">
        <f>F30+H30+J30</f>
        <v>-2827376.9699999983</v>
      </c>
      <c r="M30" s="188"/>
      <c r="N30" s="188"/>
      <c r="O30" s="188"/>
      <c r="P30" s="188"/>
      <c r="Q30" s="188"/>
      <c r="R30" s="188"/>
      <c r="S30" s="188"/>
      <c r="T30" s="188">
        <f>D30+L30</f>
        <v>157057082.39000002</v>
      </c>
      <c r="U30" s="188"/>
      <c r="V30" s="189"/>
      <c r="W30" s="189"/>
      <c r="X30" s="189"/>
    </row>
    <row r="31" spans="1:44" s="185" customFormat="1" outlineLevel="3" x14ac:dyDescent="0.2">
      <c r="A31" s="183"/>
      <c r="B31" s="184"/>
      <c r="C31" s="185" t="s">
        <v>110</v>
      </c>
      <c r="D31" s="190">
        <f>+'Summary - Cost - PG 1 (Fin)'!D11</f>
        <v>56455326.719999991</v>
      </c>
      <c r="E31" s="187"/>
      <c r="F31" s="190">
        <f>+'Summary - Cost - PG 1 (Fin)'!F11</f>
        <v>8804086.7100000009</v>
      </c>
      <c r="G31" s="187"/>
      <c r="H31" s="190">
        <f>+'Summary - Cost - PG 1 (Fin)'!H11</f>
        <v>-4368250.5999999996</v>
      </c>
      <c r="I31" s="187"/>
      <c r="J31" s="190">
        <f>+'Summary - Cost - PG 1 (Fin)'!J11</f>
        <v>0</v>
      </c>
      <c r="K31" s="187"/>
      <c r="L31" s="190">
        <f>F31+H31+J31</f>
        <v>4435836.1100000013</v>
      </c>
      <c r="M31" s="187"/>
      <c r="N31" s="187"/>
      <c r="O31" s="187"/>
      <c r="P31" s="187"/>
      <c r="Q31" s="187"/>
      <c r="R31" s="187"/>
      <c r="S31" s="187"/>
      <c r="T31" s="190">
        <f>D31+L31</f>
        <v>60891162.829999991</v>
      </c>
      <c r="U31" s="187"/>
      <c r="V31" s="191"/>
      <c r="W31" s="191"/>
      <c r="X31" s="191"/>
    </row>
    <row r="32" spans="1:44" s="185" customFormat="1" outlineLevel="3" x14ac:dyDescent="0.2">
      <c r="A32" s="183"/>
      <c r="B32" s="184"/>
      <c r="C32" s="192"/>
      <c r="D32" s="187">
        <f>D30+D31</f>
        <v>216339786.08000001</v>
      </c>
      <c r="E32" s="187"/>
      <c r="F32" s="187">
        <f>F30+F31</f>
        <v>19036898.080000002</v>
      </c>
      <c r="G32" s="187"/>
      <c r="H32" s="187">
        <f>H30+H31</f>
        <v>-17397620.879999999</v>
      </c>
      <c r="I32" s="187"/>
      <c r="J32" s="187">
        <f>J30+J31</f>
        <v>-30818.06</v>
      </c>
      <c r="K32" s="187"/>
      <c r="L32" s="187">
        <f>L30+L31</f>
        <v>1608459.1400000029</v>
      </c>
      <c r="M32" s="187"/>
      <c r="N32" s="187"/>
      <c r="O32" s="187"/>
      <c r="P32" s="187"/>
      <c r="Q32" s="187"/>
      <c r="R32" s="187"/>
      <c r="S32" s="187"/>
      <c r="T32" s="187">
        <f>T30+T31</f>
        <v>217948245.22</v>
      </c>
      <c r="U32" s="187"/>
      <c r="V32" s="191"/>
      <c r="W32" s="191"/>
      <c r="X32" s="191"/>
    </row>
    <row r="33" spans="1:24" s="185" customFormat="1" outlineLevel="3" x14ac:dyDescent="0.2">
      <c r="A33" s="183"/>
      <c r="B33" s="184"/>
      <c r="D33" s="187"/>
      <c r="E33" s="187"/>
      <c r="F33" s="187"/>
      <c r="G33" s="187"/>
      <c r="H33" s="187"/>
      <c r="I33" s="187"/>
      <c r="J33" s="187"/>
      <c r="K33" s="187"/>
      <c r="L33" s="187"/>
      <c r="M33" s="187"/>
      <c r="N33" s="187"/>
      <c r="O33" s="187"/>
      <c r="P33" s="187"/>
      <c r="Q33" s="187"/>
      <c r="R33" s="187"/>
      <c r="S33" s="187"/>
      <c r="T33" s="187"/>
      <c r="U33" s="187"/>
      <c r="V33" s="191"/>
      <c r="W33" s="191"/>
      <c r="X33" s="191"/>
    </row>
    <row r="34" spans="1:24" s="185" customFormat="1" outlineLevel="3" x14ac:dyDescent="0.2">
      <c r="A34" s="183"/>
      <c r="B34" s="184" t="s">
        <v>111</v>
      </c>
      <c r="D34" s="187"/>
      <c r="E34" s="187"/>
      <c r="F34" s="187"/>
      <c r="G34" s="187"/>
      <c r="H34" s="187"/>
      <c r="I34" s="187"/>
      <c r="J34" s="187"/>
      <c r="K34" s="187"/>
      <c r="L34" s="187"/>
      <c r="M34" s="187"/>
      <c r="N34" s="187"/>
      <c r="O34" s="187"/>
      <c r="P34" s="187"/>
      <c r="Q34" s="187"/>
      <c r="R34" s="187"/>
      <c r="S34" s="187"/>
      <c r="T34" s="187"/>
      <c r="U34" s="187"/>
      <c r="V34" s="191"/>
      <c r="W34" s="191"/>
      <c r="X34" s="191"/>
    </row>
    <row r="35" spans="1:24" s="185" customFormat="1" outlineLevel="3" x14ac:dyDescent="0.2">
      <c r="A35" s="183"/>
      <c r="B35" s="184"/>
      <c r="C35" s="185" t="s">
        <v>112</v>
      </c>
      <c r="D35" s="187">
        <f>+'Summary - Cost - PG 1 (Fin)'!D15</f>
        <v>927289038.49999988</v>
      </c>
      <c r="E35" s="188"/>
      <c r="F35" s="187">
        <f>+'Summary - Cost - PG 1 (Fin)'!F15</f>
        <v>43796656.739999995</v>
      </c>
      <c r="G35" s="188"/>
      <c r="H35" s="187">
        <f>+'Summary - Cost - PG 1 (Fin)'!H15</f>
        <v>-6765005.7999999998</v>
      </c>
      <c r="I35" s="188"/>
      <c r="J35" s="187">
        <f>+'Summary - Cost - PG 1 (Fin)'!J15</f>
        <v>192486.41</v>
      </c>
      <c r="K35" s="187"/>
      <c r="L35" s="187">
        <f t="shared" ref="L35:L41" si="17">F35+H35+J35</f>
        <v>37224137.349999994</v>
      </c>
      <c r="M35" s="187"/>
      <c r="N35" s="187"/>
      <c r="O35" s="187"/>
      <c r="P35" s="187"/>
      <c r="Q35" s="187"/>
      <c r="R35" s="187"/>
      <c r="S35" s="187"/>
      <c r="T35" s="187">
        <f t="shared" ref="T35:T41" si="18">D35+L35</f>
        <v>964513175.8499999</v>
      </c>
      <c r="U35" s="187"/>
      <c r="V35" s="191"/>
      <c r="W35" s="191"/>
      <c r="X35" s="191"/>
    </row>
    <row r="36" spans="1:24" s="185" customFormat="1" outlineLevel="3" x14ac:dyDescent="0.2">
      <c r="A36" s="183"/>
      <c r="B36" s="184"/>
      <c r="C36" s="185" t="s">
        <v>113</v>
      </c>
      <c r="D36" s="187">
        <f>+'Summary - Cost - PG 1 (Fin)'!D16</f>
        <v>16521615.59</v>
      </c>
      <c r="E36" s="188"/>
      <c r="F36" s="187">
        <f>+'Summary - Cost - PG 1 (Fin)'!F16</f>
        <v>1466596.46</v>
      </c>
      <c r="G36" s="188"/>
      <c r="H36" s="187">
        <f>+'Summary - Cost - PG 1 (Fin)'!H16</f>
        <v>-2140531.84</v>
      </c>
      <c r="I36" s="188"/>
      <c r="J36" s="187">
        <f>+'Summary - Cost - PG 1 (Fin)'!J16</f>
        <v>95431.28</v>
      </c>
      <c r="K36" s="187"/>
      <c r="L36" s="187">
        <f t="shared" si="17"/>
        <v>-578504.09999999986</v>
      </c>
      <c r="M36" s="187"/>
      <c r="N36" s="187"/>
      <c r="O36" s="187"/>
      <c r="P36" s="187"/>
      <c r="Q36" s="187"/>
      <c r="R36" s="187"/>
      <c r="S36" s="187"/>
      <c r="T36" s="187">
        <f t="shared" si="18"/>
        <v>15943111.49</v>
      </c>
      <c r="U36" s="187"/>
      <c r="V36" s="191"/>
      <c r="W36" s="191"/>
      <c r="X36" s="191"/>
    </row>
    <row r="37" spans="1:24" s="185" customFormat="1" outlineLevel="3" x14ac:dyDescent="0.2">
      <c r="A37" s="183"/>
      <c r="B37" s="184"/>
      <c r="C37" s="185" t="s">
        <v>114</v>
      </c>
      <c r="D37" s="187">
        <f>+'Summary - Cost - PG 1 (Fin)'!D17</f>
        <v>41680209.140000001</v>
      </c>
      <c r="E37" s="188"/>
      <c r="F37" s="187">
        <f>+'Summary - Cost - PG 1 (Fin)'!F17</f>
        <v>1085668.83</v>
      </c>
      <c r="G37" s="188"/>
      <c r="H37" s="187">
        <f>+'Summary - Cost - PG 1 (Fin)'!H17</f>
        <v>-229943.87</v>
      </c>
      <c r="I37" s="188"/>
      <c r="J37" s="187">
        <f>+'Summary - Cost - PG 1 (Fin)'!J17</f>
        <v>0</v>
      </c>
      <c r="K37" s="187"/>
      <c r="L37" s="187">
        <f t="shared" si="17"/>
        <v>855724.96000000008</v>
      </c>
      <c r="M37" s="187"/>
      <c r="N37" s="187"/>
      <c r="O37" s="187"/>
      <c r="P37" s="187"/>
      <c r="Q37" s="187"/>
      <c r="R37" s="187"/>
      <c r="S37" s="187"/>
      <c r="T37" s="187">
        <f t="shared" si="18"/>
        <v>42535934.100000001</v>
      </c>
      <c r="U37" s="187"/>
      <c r="V37" s="191"/>
      <c r="W37" s="191"/>
      <c r="X37" s="191"/>
    </row>
    <row r="38" spans="1:24" s="185" customFormat="1" outlineLevel="3" x14ac:dyDescent="0.2">
      <c r="A38" s="183"/>
      <c r="B38" s="184"/>
      <c r="C38" s="185" t="s">
        <v>115</v>
      </c>
      <c r="D38" s="187">
        <f>+'Summary - Cost - PG 1 (Fin)'!D18</f>
        <v>2340.29</v>
      </c>
      <c r="E38" s="188"/>
      <c r="F38" s="187">
        <f>+'Summary - Cost - PG 1 (Fin)'!F18</f>
        <v>0</v>
      </c>
      <c r="G38" s="188"/>
      <c r="H38" s="187">
        <f>+'Summary - Cost - PG 1 (Fin)'!H18</f>
        <v>-100</v>
      </c>
      <c r="I38" s="188"/>
      <c r="J38" s="187">
        <f>+'Summary - Cost - PG 1 (Fin)'!J18</f>
        <v>0</v>
      </c>
      <c r="K38" s="187"/>
      <c r="L38" s="187">
        <f t="shared" si="17"/>
        <v>-100</v>
      </c>
      <c r="M38" s="187"/>
      <c r="N38" s="187"/>
      <c r="O38" s="187"/>
      <c r="P38" s="187"/>
      <c r="Q38" s="187"/>
      <c r="R38" s="187"/>
      <c r="S38" s="187"/>
      <c r="T38" s="187">
        <f t="shared" si="18"/>
        <v>2240.29</v>
      </c>
      <c r="U38" s="187"/>
      <c r="V38" s="191"/>
      <c r="W38" s="191"/>
      <c r="X38" s="191"/>
    </row>
    <row r="39" spans="1:24" s="185" customFormat="1" outlineLevel="3" x14ac:dyDescent="0.2">
      <c r="A39" s="183"/>
      <c r="B39" s="184"/>
      <c r="C39" s="185" t="s">
        <v>116</v>
      </c>
      <c r="D39" s="187">
        <f>+'Summary - Cost - PG 1 (Fin)'!D19</f>
        <v>229401033.01000002</v>
      </c>
      <c r="E39" s="188"/>
      <c r="F39" s="187">
        <f>+'Summary - Cost - PG 1 (Fin)'!F19</f>
        <v>5823654.9399999995</v>
      </c>
      <c r="G39" s="188"/>
      <c r="H39" s="187">
        <f>+'Summary - Cost - PG 1 (Fin)'!H19</f>
        <v>-1016138.0999999999</v>
      </c>
      <c r="I39" s="188"/>
      <c r="J39" s="187">
        <f>+'Summary - Cost - PG 1 (Fin)'!J19</f>
        <v>38429.14</v>
      </c>
      <c r="K39" s="187"/>
      <c r="L39" s="187">
        <f t="shared" si="17"/>
        <v>4845945.9799999995</v>
      </c>
      <c r="M39" s="187"/>
      <c r="N39" s="187"/>
      <c r="O39" s="187"/>
      <c r="P39" s="187"/>
      <c r="Q39" s="187"/>
      <c r="R39" s="187"/>
      <c r="S39" s="187"/>
      <c r="T39" s="187">
        <f t="shared" si="18"/>
        <v>234246978.99000001</v>
      </c>
      <c r="U39" s="187"/>
      <c r="V39" s="191"/>
      <c r="W39" s="191"/>
      <c r="X39" s="191"/>
    </row>
    <row r="40" spans="1:24" s="185" customFormat="1" outlineLevel="3" x14ac:dyDescent="0.2">
      <c r="A40" s="183"/>
      <c r="B40" s="184"/>
      <c r="C40" s="185" t="s">
        <v>117</v>
      </c>
      <c r="D40" s="187">
        <f>+'Summary - Cost - PG 1 (Fin)'!D20</f>
        <v>1930347044.4299998</v>
      </c>
      <c r="E40" s="188"/>
      <c r="F40" s="187">
        <f>+'Summary - Cost - PG 1 (Fin)'!F20</f>
        <v>205718450.77999997</v>
      </c>
      <c r="G40" s="188"/>
      <c r="H40" s="187">
        <f>+'Summary - Cost - PG 1 (Fin)'!H20</f>
        <v>-26466191.930000007</v>
      </c>
      <c r="I40" s="188"/>
      <c r="J40" s="187">
        <f>+'Summary - Cost - PG 1 (Fin)'!J20</f>
        <v>4911561.4600000009</v>
      </c>
      <c r="K40" s="187"/>
      <c r="L40" s="187">
        <f t="shared" si="17"/>
        <v>184163820.30999997</v>
      </c>
      <c r="M40" s="187"/>
      <c r="N40" s="187"/>
      <c r="O40" s="187"/>
      <c r="P40" s="187"/>
      <c r="Q40" s="187"/>
      <c r="R40" s="187"/>
      <c r="S40" s="187"/>
      <c r="T40" s="187">
        <f t="shared" si="18"/>
        <v>2114510864.7399998</v>
      </c>
      <c r="U40" s="187"/>
      <c r="V40" s="191"/>
      <c r="W40" s="191"/>
      <c r="X40" s="191"/>
    </row>
    <row r="41" spans="1:24" s="185" customFormat="1" outlineLevel="3" x14ac:dyDescent="0.2">
      <c r="A41" s="183"/>
      <c r="B41" s="184"/>
      <c r="C41" s="185" t="s">
        <v>118</v>
      </c>
      <c r="D41" s="190">
        <f>+'Summary - Cost - PG 1 (Fin)'!D21</f>
        <v>247742496.13999999</v>
      </c>
      <c r="E41" s="188"/>
      <c r="F41" s="190">
        <f>+'Summary - Cost - PG 1 (Fin)'!F21</f>
        <v>8276325.3000000007</v>
      </c>
      <c r="G41" s="188"/>
      <c r="H41" s="190">
        <f>+'Summary - Cost - PG 1 (Fin)'!H21</f>
        <v>-1599170.7300000002</v>
      </c>
      <c r="I41" s="188"/>
      <c r="J41" s="190">
        <f>+'Summary - Cost - PG 1 (Fin)'!J21</f>
        <v>191540.16</v>
      </c>
      <c r="K41" s="187"/>
      <c r="L41" s="190">
        <f t="shared" si="17"/>
        <v>6868694.7300000004</v>
      </c>
      <c r="M41" s="187"/>
      <c r="N41" s="187"/>
      <c r="O41" s="187"/>
      <c r="P41" s="187"/>
      <c r="Q41" s="187"/>
      <c r="R41" s="187"/>
      <c r="S41" s="187"/>
      <c r="T41" s="190">
        <f t="shared" si="18"/>
        <v>254611190.86999997</v>
      </c>
      <c r="U41" s="187"/>
      <c r="V41" s="191"/>
      <c r="W41" s="191"/>
      <c r="X41" s="191"/>
    </row>
    <row r="42" spans="1:24" s="185" customFormat="1" outlineLevel="3" x14ac:dyDescent="0.2">
      <c r="A42" s="183"/>
      <c r="B42" s="184"/>
      <c r="C42" s="192"/>
      <c r="D42" s="187">
        <f>SUM(D35:D41)</f>
        <v>3392983777.0999999</v>
      </c>
      <c r="E42" s="187"/>
      <c r="F42" s="187">
        <f>SUM(F35:F41)</f>
        <v>266167353.04999998</v>
      </c>
      <c r="G42" s="187"/>
      <c r="H42" s="187">
        <f>SUM(H35:H41)</f>
        <v>-38217082.270000003</v>
      </c>
      <c r="I42" s="187"/>
      <c r="J42" s="187">
        <f>SUM(J35:J41)</f>
        <v>5429448.4500000011</v>
      </c>
      <c r="K42" s="187"/>
      <c r="L42" s="187">
        <f>SUM(L35:L41)</f>
        <v>233379719.22999996</v>
      </c>
      <c r="M42" s="187"/>
      <c r="N42" s="187"/>
      <c r="O42" s="187"/>
      <c r="P42" s="187"/>
      <c r="Q42" s="187"/>
      <c r="R42" s="187"/>
      <c r="S42" s="187"/>
      <c r="T42" s="187">
        <f>SUM(T35:T41)</f>
        <v>3626363496.3299994</v>
      </c>
      <c r="U42" s="187"/>
      <c r="V42" s="191"/>
      <c r="W42" s="191"/>
      <c r="X42" s="191"/>
    </row>
    <row r="43" spans="1:24" s="185" customFormat="1" outlineLevel="3" x14ac:dyDescent="0.2">
      <c r="A43" s="183"/>
      <c r="B43" s="184"/>
      <c r="D43" s="187"/>
      <c r="E43" s="187"/>
      <c r="F43" s="187"/>
      <c r="G43" s="187"/>
      <c r="H43" s="187"/>
      <c r="I43" s="187"/>
      <c r="J43" s="187"/>
      <c r="K43" s="187"/>
      <c r="L43" s="187"/>
      <c r="M43" s="187"/>
      <c r="N43" s="187"/>
      <c r="O43" s="187"/>
      <c r="P43" s="187"/>
      <c r="Q43" s="187"/>
      <c r="R43" s="187"/>
      <c r="S43" s="187"/>
      <c r="T43" s="187"/>
      <c r="U43" s="187"/>
      <c r="V43" s="191"/>
      <c r="W43" s="191"/>
      <c r="X43" s="191"/>
    </row>
    <row r="44" spans="1:24" s="185" customFormat="1" outlineLevel="3" x14ac:dyDescent="0.2">
      <c r="A44" s="183"/>
      <c r="B44" s="184" t="s">
        <v>119</v>
      </c>
      <c r="D44" s="188"/>
      <c r="E44" s="188"/>
      <c r="F44" s="188"/>
      <c r="G44" s="188"/>
      <c r="H44" s="188"/>
      <c r="I44" s="188"/>
      <c r="J44" s="188"/>
      <c r="K44" s="188"/>
      <c r="L44" s="188"/>
      <c r="M44" s="188"/>
      <c r="N44" s="188"/>
      <c r="O44" s="188"/>
      <c r="P44" s="188"/>
      <c r="Q44" s="188"/>
      <c r="R44" s="188"/>
      <c r="S44" s="188"/>
      <c r="T44" s="188"/>
      <c r="U44" s="188"/>
      <c r="V44" s="189"/>
      <c r="W44" s="189"/>
      <c r="X44" s="189"/>
    </row>
    <row r="45" spans="1:24" s="185" customFormat="1" outlineLevel="3" x14ac:dyDescent="0.2">
      <c r="A45" s="183"/>
      <c r="B45" s="184"/>
      <c r="C45" s="185" t="s">
        <v>120</v>
      </c>
      <c r="D45" s="187">
        <f>+'Summary - Cost - PG 1 (Fin)'!D25</f>
        <v>549799120.70000005</v>
      </c>
      <c r="E45" s="188"/>
      <c r="F45" s="187">
        <f>+'Summary - Cost - PG 1 (Fin)'!F25</f>
        <v>47985396.299999997</v>
      </c>
      <c r="G45" s="188"/>
      <c r="H45" s="187">
        <f>+'Summary - Cost - PG 1 (Fin)'!H25</f>
        <v>-4928371.24</v>
      </c>
      <c r="I45" s="188"/>
      <c r="J45" s="187">
        <f>+'Summary - Cost - PG 1 (Fin)'!J25</f>
        <v>95174.66</v>
      </c>
      <c r="K45" s="188"/>
      <c r="L45" s="188">
        <f>F45+H45+J45</f>
        <v>43152199.719999991</v>
      </c>
      <c r="M45" s="188"/>
      <c r="N45" s="188"/>
      <c r="O45" s="188"/>
      <c r="P45" s="188"/>
      <c r="Q45" s="188"/>
      <c r="R45" s="188"/>
      <c r="S45" s="188"/>
      <c r="T45" s="188">
        <f>D45+L45</f>
        <v>592951320.42000008</v>
      </c>
      <c r="U45" s="188"/>
      <c r="V45" s="189"/>
      <c r="W45" s="189"/>
      <c r="X45" s="189"/>
    </row>
    <row r="46" spans="1:24" s="185" customFormat="1" outlineLevel="3" x14ac:dyDescent="0.2">
      <c r="A46" s="183"/>
      <c r="B46" s="184"/>
      <c r="C46" s="185" t="s">
        <v>121</v>
      </c>
      <c r="D46" s="187">
        <f>+'Summary - Cost - PG 1 (Fin)'!D26</f>
        <v>9178093.5699999984</v>
      </c>
      <c r="E46" s="188"/>
      <c r="F46" s="187">
        <f>+'Summary - Cost - PG 1 (Fin)'!F26</f>
        <v>706666.54</v>
      </c>
      <c r="G46" s="188"/>
      <c r="H46" s="187">
        <f>+'Summary - Cost - PG 1 (Fin)'!H26</f>
        <v>-1494730.2099999997</v>
      </c>
      <c r="I46" s="188"/>
      <c r="J46" s="187">
        <f>+'Summary - Cost - PG 1 (Fin)'!J26</f>
        <v>-185857.43</v>
      </c>
      <c r="K46" s="188"/>
      <c r="L46" s="188">
        <f>F46+H46+J46</f>
        <v>-973921.09999999963</v>
      </c>
      <c r="M46" s="188"/>
      <c r="N46" s="188"/>
      <c r="O46" s="188"/>
      <c r="P46" s="188"/>
      <c r="Q46" s="188"/>
      <c r="R46" s="188"/>
      <c r="S46" s="188"/>
      <c r="T46" s="188">
        <f>D46+L46</f>
        <v>8204172.4699999988</v>
      </c>
      <c r="U46" s="188"/>
      <c r="V46" s="189"/>
      <c r="W46" s="189"/>
      <c r="X46" s="189"/>
    </row>
    <row r="47" spans="1:24" s="185" customFormat="1" outlineLevel="3" x14ac:dyDescent="0.2">
      <c r="A47" s="183"/>
      <c r="B47" s="184"/>
      <c r="C47" s="185" t="s">
        <v>122</v>
      </c>
      <c r="D47" s="187">
        <f>+'Summary - Cost - PG 1 (Fin)'!D27</f>
        <v>1187.49</v>
      </c>
      <c r="E47" s="188"/>
      <c r="F47" s="187">
        <f>+'Summary - Cost - PG 1 (Fin)'!F27</f>
        <v>0</v>
      </c>
      <c r="G47" s="188"/>
      <c r="H47" s="187">
        <f>+'Summary - Cost - PG 1 (Fin)'!H27</f>
        <v>-800</v>
      </c>
      <c r="I47" s="188"/>
      <c r="J47" s="187">
        <f>+'Summary - Cost - PG 1 (Fin)'!J27</f>
        <v>0</v>
      </c>
      <c r="K47" s="188"/>
      <c r="L47" s="188">
        <f>F47+H47+J47</f>
        <v>-800</v>
      </c>
      <c r="M47" s="188"/>
      <c r="N47" s="188"/>
      <c r="O47" s="188"/>
      <c r="P47" s="188"/>
      <c r="Q47" s="188"/>
      <c r="R47" s="188"/>
      <c r="S47" s="188"/>
      <c r="T47" s="188">
        <f>D47+L47</f>
        <v>387.49</v>
      </c>
      <c r="U47" s="188"/>
      <c r="V47" s="189"/>
      <c r="W47" s="189"/>
      <c r="X47" s="189"/>
    </row>
    <row r="48" spans="1:24" s="185" customFormat="1" outlineLevel="3" x14ac:dyDescent="0.2">
      <c r="A48" s="183"/>
      <c r="B48" s="184"/>
      <c r="C48" s="185" t="s">
        <v>123</v>
      </c>
      <c r="D48" s="187">
        <f>+'Summary - Cost - PG 1 (Fin)'!D28</f>
        <v>78415311.060000002</v>
      </c>
      <c r="E48" s="188"/>
      <c r="F48" s="187">
        <f>+'Summary - Cost - PG 1 (Fin)'!F28</f>
        <v>3846365.99</v>
      </c>
      <c r="G48" s="188"/>
      <c r="H48" s="187">
        <f>+'Summary - Cost - PG 1 (Fin)'!H28</f>
        <v>-1705113.67</v>
      </c>
      <c r="I48" s="188"/>
      <c r="J48" s="187">
        <f>+'Summary - Cost - PG 1 (Fin)'!J28</f>
        <v>23515.01</v>
      </c>
      <c r="K48" s="188"/>
      <c r="L48" s="188">
        <f>F48+H48+J48</f>
        <v>2164767.33</v>
      </c>
      <c r="M48" s="188"/>
      <c r="N48" s="188"/>
      <c r="O48" s="188"/>
      <c r="P48" s="188"/>
      <c r="Q48" s="188"/>
      <c r="R48" s="188"/>
      <c r="S48" s="188"/>
      <c r="T48" s="188">
        <f>D48+L48</f>
        <v>80580078.390000001</v>
      </c>
      <c r="U48" s="188"/>
      <c r="V48" s="189"/>
      <c r="W48" s="189"/>
      <c r="X48" s="189"/>
    </row>
    <row r="49" spans="1:24" s="185" customFormat="1" outlineLevel="3" x14ac:dyDescent="0.2">
      <c r="A49" s="183"/>
      <c r="B49" s="184"/>
      <c r="C49" s="185" t="s">
        <v>124</v>
      </c>
      <c r="D49" s="190">
        <f>+'Summary - Cost - PG 1 (Fin)'!D29</f>
        <v>16661869.68</v>
      </c>
      <c r="E49" s="188"/>
      <c r="F49" s="190">
        <f>+'Summary - Cost - PG 1 (Fin)'!F29</f>
        <v>958868.97999999986</v>
      </c>
      <c r="G49" s="188"/>
      <c r="H49" s="190">
        <f>+'Summary - Cost - PG 1 (Fin)'!H29</f>
        <v>-20299.95</v>
      </c>
      <c r="I49" s="188"/>
      <c r="J49" s="190">
        <f>+'Summary - Cost - PG 1 (Fin)'!J29</f>
        <v>3941518.65</v>
      </c>
      <c r="K49" s="188"/>
      <c r="L49" s="190">
        <f>F49+H49+J49</f>
        <v>4880087.68</v>
      </c>
      <c r="M49" s="187"/>
      <c r="N49" s="187"/>
      <c r="O49" s="187"/>
      <c r="P49" s="187"/>
      <c r="Q49" s="187"/>
      <c r="R49" s="187"/>
      <c r="S49" s="188"/>
      <c r="T49" s="190">
        <f>D49+L49</f>
        <v>21541957.359999999</v>
      </c>
      <c r="U49" s="187"/>
      <c r="V49" s="189"/>
      <c r="W49" s="189"/>
      <c r="X49" s="189"/>
    </row>
    <row r="50" spans="1:24" s="185" customFormat="1" outlineLevel="3" x14ac:dyDescent="0.2">
      <c r="A50" s="183"/>
      <c r="B50" s="184"/>
      <c r="C50" s="192"/>
      <c r="D50" s="187">
        <f>SUM(D45:D49)</f>
        <v>654055582.50000012</v>
      </c>
      <c r="E50" s="187"/>
      <c r="F50" s="187">
        <f>SUM(F45:F49)</f>
        <v>53497297.809999995</v>
      </c>
      <c r="G50" s="187"/>
      <c r="H50" s="187">
        <f>SUM(H45:H49)</f>
        <v>-8149315.0700000003</v>
      </c>
      <c r="I50" s="187"/>
      <c r="J50" s="187">
        <f>SUM(J45:J49)</f>
        <v>3874350.89</v>
      </c>
      <c r="K50" s="187"/>
      <c r="L50" s="187">
        <f>SUM(L45:L49)</f>
        <v>49222333.629999988</v>
      </c>
      <c r="M50" s="187"/>
      <c r="N50" s="187"/>
      <c r="O50" s="187"/>
      <c r="P50" s="187"/>
      <c r="Q50" s="187"/>
      <c r="R50" s="187"/>
      <c r="S50" s="187"/>
      <c r="T50" s="187">
        <f>SUM(T45:T49)</f>
        <v>703277916.13000011</v>
      </c>
      <c r="U50" s="187"/>
      <c r="V50" s="189"/>
      <c r="W50" s="189"/>
      <c r="X50" s="189"/>
    </row>
    <row r="51" spans="1:24" s="185" customFormat="1" outlineLevel="3" x14ac:dyDescent="0.2">
      <c r="A51" s="183"/>
      <c r="B51" s="184"/>
      <c r="D51" s="188"/>
      <c r="E51" s="188"/>
      <c r="F51" s="188"/>
      <c r="G51" s="188"/>
      <c r="H51" s="188"/>
      <c r="I51" s="188"/>
      <c r="J51" s="188"/>
      <c r="K51" s="188"/>
      <c r="L51" s="188"/>
      <c r="M51" s="188"/>
      <c r="N51" s="188"/>
      <c r="O51" s="188"/>
      <c r="P51" s="188"/>
      <c r="Q51" s="188"/>
      <c r="R51" s="188"/>
      <c r="S51" s="188"/>
      <c r="T51" s="188"/>
      <c r="U51" s="188"/>
      <c r="V51" s="189"/>
      <c r="W51" s="189"/>
      <c r="X51" s="189"/>
    </row>
    <row r="52" spans="1:24" s="185" customFormat="1" outlineLevel="3" x14ac:dyDescent="0.2">
      <c r="A52" s="183"/>
      <c r="B52" s="184"/>
      <c r="C52" s="184" t="s">
        <v>125</v>
      </c>
      <c r="D52" s="193">
        <f>D32+D42+D50</f>
        <v>4263379145.6799998</v>
      </c>
      <c r="E52" s="188"/>
      <c r="F52" s="193">
        <f>F32+F42+F50</f>
        <v>338701548.94</v>
      </c>
      <c r="G52" s="188"/>
      <c r="H52" s="193">
        <f>H32+H42+H50</f>
        <v>-63764018.220000006</v>
      </c>
      <c r="I52" s="188"/>
      <c r="J52" s="193">
        <f>J32+J42+J50</f>
        <v>9272981.2800000012</v>
      </c>
      <c r="K52" s="188"/>
      <c r="L52" s="193">
        <f>L32+L42+L50</f>
        <v>284210511.99999994</v>
      </c>
      <c r="M52" s="187"/>
      <c r="N52" s="187"/>
      <c r="O52" s="187"/>
      <c r="P52" s="187"/>
      <c r="Q52" s="187"/>
      <c r="R52" s="187"/>
      <c r="S52" s="188"/>
      <c r="T52" s="193">
        <f>T32+T42+T50</f>
        <v>4547589657.6799994</v>
      </c>
      <c r="U52" s="187"/>
      <c r="V52" s="189"/>
      <c r="W52" s="189"/>
      <c r="X52" s="189"/>
    </row>
    <row r="53" spans="1:24" s="185" customFormat="1" outlineLevel="3" x14ac:dyDescent="0.2">
      <c r="A53" s="183"/>
      <c r="B53" s="184"/>
      <c r="C53" s="184"/>
      <c r="D53" s="187"/>
      <c r="E53" s="188"/>
      <c r="F53" s="187"/>
      <c r="G53" s="188"/>
      <c r="H53" s="187"/>
      <c r="I53" s="188"/>
      <c r="J53" s="187"/>
      <c r="K53" s="188"/>
      <c r="L53" s="187"/>
      <c r="M53" s="187"/>
      <c r="N53" s="187"/>
      <c r="O53" s="187"/>
      <c r="P53" s="187"/>
      <c r="Q53" s="187"/>
      <c r="R53" s="187"/>
      <c r="S53" s="188"/>
      <c r="T53" s="187">
        <f>+T52-'Summary - Cost - PG 1 (Fin)'!N32</f>
        <v>0</v>
      </c>
      <c r="U53" s="187"/>
      <c r="V53" s="189"/>
      <c r="W53" s="189"/>
      <c r="X53" s="189"/>
    </row>
    <row r="54" spans="1:24" s="185" customFormat="1" outlineLevel="3" x14ac:dyDescent="0.2">
      <c r="A54" s="183"/>
      <c r="B54" s="184"/>
      <c r="D54" s="188"/>
      <c r="E54" s="188"/>
      <c r="F54" s="188"/>
      <c r="G54" s="188"/>
      <c r="H54" s="188"/>
      <c r="I54" s="188"/>
      <c r="J54" s="188"/>
      <c r="K54" s="188"/>
      <c r="L54" s="188"/>
      <c r="M54" s="188"/>
      <c r="N54" s="188"/>
      <c r="O54" s="188"/>
      <c r="P54" s="188"/>
      <c r="Q54" s="188"/>
      <c r="R54" s="188"/>
      <c r="S54" s="188"/>
      <c r="T54" s="188"/>
      <c r="U54" s="188"/>
      <c r="V54" s="189"/>
      <c r="W54" s="189"/>
      <c r="X54" s="189"/>
    </row>
    <row r="55" spans="1:24" s="185" customFormat="1" outlineLevel="3" x14ac:dyDescent="0.2">
      <c r="A55" s="183">
        <v>101.1</v>
      </c>
      <c r="B55" s="184" t="s">
        <v>105</v>
      </c>
      <c r="D55" s="188"/>
      <c r="E55" s="188"/>
      <c r="F55" s="188"/>
      <c r="G55" s="188"/>
      <c r="H55" s="188"/>
      <c r="I55" s="188"/>
      <c r="J55" s="188"/>
      <c r="K55" s="188"/>
      <c r="L55" s="188"/>
      <c r="M55" s="188"/>
      <c r="N55" s="188"/>
      <c r="O55" s="188"/>
      <c r="P55" s="188"/>
      <c r="Q55" s="188"/>
      <c r="R55" s="188"/>
      <c r="S55" s="188"/>
      <c r="T55" s="188"/>
      <c r="U55" s="188"/>
      <c r="V55" s="189"/>
      <c r="W55" s="189"/>
      <c r="X55" s="189"/>
    </row>
    <row r="56" spans="1:24" s="185" customFormat="1" outlineLevel="3" x14ac:dyDescent="0.2">
      <c r="A56" s="183"/>
      <c r="B56" s="184" t="s">
        <v>111</v>
      </c>
      <c r="C56" s="185" t="s">
        <v>134</v>
      </c>
      <c r="D56" s="188"/>
      <c r="E56" s="188"/>
      <c r="F56" s="188"/>
      <c r="G56" s="188"/>
      <c r="H56" s="188"/>
      <c r="I56" s="188"/>
      <c r="J56" s="188"/>
      <c r="K56" s="188"/>
      <c r="L56" s="188"/>
      <c r="M56" s="188"/>
      <c r="N56" s="188"/>
      <c r="O56" s="188"/>
      <c r="P56" s="188"/>
      <c r="Q56" s="188"/>
      <c r="R56" s="188"/>
      <c r="S56" s="188"/>
      <c r="T56" s="188"/>
      <c r="U56" s="188"/>
      <c r="V56" s="189"/>
      <c r="W56" s="189"/>
      <c r="X56" s="189"/>
    </row>
    <row r="57" spans="1:24" s="185" customFormat="1" outlineLevel="3" x14ac:dyDescent="0.2">
      <c r="A57" s="183"/>
      <c r="B57" s="184"/>
      <c r="C57" s="185" t="s">
        <v>117</v>
      </c>
      <c r="D57" s="190">
        <f>+'Summary - Cost - PG 1 (Fin)'!D37</f>
        <v>0</v>
      </c>
      <c r="E57" s="188"/>
      <c r="F57" s="190">
        <f>+'Summary - Cost - PG 1 (Fin)'!F37</f>
        <v>0</v>
      </c>
      <c r="G57" s="188"/>
      <c r="H57" s="190">
        <f>+'Summary - Cost - PG 1 (Fin)'!H37</f>
        <v>0</v>
      </c>
      <c r="I57" s="188"/>
      <c r="J57" s="190">
        <f>+'Summary - Cost - PG 1 (Fin)'!J37</f>
        <v>0</v>
      </c>
      <c r="K57" s="188"/>
      <c r="L57" s="190">
        <f>F57+H57+J57</f>
        <v>0</v>
      </c>
      <c r="M57" s="187"/>
      <c r="N57" s="187"/>
      <c r="O57" s="187"/>
      <c r="P57" s="187"/>
      <c r="Q57" s="187"/>
      <c r="R57" s="187"/>
      <c r="S57" s="188"/>
      <c r="T57" s="190">
        <f>D57+L57</f>
        <v>0</v>
      </c>
      <c r="U57" s="187"/>
      <c r="V57" s="189"/>
      <c r="W57" s="189"/>
      <c r="X57" s="189"/>
    </row>
    <row r="58" spans="1:24" s="185" customFormat="1" outlineLevel="3" x14ac:dyDescent="0.2">
      <c r="A58" s="183"/>
      <c r="B58" s="184"/>
      <c r="C58" s="192"/>
      <c r="D58" s="187">
        <f>SUM(D57)</f>
        <v>0</v>
      </c>
      <c r="E58" s="187"/>
      <c r="F58" s="187">
        <f>SUM(F57)</f>
        <v>0</v>
      </c>
      <c r="G58" s="187"/>
      <c r="H58" s="187">
        <f>SUM(H57)</f>
        <v>0</v>
      </c>
      <c r="I58" s="187"/>
      <c r="J58" s="187">
        <f>SUM(J57)</f>
        <v>0</v>
      </c>
      <c r="K58" s="187"/>
      <c r="L58" s="187">
        <f>SUM(L57)</f>
        <v>0</v>
      </c>
      <c r="M58" s="187"/>
      <c r="N58" s="187"/>
      <c r="O58" s="187"/>
      <c r="P58" s="187"/>
      <c r="Q58" s="187"/>
      <c r="R58" s="187"/>
      <c r="S58" s="187"/>
      <c r="T58" s="187">
        <f>SUM(T57)</f>
        <v>0</v>
      </c>
      <c r="U58" s="187"/>
      <c r="V58" s="189"/>
      <c r="W58" s="189"/>
      <c r="X58" s="189"/>
    </row>
    <row r="59" spans="1:24" s="185" customFormat="1" outlineLevel="3" x14ac:dyDescent="0.2">
      <c r="A59" s="183"/>
      <c r="B59" s="184"/>
      <c r="D59" s="188"/>
      <c r="E59" s="188"/>
      <c r="F59" s="188"/>
      <c r="G59" s="188"/>
      <c r="H59" s="188"/>
      <c r="I59" s="188"/>
      <c r="J59" s="188"/>
      <c r="K59" s="188"/>
      <c r="L59" s="188"/>
      <c r="M59" s="188"/>
      <c r="N59" s="188"/>
      <c r="O59" s="188"/>
      <c r="P59" s="188"/>
      <c r="Q59" s="188"/>
      <c r="R59" s="188"/>
      <c r="S59" s="188"/>
      <c r="T59" s="188"/>
      <c r="U59" s="188"/>
      <c r="V59" s="189"/>
      <c r="W59" s="189"/>
      <c r="X59" s="189"/>
    </row>
    <row r="60" spans="1:24" s="185" customFormat="1" outlineLevel="3" x14ac:dyDescent="0.2">
      <c r="A60" s="183"/>
      <c r="B60" s="184"/>
      <c r="C60" s="184" t="s">
        <v>126</v>
      </c>
      <c r="D60" s="193">
        <f>D58</f>
        <v>0</v>
      </c>
      <c r="E60" s="188"/>
      <c r="F60" s="193">
        <f>F58</f>
        <v>0</v>
      </c>
      <c r="G60" s="188"/>
      <c r="H60" s="193">
        <f>H58</f>
        <v>0</v>
      </c>
      <c r="I60" s="188"/>
      <c r="J60" s="193">
        <f>J58</f>
        <v>0</v>
      </c>
      <c r="K60" s="188"/>
      <c r="L60" s="193">
        <f>L58</f>
        <v>0</v>
      </c>
      <c r="M60" s="187"/>
      <c r="N60" s="187"/>
      <c r="O60" s="187"/>
      <c r="P60" s="187"/>
      <c r="Q60" s="187"/>
      <c r="R60" s="187"/>
      <c r="S60" s="188"/>
      <c r="T60" s="193">
        <f>T58</f>
        <v>0</v>
      </c>
      <c r="U60" s="187"/>
      <c r="V60" s="189"/>
      <c r="W60" s="189"/>
      <c r="X60" s="189"/>
    </row>
    <row r="61" spans="1:24" s="185" customFormat="1" outlineLevel="3" x14ac:dyDescent="0.2">
      <c r="A61" s="183"/>
      <c r="B61" s="184"/>
      <c r="D61" s="188"/>
      <c r="E61" s="188"/>
      <c r="F61" s="188"/>
      <c r="G61" s="188"/>
      <c r="H61" s="188"/>
      <c r="I61" s="188"/>
      <c r="J61" s="188"/>
      <c r="K61" s="188"/>
      <c r="L61" s="188"/>
      <c r="M61" s="188"/>
      <c r="N61" s="188"/>
      <c r="O61" s="188"/>
      <c r="P61" s="188"/>
      <c r="Q61" s="188"/>
      <c r="R61" s="188"/>
      <c r="S61" s="188"/>
      <c r="T61" s="188"/>
      <c r="U61" s="188"/>
      <c r="V61" s="189"/>
      <c r="W61" s="189"/>
      <c r="X61" s="189"/>
    </row>
    <row r="62" spans="1:24" s="185" customFormat="1" outlineLevel="3" x14ac:dyDescent="0.2">
      <c r="A62" s="183"/>
      <c r="B62" s="184"/>
      <c r="D62" s="188"/>
      <c r="E62" s="188"/>
      <c r="F62" s="188"/>
      <c r="G62" s="188"/>
      <c r="H62" s="188"/>
      <c r="I62" s="188"/>
      <c r="J62" s="188"/>
      <c r="K62" s="188"/>
      <c r="L62" s="188"/>
      <c r="M62" s="188"/>
      <c r="N62" s="188"/>
      <c r="O62" s="188"/>
      <c r="P62" s="188"/>
      <c r="Q62" s="188"/>
      <c r="R62" s="188"/>
      <c r="S62" s="188"/>
      <c r="T62" s="188"/>
      <c r="U62" s="188"/>
      <c r="V62" s="189"/>
      <c r="W62" s="189"/>
      <c r="X62" s="189"/>
    </row>
    <row r="63" spans="1:24" s="185" customFormat="1" outlineLevel="3" x14ac:dyDescent="0.2">
      <c r="A63" s="183">
        <v>102</v>
      </c>
      <c r="B63" s="184" t="s">
        <v>459</v>
      </c>
      <c r="D63" s="188"/>
      <c r="E63" s="188"/>
      <c r="F63" s="188"/>
      <c r="G63" s="188"/>
      <c r="H63" s="188"/>
      <c r="I63" s="188"/>
      <c r="J63" s="188"/>
      <c r="K63" s="188"/>
      <c r="L63" s="188"/>
      <c r="M63" s="188"/>
      <c r="N63" s="188"/>
      <c r="O63" s="188"/>
      <c r="P63" s="188"/>
      <c r="Q63" s="188"/>
      <c r="R63" s="188"/>
      <c r="S63" s="188"/>
      <c r="T63" s="188"/>
      <c r="U63" s="188"/>
      <c r="V63" s="189"/>
      <c r="W63" s="189"/>
      <c r="X63" s="189"/>
    </row>
    <row r="64" spans="1:24" s="185" customFormat="1" outlineLevel="3" x14ac:dyDescent="0.2">
      <c r="A64" s="183"/>
      <c r="B64" s="184" t="s">
        <v>111</v>
      </c>
      <c r="D64" s="188"/>
      <c r="E64" s="188"/>
      <c r="F64" s="188"/>
      <c r="G64" s="188"/>
      <c r="H64" s="188"/>
      <c r="I64" s="188"/>
      <c r="J64" s="188"/>
      <c r="K64" s="188"/>
      <c r="L64" s="188"/>
      <c r="M64" s="188"/>
      <c r="N64" s="188"/>
      <c r="O64" s="188"/>
      <c r="P64" s="188"/>
      <c r="Q64" s="188"/>
      <c r="R64" s="188"/>
      <c r="S64" s="188"/>
      <c r="T64" s="188"/>
      <c r="U64" s="188"/>
      <c r="V64" s="189"/>
      <c r="W64" s="189"/>
      <c r="X64" s="189"/>
    </row>
    <row r="65" spans="1:24" s="185" customFormat="1" outlineLevel="3" x14ac:dyDescent="0.2">
      <c r="A65" s="183"/>
      <c r="B65" s="184"/>
      <c r="C65" s="185" t="s">
        <v>117</v>
      </c>
      <c r="D65" s="190">
        <f>+'Summary - Cost - PG 1 (Fin)'!D45</f>
        <v>0</v>
      </c>
      <c r="E65" s="188"/>
      <c r="F65" s="190">
        <f>+'Summary - Cost - PG 1 (Fin)'!F45</f>
        <v>0</v>
      </c>
      <c r="G65" s="188"/>
      <c r="H65" s="190">
        <f>+'Summary - Cost - PG 1 (Fin)'!H45</f>
        <v>0</v>
      </c>
      <c r="I65" s="188"/>
      <c r="J65" s="190">
        <f>+'Summary - Cost - PG 1 (Fin)'!J45</f>
        <v>0</v>
      </c>
      <c r="K65" s="187"/>
      <c r="L65" s="190">
        <f>F65+H65+J65</f>
        <v>0</v>
      </c>
      <c r="M65" s="187"/>
      <c r="N65" s="187"/>
      <c r="O65" s="187"/>
      <c r="P65" s="187"/>
      <c r="Q65" s="187"/>
      <c r="R65" s="187"/>
      <c r="S65" s="187"/>
      <c r="T65" s="190">
        <f>D65+L65</f>
        <v>0</v>
      </c>
      <c r="U65" s="187"/>
      <c r="V65" s="189"/>
      <c r="W65" s="189"/>
      <c r="X65" s="189"/>
    </row>
    <row r="66" spans="1:24" s="185" customFormat="1" outlineLevel="3" x14ac:dyDescent="0.2">
      <c r="A66" s="183"/>
      <c r="B66" s="184"/>
      <c r="C66" s="192"/>
      <c r="D66" s="187">
        <f>SUM(D65:D65)</f>
        <v>0</v>
      </c>
      <c r="E66" s="187"/>
      <c r="F66" s="187">
        <f>SUM(F65)</f>
        <v>0</v>
      </c>
      <c r="G66" s="187"/>
      <c r="H66" s="187">
        <f>SUM(H65)</f>
        <v>0</v>
      </c>
      <c r="I66" s="187"/>
      <c r="J66" s="187">
        <f>SUM(J65)</f>
        <v>0</v>
      </c>
      <c r="K66" s="187"/>
      <c r="L66" s="187">
        <f>SUM(L65)</f>
        <v>0</v>
      </c>
      <c r="M66" s="187"/>
      <c r="N66" s="187"/>
      <c r="O66" s="187"/>
      <c r="P66" s="187"/>
      <c r="Q66" s="187"/>
      <c r="R66" s="187"/>
      <c r="S66" s="187"/>
      <c r="T66" s="187">
        <f>SUM(T65:T65)</f>
        <v>0</v>
      </c>
      <c r="U66" s="187"/>
      <c r="V66" s="189"/>
      <c r="W66" s="189"/>
      <c r="X66" s="189"/>
    </row>
    <row r="67" spans="1:24" s="185" customFormat="1" outlineLevel="3" x14ac:dyDescent="0.2">
      <c r="A67" s="183"/>
      <c r="B67" s="184"/>
      <c r="D67" s="188"/>
      <c r="E67" s="188"/>
      <c r="F67" s="188"/>
      <c r="G67" s="188"/>
      <c r="H67" s="188"/>
      <c r="I67" s="188"/>
      <c r="J67" s="188"/>
      <c r="K67" s="188"/>
      <c r="L67" s="188"/>
      <c r="M67" s="188"/>
      <c r="N67" s="188"/>
      <c r="O67" s="188"/>
      <c r="P67" s="188"/>
      <c r="Q67" s="188"/>
      <c r="R67" s="188"/>
      <c r="S67" s="188"/>
      <c r="T67" s="188"/>
      <c r="U67" s="188"/>
      <c r="V67" s="189"/>
      <c r="W67" s="189"/>
      <c r="X67" s="189"/>
    </row>
    <row r="68" spans="1:24" s="185" customFormat="1" outlineLevel="3" x14ac:dyDescent="0.2">
      <c r="A68" s="183"/>
      <c r="B68" s="184"/>
      <c r="C68" s="184" t="s">
        <v>127</v>
      </c>
      <c r="D68" s="193">
        <f>D66</f>
        <v>0</v>
      </c>
      <c r="E68" s="188"/>
      <c r="F68" s="193">
        <f>F66</f>
        <v>0</v>
      </c>
      <c r="G68" s="188"/>
      <c r="H68" s="193">
        <f>H66</f>
        <v>0</v>
      </c>
      <c r="I68" s="188"/>
      <c r="J68" s="193">
        <f>J66</f>
        <v>0</v>
      </c>
      <c r="K68" s="188"/>
      <c r="L68" s="193">
        <f>L66</f>
        <v>0</v>
      </c>
      <c r="M68" s="187"/>
      <c r="N68" s="187"/>
      <c r="O68" s="187"/>
      <c r="P68" s="187"/>
      <c r="Q68" s="187"/>
      <c r="R68" s="187"/>
      <c r="S68" s="188"/>
      <c r="T68" s="193">
        <f>T66</f>
        <v>0</v>
      </c>
      <c r="U68" s="187"/>
      <c r="V68" s="189"/>
      <c r="W68" s="189"/>
      <c r="X68" s="189"/>
    </row>
    <row r="69" spans="1:24" s="185" customFormat="1" outlineLevel="3" x14ac:dyDescent="0.2">
      <c r="A69" s="183"/>
      <c r="B69" s="184"/>
      <c r="C69" s="184"/>
      <c r="D69" s="187"/>
      <c r="E69" s="188"/>
      <c r="F69" s="187"/>
      <c r="G69" s="188"/>
      <c r="H69" s="187"/>
      <c r="I69" s="188"/>
      <c r="J69" s="187"/>
      <c r="K69" s="188"/>
      <c r="L69" s="187"/>
      <c r="M69" s="187"/>
      <c r="N69" s="187"/>
      <c r="O69" s="187"/>
      <c r="P69" s="187"/>
      <c r="Q69" s="187"/>
      <c r="R69" s="187"/>
      <c r="S69" s="188"/>
      <c r="T69" s="187"/>
      <c r="U69" s="187"/>
      <c r="V69" s="189"/>
      <c r="W69" s="189"/>
      <c r="X69" s="189"/>
    </row>
    <row r="70" spans="1:24" s="185" customFormat="1" outlineLevel="3" x14ac:dyDescent="0.2">
      <c r="A70" s="183"/>
      <c r="B70" s="184"/>
      <c r="C70" s="184"/>
      <c r="D70" s="187"/>
      <c r="E70" s="188"/>
      <c r="F70" s="187"/>
      <c r="G70" s="188"/>
      <c r="H70" s="187"/>
      <c r="I70" s="188"/>
      <c r="J70" s="187"/>
      <c r="K70" s="188"/>
      <c r="L70" s="187"/>
      <c r="M70" s="187"/>
      <c r="N70" s="187"/>
      <c r="O70" s="187"/>
      <c r="P70" s="187"/>
      <c r="Q70" s="187"/>
      <c r="R70" s="187"/>
      <c r="S70" s="188"/>
      <c r="T70" s="187">
        <f>+T52+T65</f>
        <v>4547589657.6799994</v>
      </c>
      <c r="U70" s="187"/>
      <c r="V70" s="189"/>
      <c r="W70" s="189"/>
      <c r="X70" s="189"/>
    </row>
    <row r="71" spans="1:24" s="185" customFormat="1" outlineLevel="3" x14ac:dyDescent="0.2">
      <c r="A71" s="183">
        <v>105</v>
      </c>
      <c r="B71" s="184" t="s">
        <v>567</v>
      </c>
      <c r="D71" s="188"/>
      <c r="E71" s="188"/>
      <c r="F71" s="188"/>
      <c r="G71" s="188"/>
      <c r="H71" s="188"/>
      <c r="I71" s="188"/>
      <c r="J71" s="188"/>
      <c r="K71" s="188"/>
      <c r="L71" s="188"/>
      <c r="M71" s="188"/>
      <c r="N71" s="188"/>
      <c r="O71" s="188"/>
      <c r="P71" s="188"/>
      <c r="Q71" s="188"/>
      <c r="R71" s="188"/>
      <c r="S71" s="188"/>
      <c r="T71" s="188"/>
      <c r="U71" s="188"/>
      <c r="V71" s="189"/>
      <c r="W71" s="189"/>
      <c r="X71" s="189"/>
    </row>
    <row r="72" spans="1:24" s="185" customFormat="1" outlineLevel="3" x14ac:dyDescent="0.2">
      <c r="A72" s="183"/>
      <c r="B72" s="184" t="s">
        <v>111</v>
      </c>
      <c r="D72" s="188"/>
      <c r="E72" s="188"/>
      <c r="F72" s="188"/>
      <c r="G72" s="188"/>
      <c r="H72" s="188"/>
      <c r="I72" s="188"/>
      <c r="J72" s="188"/>
      <c r="K72" s="188"/>
      <c r="L72" s="188"/>
      <c r="M72" s="188"/>
      <c r="N72" s="188"/>
      <c r="O72" s="188"/>
      <c r="P72" s="188"/>
      <c r="Q72" s="188"/>
      <c r="R72" s="188"/>
      <c r="S72" s="188"/>
      <c r="T72" s="188"/>
      <c r="U72" s="188"/>
      <c r="V72" s="189"/>
      <c r="W72" s="189"/>
      <c r="X72" s="189"/>
    </row>
    <row r="73" spans="1:24" s="185" customFormat="1" outlineLevel="3" x14ac:dyDescent="0.2">
      <c r="A73" s="183"/>
      <c r="B73" s="184"/>
      <c r="C73" s="185" t="s">
        <v>112</v>
      </c>
      <c r="D73" s="187">
        <f>+'Summary - Cost - PG 1 (Fin)'!D53</f>
        <v>649014.48</v>
      </c>
      <c r="E73" s="188"/>
      <c r="F73" s="187">
        <f>+'Summary - Cost - PG 1 (Fin)'!F53</f>
        <v>0</v>
      </c>
      <c r="G73" s="188"/>
      <c r="H73" s="187">
        <f>+'Summary - Cost - PG 1 (Fin)'!H53</f>
        <v>0</v>
      </c>
      <c r="I73" s="188"/>
      <c r="J73" s="187">
        <f>+'Summary - Cost - PG 1 (Fin)'!J53</f>
        <v>0</v>
      </c>
      <c r="K73" s="188"/>
      <c r="L73" s="187">
        <f>F73+H73+J73</f>
        <v>0</v>
      </c>
      <c r="M73" s="187"/>
      <c r="N73" s="187"/>
      <c r="O73" s="187"/>
      <c r="P73" s="187"/>
      <c r="Q73" s="187"/>
      <c r="R73" s="187"/>
      <c r="S73" s="188"/>
      <c r="T73" s="187">
        <f>D73+L73</f>
        <v>649014.48</v>
      </c>
      <c r="U73" s="187"/>
      <c r="V73" s="189"/>
      <c r="W73" s="189"/>
      <c r="X73" s="189"/>
    </row>
    <row r="74" spans="1:24" s="185" customFormat="1" outlineLevel="3" x14ac:dyDescent="0.2">
      <c r="A74" s="183"/>
      <c r="B74" s="184"/>
      <c r="C74" s="185" t="s">
        <v>117</v>
      </c>
      <c r="D74" s="190">
        <f>+'Summary - Cost - PG 1 (Fin)'!D54</f>
        <v>4182559.7</v>
      </c>
      <c r="E74" s="188"/>
      <c r="F74" s="190">
        <f>+'Summary - Cost - PG 1 (Fin)'!F54</f>
        <v>0</v>
      </c>
      <c r="G74" s="188"/>
      <c r="H74" s="190">
        <f>+'Summary - Cost - PG 1 (Fin)'!H54</f>
        <v>0</v>
      </c>
      <c r="I74" s="188"/>
      <c r="J74" s="190">
        <f>+'Summary - Cost - PG 1 (Fin)'!J54</f>
        <v>-4182559.7</v>
      </c>
      <c r="K74" s="187"/>
      <c r="L74" s="190">
        <f>F74+H74+J74</f>
        <v>-4182559.7</v>
      </c>
      <c r="M74" s="187"/>
      <c r="N74" s="187"/>
      <c r="O74" s="187"/>
      <c r="P74" s="187"/>
      <c r="Q74" s="187"/>
      <c r="R74" s="187"/>
      <c r="S74" s="187"/>
      <c r="T74" s="190">
        <f>D74+L74</f>
        <v>0</v>
      </c>
      <c r="U74" s="187"/>
      <c r="V74" s="189"/>
      <c r="W74" s="189"/>
      <c r="X74" s="189"/>
    </row>
    <row r="75" spans="1:24" s="185" customFormat="1" outlineLevel="3" x14ac:dyDescent="0.2">
      <c r="A75" s="183"/>
      <c r="B75" s="184"/>
      <c r="C75" s="192"/>
      <c r="D75" s="187">
        <f>SUM(D73:D74)</f>
        <v>4831574.18</v>
      </c>
      <c r="E75" s="187"/>
      <c r="F75" s="187">
        <f>SUM(F74)</f>
        <v>0</v>
      </c>
      <c r="G75" s="187"/>
      <c r="H75" s="187">
        <f>SUM(H74)</f>
        <v>0</v>
      </c>
      <c r="I75" s="187"/>
      <c r="J75" s="187">
        <f>SUM(J74)</f>
        <v>-4182559.7</v>
      </c>
      <c r="K75" s="187"/>
      <c r="L75" s="187">
        <f>SUM(L74)</f>
        <v>-4182559.7</v>
      </c>
      <c r="M75" s="187"/>
      <c r="N75" s="187"/>
      <c r="O75" s="187"/>
      <c r="P75" s="187"/>
      <c r="Q75" s="187"/>
      <c r="R75" s="187"/>
      <c r="S75" s="187"/>
      <c r="T75" s="187">
        <f>SUM(T73:T74)</f>
        <v>649014.48</v>
      </c>
      <c r="U75" s="187"/>
      <c r="V75" s="189"/>
      <c r="W75" s="189"/>
      <c r="X75" s="189"/>
    </row>
    <row r="76" spans="1:24" s="185" customFormat="1" outlineLevel="3" x14ac:dyDescent="0.2">
      <c r="A76" s="183"/>
      <c r="B76" s="184"/>
      <c r="D76" s="188"/>
      <c r="E76" s="188"/>
      <c r="F76" s="188"/>
      <c r="G76" s="188"/>
      <c r="H76" s="188"/>
      <c r="I76" s="188"/>
      <c r="J76" s="188"/>
      <c r="K76" s="188"/>
      <c r="L76" s="188"/>
      <c r="M76" s="188"/>
      <c r="N76" s="188"/>
      <c r="O76" s="188"/>
      <c r="P76" s="188"/>
      <c r="Q76" s="188"/>
      <c r="R76" s="188"/>
      <c r="S76" s="188"/>
      <c r="T76" s="188"/>
      <c r="U76" s="188"/>
      <c r="V76" s="189"/>
      <c r="W76" s="189"/>
      <c r="X76" s="189"/>
    </row>
    <row r="77" spans="1:24" s="185" customFormat="1" outlineLevel="3" x14ac:dyDescent="0.2">
      <c r="A77" s="183"/>
      <c r="B77" s="184"/>
      <c r="C77" s="184" t="s">
        <v>127</v>
      </c>
      <c r="D77" s="193">
        <f>D75</f>
        <v>4831574.18</v>
      </c>
      <c r="E77" s="188"/>
      <c r="F77" s="193">
        <f>F75</f>
        <v>0</v>
      </c>
      <c r="G77" s="188"/>
      <c r="H77" s="193">
        <f>H75</f>
        <v>0</v>
      </c>
      <c r="I77" s="188"/>
      <c r="J77" s="193">
        <f>J75</f>
        <v>-4182559.7</v>
      </c>
      <c r="K77" s="188"/>
      <c r="L77" s="193">
        <f>L75</f>
        <v>-4182559.7</v>
      </c>
      <c r="M77" s="187"/>
      <c r="N77" s="187"/>
      <c r="O77" s="187"/>
      <c r="P77" s="187"/>
      <c r="Q77" s="187"/>
      <c r="R77" s="187"/>
      <c r="S77" s="188"/>
      <c r="T77" s="193">
        <f>T75</f>
        <v>649014.48</v>
      </c>
      <c r="U77" s="187"/>
      <c r="V77" s="189"/>
      <c r="W77" s="189"/>
      <c r="X77" s="189"/>
    </row>
    <row r="78" spans="1:24" s="185" customFormat="1" outlineLevel="3" x14ac:dyDescent="0.2">
      <c r="A78" s="183"/>
      <c r="B78" s="184"/>
      <c r="D78" s="188"/>
      <c r="E78" s="188"/>
      <c r="F78" s="188"/>
      <c r="G78" s="188"/>
      <c r="H78" s="188"/>
      <c r="I78" s="188"/>
      <c r="J78" s="188"/>
      <c r="K78" s="188"/>
      <c r="L78" s="188"/>
      <c r="M78" s="188"/>
      <c r="N78" s="188"/>
      <c r="O78" s="188"/>
      <c r="P78" s="188"/>
      <c r="Q78" s="188"/>
      <c r="R78" s="188"/>
      <c r="S78" s="188"/>
      <c r="T78" s="188">
        <f>+T77-'Summary - Cost - PG 1 (Fin)'!N57</f>
        <v>0</v>
      </c>
      <c r="U78" s="188"/>
      <c r="V78" s="189"/>
      <c r="W78" s="189"/>
      <c r="X78" s="189"/>
    </row>
    <row r="79" spans="1:24" s="185" customFormat="1" outlineLevel="3" x14ac:dyDescent="0.2">
      <c r="A79" s="183"/>
      <c r="B79" s="184"/>
      <c r="D79" s="188"/>
      <c r="E79" s="188"/>
      <c r="F79" s="188"/>
      <c r="G79" s="188"/>
      <c r="H79" s="188"/>
      <c r="I79" s="188"/>
      <c r="J79" s="188"/>
      <c r="K79" s="188"/>
      <c r="L79" s="188"/>
      <c r="M79" s="188"/>
      <c r="N79" s="188"/>
      <c r="O79" s="188"/>
      <c r="P79" s="188"/>
      <c r="Q79" s="188"/>
      <c r="R79" s="188"/>
      <c r="S79" s="188"/>
      <c r="T79" s="188"/>
      <c r="U79" s="188"/>
      <c r="V79" s="189"/>
      <c r="W79" s="189"/>
      <c r="X79" s="189"/>
    </row>
    <row r="80" spans="1:24" s="185" customFormat="1" outlineLevel="3" x14ac:dyDescent="0.2">
      <c r="A80" s="183">
        <v>106</v>
      </c>
      <c r="B80" s="184" t="s">
        <v>408</v>
      </c>
      <c r="D80" s="188"/>
      <c r="E80" s="188"/>
      <c r="F80" s="188"/>
      <c r="G80" s="188"/>
      <c r="H80" s="188"/>
      <c r="I80" s="188"/>
      <c r="J80" s="188"/>
      <c r="K80" s="188"/>
      <c r="L80" s="188"/>
      <c r="M80" s="188"/>
      <c r="N80" s="188"/>
      <c r="O80" s="188"/>
      <c r="P80" s="188"/>
      <c r="Q80" s="188"/>
      <c r="R80" s="188"/>
      <c r="S80" s="188"/>
      <c r="T80" s="188"/>
      <c r="U80" s="188"/>
      <c r="V80" s="189"/>
      <c r="W80" s="189"/>
      <c r="X80" s="189"/>
    </row>
    <row r="81" spans="1:24" s="185" customFormat="1" outlineLevel="3" x14ac:dyDescent="0.2">
      <c r="A81" s="183"/>
      <c r="B81" s="184" t="s">
        <v>601</v>
      </c>
      <c r="D81" s="188"/>
      <c r="E81" s="188"/>
      <c r="F81" s="188"/>
      <c r="G81" s="188"/>
      <c r="H81" s="188"/>
      <c r="I81" s="188"/>
      <c r="J81" s="188"/>
      <c r="K81" s="188"/>
      <c r="L81" s="188"/>
      <c r="M81" s="188"/>
      <c r="N81" s="188"/>
      <c r="O81" s="188"/>
      <c r="P81" s="188"/>
      <c r="Q81" s="188"/>
      <c r="R81" s="188"/>
      <c r="S81" s="188"/>
      <c r="T81" s="188"/>
      <c r="U81" s="188"/>
      <c r="V81" s="189"/>
      <c r="W81" s="189"/>
      <c r="X81" s="189"/>
    </row>
    <row r="82" spans="1:24" s="185" customFormat="1" outlineLevel="3" x14ac:dyDescent="0.2">
      <c r="A82" s="183"/>
      <c r="B82" s="184"/>
      <c r="C82" s="185" t="s">
        <v>413</v>
      </c>
      <c r="D82" s="187">
        <f>+'Summary - Cost - PG 1 (Fin)'!D62</f>
        <v>597158.63</v>
      </c>
      <c r="E82" s="188"/>
      <c r="F82" s="187">
        <f>+'Summary - Cost - PG 1 (Fin)'!F62</f>
        <v>1977777.38</v>
      </c>
      <c r="G82" s="188"/>
      <c r="H82" s="187">
        <f>+'Summary - Cost - PG 1 (Fin)'!H62</f>
        <v>0</v>
      </c>
      <c r="I82" s="188"/>
      <c r="J82" s="187">
        <f>+'Summary - Cost - PG 1 (Fin)'!J62</f>
        <v>0</v>
      </c>
      <c r="K82" s="188"/>
      <c r="L82" s="188">
        <f>F82+H82+J82</f>
        <v>1977777.38</v>
      </c>
      <c r="M82" s="188"/>
      <c r="N82" s="188"/>
      <c r="O82" s="188"/>
      <c r="P82" s="188"/>
      <c r="Q82" s="188"/>
      <c r="R82" s="188"/>
      <c r="S82" s="188"/>
      <c r="T82" s="188">
        <f>D82+L82</f>
        <v>2574936.0099999998</v>
      </c>
      <c r="U82" s="188"/>
      <c r="V82" s="189"/>
      <c r="W82" s="189"/>
      <c r="X82" s="189"/>
    </row>
    <row r="83" spans="1:24" s="185" customFormat="1" outlineLevel="3" x14ac:dyDescent="0.2">
      <c r="A83" s="183"/>
      <c r="B83" s="184"/>
      <c r="C83" s="185" t="s">
        <v>110</v>
      </c>
      <c r="D83" s="190">
        <f>+'Summary - Cost - PG 1 (Fin)'!D63</f>
        <v>2714931.3599999966</v>
      </c>
      <c r="E83" s="188"/>
      <c r="F83" s="190">
        <f>+'Summary - Cost - PG 1 (Fin)'!F63</f>
        <v>-474047.10000000044</v>
      </c>
      <c r="G83" s="188"/>
      <c r="H83" s="190">
        <f>+'Summary - Cost - PG 1 (Fin)'!H63</f>
        <v>0</v>
      </c>
      <c r="I83" s="188"/>
      <c r="J83" s="190">
        <f>+'Summary - Cost - PG 1 (Fin)'!J63</f>
        <v>0</v>
      </c>
      <c r="K83" s="187"/>
      <c r="L83" s="190">
        <f>F83+H83+J83</f>
        <v>-474047.10000000044</v>
      </c>
      <c r="M83" s="187"/>
      <c r="N83" s="187"/>
      <c r="O83" s="187"/>
      <c r="P83" s="187"/>
      <c r="Q83" s="187"/>
      <c r="R83" s="187"/>
      <c r="S83" s="187"/>
      <c r="T83" s="190">
        <f>D83+L83</f>
        <v>2240884.2599999961</v>
      </c>
      <c r="U83" s="187"/>
      <c r="V83" s="191"/>
      <c r="W83" s="191"/>
      <c r="X83" s="191"/>
    </row>
    <row r="84" spans="1:24" s="185" customFormat="1" outlineLevel="3" x14ac:dyDescent="0.2">
      <c r="A84" s="183"/>
      <c r="B84" s="184"/>
      <c r="C84" s="192"/>
      <c r="D84" s="187">
        <f>D82+D83</f>
        <v>3312089.9899999965</v>
      </c>
      <c r="E84" s="187"/>
      <c r="F84" s="187">
        <f>F82+F83</f>
        <v>1503730.2799999993</v>
      </c>
      <c r="G84" s="187"/>
      <c r="H84" s="187">
        <f>H82+H83</f>
        <v>0</v>
      </c>
      <c r="I84" s="187"/>
      <c r="J84" s="187">
        <f>J82+J83</f>
        <v>0</v>
      </c>
      <c r="K84" s="187"/>
      <c r="L84" s="187">
        <f>L82+L83</f>
        <v>1503730.2799999993</v>
      </c>
      <c r="M84" s="187"/>
      <c r="N84" s="187"/>
      <c r="O84" s="187"/>
      <c r="P84" s="187"/>
      <c r="Q84" s="187"/>
      <c r="R84" s="187"/>
      <c r="S84" s="187"/>
      <c r="T84" s="187">
        <f>T82+T83</f>
        <v>4815820.2699999958</v>
      </c>
      <c r="U84" s="187"/>
      <c r="V84" s="191"/>
      <c r="W84" s="191"/>
      <c r="X84" s="191"/>
    </row>
    <row r="85" spans="1:24" s="185" customFormat="1" outlineLevel="3" x14ac:dyDescent="0.2">
      <c r="A85" s="183"/>
      <c r="B85" s="184"/>
      <c r="D85" s="187"/>
      <c r="E85" s="187"/>
      <c r="F85" s="187"/>
      <c r="G85" s="187"/>
      <c r="H85" s="187"/>
      <c r="I85" s="187"/>
      <c r="J85" s="187"/>
      <c r="K85" s="187"/>
      <c r="L85" s="187"/>
      <c r="M85" s="187"/>
      <c r="N85" s="187"/>
      <c r="O85" s="187"/>
      <c r="P85" s="187"/>
      <c r="Q85" s="187"/>
      <c r="R85" s="187"/>
      <c r="S85" s="187"/>
      <c r="T85" s="187"/>
      <c r="U85" s="187"/>
      <c r="V85" s="191"/>
      <c r="W85" s="191"/>
      <c r="X85" s="191"/>
    </row>
    <row r="86" spans="1:24" s="185" customFormat="1" outlineLevel="3" x14ac:dyDescent="0.2">
      <c r="A86" s="183"/>
      <c r="B86" s="184" t="s">
        <v>111</v>
      </c>
      <c r="D86" s="187"/>
      <c r="E86" s="187"/>
      <c r="F86" s="187"/>
      <c r="G86" s="187"/>
      <c r="H86" s="187"/>
      <c r="I86" s="187"/>
      <c r="J86" s="187"/>
      <c r="K86" s="187"/>
      <c r="L86" s="187"/>
      <c r="M86" s="187"/>
      <c r="N86" s="187"/>
      <c r="O86" s="187"/>
      <c r="P86" s="187"/>
      <c r="Q86" s="187"/>
      <c r="R86" s="187"/>
      <c r="S86" s="187"/>
      <c r="T86" s="187"/>
      <c r="U86" s="187"/>
      <c r="V86" s="191"/>
      <c r="W86" s="191"/>
      <c r="X86" s="191"/>
    </row>
    <row r="87" spans="1:24" s="185" customFormat="1" outlineLevel="3" x14ac:dyDescent="0.2">
      <c r="A87" s="183"/>
      <c r="B87" s="184"/>
      <c r="C87" s="185" t="s">
        <v>112</v>
      </c>
      <c r="D87" s="187">
        <f>+'Summary - Cost - PG 1 (Fin)'!D67</f>
        <v>11544733.899999999</v>
      </c>
      <c r="E87" s="188"/>
      <c r="F87" s="187">
        <f>+'Summary - Cost - PG 1 (Fin)'!F67</f>
        <v>11667501.640000001</v>
      </c>
      <c r="G87" s="188"/>
      <c r="H87" s="187">
        <f>+'Summary - Cost - PG 1 (Fin)'!H67</f>
        <v>0</v>
      </c>
      <c r="I87" s="188"/>
      <c r="J87" s="187">
        <f>+'Summary - Cost - PG 1 (Fin)'!J67</f>
        <v>0</v>
      </c>
      <c r="K87" s="187"/>
      <c r="L87" s="187">
        <f t="shared" ref="L87:L93" si="19">F87+H87+J87</f>
        <v>11667501.640000001</v>
      </c>
      <c r="M87" s="187"/>
      <c r="N87" s="187"/>
      <c r="O87" s="187"/>
      <c r="P87" s="187"/>
      <c r="Q87" s="187"/>
      <c r="R87" s="187"/>
      <c r="S87" s="187"/>
      <c r="T87" s="187">
        <f t="shared" ref="T87:T93" si="20">D87+L87</f>
        <v>23212235.539999999</v>
      </c>
      <c r="U87" s="187"/>
      <c r="V87" s="191"/>
      <c r="W87" s="191"/>
      <c r="X87" s="191"/>
    </row>
    <row r="88" spans="1:24" s="185" customFormat="1" outlineLevel="3" x14ac:dyDescent="0.2">
      <c r="A88" s="183"/>
      <c r="B88" s="184"/>
      <c r="C88" s="185" t="s">
        <v>113</v>
      </c>
      <c r="D88" s="187">
        <f>+'Summary - Cost - PG 1 (Fin)'!D68</f>
        <v>50763.87</v>
      </c>
      <c r="E88" s="188"/>
      <c r="F88" s="187">
        <f>+'Summary - Cost - PG 1 (Fin)'!F68</f>
        <v>-44000.650000000023</v>
      </c>
      <c r="G88" s="188"/>
      <c r="H88" s="187">
        <f>+'Summary - Cost - PG 1 (Fin)'!H68</f>
        <v>0</v>
      </c>
      <c r="I88" s="188"/>
      <c r="J88" s="187">
        <f>+'Summary - Cost - PG 1 (Fin)'!J68</f>
        <v>0</v>
      </c>
      <c r="K88" s="187"/>
      <c r="L88" s="187">
        <f t="shared" si="19"/>
        <v>-44000.650000000023</v>
      </c>
      <c r="M88" s="187"/>
      <c r="N88" s="187"/>
      <c r="O88" s="187"/>
      <c r="P88" s="187"/>
      <c r="Q88" s="187"/>
      <c r="R88" s="187"/>
      <c r="S88" s="187"/>
      <c r="T88" s="187">
        <f t="shared" si="20"/>
        <v>6763.2199999999793</v>
      </c>
      <c r="U88" s="187"/>
      <c r="V88" s="191"/>
      <c r="W88" s="191"/>
      <c r="X88" s="191"/>
    </row>
    <row r="89" spans="1:24" s="185" customFormat="1" outlineLevel="3" x14ac:dyDescent="0.2">
      <c r="A89" s="183"/>
      <c r="B89" s="184"/>
      <c r="C89" s="185" t="s">
        <v>114</v>
      </c>
      <c r="D89" s="187">
        <f>+'Summary - Cost - PG 1 (Fin)'!D69</f>
        <v>16952.259999999998</v>
      </c>
      <c r="E89" s="188"/>
      <c r="F89" s="187">
        <f>+'Summary - Cost - PG 1 (Fin)'!F69</f>
        <v>-495.89999999996508</v>
      </c>
      <c r="G89" s="188"/>
      <c r="H89" s="187">
        <f>+'Summary - Cost - PG 1 (Fin)'!H69</f>
        <v>0</v>
      </c>
      <c r="I89" s="188"/>
      <c r="J89" s="187">
        <f>+'Summary - Cost - PG 1 (Fin)'!J69</f>
        <v>0</v>
      </c>
      <c r="K89" s="187"/>
      <c r="L89" s="187">
        <f t="shared" si="19"/>
        <v>-495.89999999996508</v>
      </c>
      <c r="M89" s="187"/>
      <c r="N89" s="187"/>
      <c r="O89" s="187"/>
      <c r="P89" s="187"/>
      <c r="Q89" s="187"/>
      <c r="R89" s="187"/>
      <c r="S89" s="187"/>
      <c r="T89" s="187">
        <f t="shared" si="20"/>
        <v>16456.360000000033</v>
      </c>
      <c r="U89" s="187"/>
      <c r="V89" s="191"/>
      <c r="W89" s="191"/>
      <c r="X89" s="191"/>
    </row>
    <row r="90" spans="1:24" s="185" customFormat="1" outlineLevel="3" x14ac:dyDescent="0.2">
      <c r="A90" s="183"/>
      <c r="B90" s="184"/>
      <c r="C90" s="185" t="s">
        <v>115</v>
      </c>
      <c r="D90" s="187">
        <f>+'Summary - Cost - PG 1 (Fin)'!D70</f>
        <v>0</v>
      </c>
      <c r="E90" s="188"/>
      <c r="F90" s="187">
        <f>+'Summary - Cost - PG 1 (Fin)'!F70</f>
        <v>0</v>
      </c>
      <c r="G90" s="188"/>
      <c r="H90" s="187">
        <f>+'Summary - Cost - PG 1 (Fin)'!H70</f>
        <v>0</v>
      </c>
      <c r="I90" s="188"/>
      <c r="J90" s="187">
        <f>+'Summary - Cost - PG 1 (Fin)'!J70</f>
        <v>0</v>
      </c>
      <c r="K90" s="187"/>
      <c r="L90" s="187">
        <f t="shared" si="19"/>
        <v>0</v>
      </c>
      <c r="M90" s="187"/>
      <c r="N90" s="187"/>
      <c r="O90" s="187"/>
      <c r="P90" s="187"/>
      <c r="Q90" s="187"/>
      <c r="R90" s="187"/>
      <c r="S90" s="187"/>
      <c r="T90" s="187">
        <f t="shared" si="20"/>
        <v>0</v>
      </c>
      <c r="U90" s="187"/>
      <c r="V90" s="191"/>
      <c r="W90" s="191"/>
      <c r="X90" s="191"/>
    </row>
    <row r="91" spans="1:24" s="185" customFormat="1" outlineLevel="3" x14ac:dyDescent="0.2">
      <c r="A91" s="183"/>
      <c r="B91" s="184"/>
      <c r="C91" s="185" t="s">
        <v>116</v>
      </c>
      <c r="D91" s="187">
        <f>+'Summary - Cost - PG 1 (Fin)'!D71</f>
        <v>1767208.21</v>
      </c>
      <c r="E91" s="188"/>
      <c r="F91" s="187">
        <f>+'Summary - Cost - PG 1 (Fin)'!F71</f>
        <v>1768751.53</v>
      </c>
      <c r="G91" s="188"/>
      <c r="H91" s="187">
        <f>+'Summary - Cost - PG 1 (Fin)'!H71</f>
        <v>0</v>
      </c>
      <c r="I91" s="188"/>
      <c r="J91" s="187">
        <f>+'Summary - Cost - PG 1 (Fin)'!J71</f>
        <v>0</v>
      </c>
      <c r="K91" s="187"/>
      <c r="L91" s="187">
        <f t="shared" si="19"/>
        <v>1768751.53</v>
      </c>
      <c r="M91" s="187"/>
      <c r="N91" s="187"/>
      <c r="O91" s="187"/>
      <c r="P91" s="187"/>
      <c r="Q91" s="187"/>
      <c r="R91" s="187"/>
      <c r="S91" s="187"/>
      <c r="T91" s="187">
        <f t="shared" si="20"/>
        <v>3535959.74</v>
      </c>
      <c r="U91" s="187"/>
      <c r="V91" s="191"/>
      <c r="W91" s="191"/>
      <c r="X91" s="191"/>
    </row>
    <row r="92" spans="1:24" s="185" customFormat="1" outlineLevel="3" x14ac:dyDescent="0.2">
      <c r="A92" s="183"/>
      <c r="B92" s="184"/>
      <c r="C92" s="185" t="s">
        <v>117</v>
      </c>
      <c r="D92" s="187">
        <f>+'Summary - Cost - PG 1 (Fin)'!D72</f>
        <v>15929229.77</v>
      </c>
      <c r="E92" s="188"/>
      <c r="F92" s="187">
        <f>+'Summary - Cost - PG 1 (Fin)'!F72</f>
        <v>25312444.810000025</v>
      </c>
      <c r="G92" s="188"/>
      <c r="H92" s="187">
        <f>+'Summary - Cost - PG 1 (Fin)'!H72</f>
        <v>0</v>
      </c>
      <c r="I92" s="188"/>
      <c r="J92" s="187">
        <f>+'Summary - Cost - PG 1 (Fin)'!J72</f>
        <v>0</v>
      </c>
      <c r="K92" s="187"/>
      <c r="L92" s="187">
        <f t="shared" si="19"/>
        <v>25312444.810000025</v>
      </c>
      <c r="M92" s="187"/>
      <c r="N92" s="187"/>
      <c r="O92" s="187"/>
      <c r="P92" s="187"/>
      <c r="Q92" s="187"/>
      <c r="R92" s="187"/>
      <c r="S92" s="187"/>
      <c r="T92" s="187">
        <f t="shared" si="20"/>
        <v>41241674.580000028</v>
      </c>
      <c r="U92" s="187"/>
      <c r="V92" s="191"/>
      <c r="W92" s="191"/>
      <c r="X92" s="191"/>
    </row>
    <row r="93" spans="1:24" s="185" customFormat="1" outlineLevel="3" x14ac:dyDescent="0.2">
      <c r="A93" s="183"/>
      <c r="B93" s="184"/>
      <c r="C93" s="185" t="s">
        <v>118</v>
      </c>
      <c r="D93" s="190">
        <f>+'Summary - Cost - PG 1 (Fin)'!D73</f>
        <v>35045472.82</v>
      </c>
      <c r="E93" s="188"/>
      <c r="F93" s="190">
        <f>+'Summary - Cost - PG 1 (Fin)'!F73</f>
        <v>2663310.1999999997</v>
      </c>
      <c r="G93" s="188"/>
      <c r="H93" s="190">
        <f>+'Summary - Cost - PG 1 (Fin)'!H73</f>
        <v>0</v>
      </c>
      <c r="I93" s="188"/>
      <c r="J93" s="190">
        <f>+'Summary - Cost - PG 1 (Fin)'!J73</f>
        <v>0</v>
      </c>
      <c r="K93" s="187"/>
      <c r="L93" s="190">
        <f t="shared" si="19"/>
        <v>2663310.1999999997</v>
      </c>
      <c r="M93" s="187"/>
      <c r="N93" s="187"/>
      <c r="O93" s="187"/>
      <c r="P93" s="187"/>
      <c r="Q93" s="187"/>
      <c r="R93" s="187"/>
      <c r="S93" s="187"/>
      <c r="T93" s="190">
        <f t="shared" si="20"/>
        <v>37708783.020000003</v>
      </c>
      <c r="U93" s="187"/>
      <c r="V93" s="191"/>
      <c r="W93" s="191"/>
      <c r="X93" s="191"/>
    </row>
    <row r="94" spans="1:24" s="185" customFormat="1" outlineLevel="3" x14ac:dyDescent="0.2">
      <c r="A94" s="183"/>
      <c r="B94" s="184"/>
      <c r="C94" s="192"/>
      <c r="D94" s="187">
        <f>SUM(D87:D93)</f>
        <v>64354360.829999998</v>
      </c>
      <c r="E94" s="187"/>
      <c r="F94" s="187">
        <f>SUM(F87:F93)</f>
        <v>41367511.630000025</v>
      </c>
      <c r="G94" s="187"/>
      <c r="H94" s="187">
        <f>SUM(H87:H93)</f>
        <v>0</v>
      </c>
      <c r="I94" s="187"/>
      <c r="J94" s="187">
        <f>SUM(J87:J93)</f>
        <v>0</v>
      </c>
      <c r="K94" s="187"/>
      <c r="L94" s="187">
        <f>SUM(L87:L93)</f>
        <v>41367511.630000025</v>
      </c>
      <c r="M94" s="187"/>
      <c r="N94" s="187"/>
      <c r="O94" s="187"/>
      <c r="P94" s="187"/>
      <c r="Q94" s="187"/>
      <c r="R94" s="187"/>
      <c r="S94" s="187"/>
      <c r="T94" s="187">
        <f>SUM(T87:T93)</f>
        <v>105721872.46000004</v>
      </c>
      <c r="U94" s="187"/>
      <c r="V94" s="191"/>
      <c r="W94" s="191"/>
      <c r="X94" s="191"/>
    </row>
    <row r="95" spans="1:24" s="185" customFormat="1" outlineLevel="3" x14ac:dyDescent="0.2">
      <c r="A95" s="183"/>
      <c r="B95" s="184"/>
      <c r="D95" s="187"/>
      <c r="E95" s="187"/>
      <c r="F95" s="187"/>
      <c r="G95" s="187"/>
      <c r="H95" s="187"/>
      <c r="I95" s="187"/>
      <c r="J95" s="187"/>
      <c r="K95" s="187"/>
      <c r="L95" s="187"/>
      <c r="M95" s="187"/>
      <c r="N95" s="187"/>
      <c r="O95" s="187"/>
      <c r="P95" s="187"/>
      <c r="Q95" s="187"/>
      <c r="R95" s="187"/>
      <c r="S95" s="187"/>
      <c r="T95" s="187"/>
      <c r="U95" s="187"/>
      <c r="V95" s="191"/>
      <c r="W95" s="191"/>
      <c r="X95" s="191"/>
    </row>
    <row r="96" spans="1:24" s="185" customFormat="1" outlineLevel="3" x14ac:dyDescent="0.2">
      <c r="A96" s="183"/>
      <c r="B96" s="184" t="s">
        <v>119</v>
      </c>
      <c r="D96" s="187"/>
      <c r="E96" s="187"/>
      <c r="F96" s="187"/>
      <c r="G96" s="187"/>
      <c r="H96" s="187"/>
      <c r="I96" s="187"/>
      <c r="J96" s="187"/>
      <c r="K96" s="187"/>
      <c r="L96" s="187"/>
      <c r="M96" s="187"/>
      <c r="N96" s="187"/>
      <c r="O96" s="187"/>
      <c r="P96" s="187"/>
      <c r="Q96" s="187"/>
      <c r="R96" s="187"/>
      <c r="S96" s="187"/>
      <c r="T96" s="187"/>
      <c r="U96" s="187"/>
      <c r="V96" s="191"/>
      <c r="W96" s="191"/>
      <c r="X96" s="191"/>
    </row>
    <row r="97" spans="1:24" s="185" customFormat="1" outlineLevel="3" x14ac:dyDescent="0.2">
      <c r="A97" s="183"/>
      <c r="B97" s="184"/>
      <c r="C97" s="185" t="s">
        <v>120</v>
      </c>
      <c r="D97" s="187">
        <f>+'Summary - Cost - PG 1 (Fin)'!D77</f>
        <v>24420156.159999996</v>
      </c>
      <c r="E97" s="188"/>
      <c r="F97" s="187">
        <f>+'Summary - Cost - PG 1 (Fin)'!F77</f>
        <v>-5554171.6799999997</v>
      </c>
      <c r="G97" s="188"/>
      <c r="H97" s="187">
        <f>+'Summary - Cost - PG 1 (Fin)'!H77</f>
        <v>0</v>
      </c>
      <c r="I97" s="188"/>
      <c r="J97" s="187">
        <f>+'Summary - Cost - PG 1 (Fin)'!J77</f>
        <v>0</v>
      </c>
      <c r="K97" s="188"/>
      <c r="L97" s="188">
        <f>F97+H97+J97</f>
        <v>-5554171.6799999997</v>
      </c>
      <c r="M97" s="188"/>
      <c r="N97" s="188"/>
      <c r="O97" s="188"/>
      <c r="P97" s="188"/>
      <c r="Q97" s="188"/>
      <c r="R97" s="188"/>
      <c r="S97" s="188"/>
      <c r="T97" s="188">
        <f>D97+L97</f>
        <v>18865984.479999997</v>
      </c>
      <c r="U97" s="188"/>
      <c r="V97" s="189"/>
      <c r="W97" s="189"/>
      <c r="X97" s="189"/>
    </row>
    <row r="98" spans="1:24" s="185" customFormat="1" outlineLevel="3" x14ac:dyDescent="0.2">
      <c r="A98" s="183"/>
      <c r="B98" s="184"/>
      <c r="C98" s="185" t="s">
        <v>121</v>
      </c>
      <c r="D98" s="187">
        <f>+'Summary - Cost - PG 1 (Fin)'!D78</f>
        <v>126992.17000000001</v>
      </c>
      <c r="E98" s="188"/>
      <c r="F98" s="187">
        <f>+'Summary - Cost - PG 1 (Fin)'!F78</f>
        <v>136081.61000000002</v>
      </c>
      <c r="G98" s="188"/>
      <c r="H98" s="187">
        <f>+'Summary - Cost - PG 1 (Fin)'!H78</f>
        <v>0</v>
      </c>
      <c r="I98" s="188"/>
      <c r="J98" s="187">
        <f>+'Summary - Cost - PG 1 (Fin)'!J78</f>
        <v>0</v>
      </c>
      <c r="K98" s="188"/>
      <c r="L98" s="188">
        <f>F98+H98+J98</f>
        <v>136081.61000000002</v>
      </c>
      <c r="M98" s="188"/>
      <c r="N98" s="188"/>
      <c r="O98" s="188"/>
      <c r="P98" s="188"/>
      <c r="Q98" s="188"/>
      <c r="R98" s="188"/>
      <c r="S98" s="188"/>
      <c r="T98" s="188">
        <f>D98+L98</f>
        <v>263073.78000000003</v>
      </c>
      <c r="U98" s="188"/>
      <c r="V98" s="189"/>
      <c r="W98" s="189"/>
      <c r="X98" s="189"/>
    </row>
    <row r="99" spans="1:24" s="185" customFormat="1" outlineLevel="3" x14ac:dyDescent="0.2">
      <c r="A99" s="183"/>
      <c r="B99" s="184"/>
      <c r="C99" s="185" t="s">
        <v>122</v>
      </c>
      <c r="D99" s="187">
        <f>+'Summary - Cost - PG 1 (Fin)'!D79</f>
        <v>0</v>
      </c>
      <c r="E99" s="188"/>
      <c r="F99" s="187">
        <f>+'Summary - Cost - PG 1 (Fin)'!F79</f>
        <v>0</v>
      </c>
      <c r="G99" s="188"/>
      <c r="H99" s="187">
        <f>+'Summary - Cost - PG 1 (Fin)'!H79</f>
        <v>0</v>
      </c>
      <c r="I99" s="188"/>
      <c r="J99" s="187">
        <f>+'Summary - Cost - PG 1 (Fin)'!J79</f>
        <v>0</v>
      </c>
      <c r="K99" s="188"/>
      <c r="L99" s="188">
        <f>F99+H99+J99</f>
        <v>0</v>
      </c>
      <c r="M99" s="188"/>
      <c r="N99" s="188"/>
      <c r="O99" s="188"/>
      <c r="P99" s="188"/>
      <c r="Q99" s="188"/>
      <c r="R99" s="188"/>
      <c r="S99" s="188"/>
      <c r="T99" s="188">
        <f>D99+L99</f>
        <v>0</v>
      </c>
      <c r="U99" s="188"/>
      <c r="V99" s="189"/>
      <c r="W99" s="189"/>
      <c r="X99" s="189"/>
    </row>
    <row r="100" spans="1:24" s="185" customFormat="1" outlineLevel="3" x14ac:dyDescent="0.2">
      <c r="A100" s="183"/>
      <c r="B100" s="184"/>
      <c r="C100" s="185" t="s">
        <v>123</v>
      </c>
      <c r="D100" s="187">
        <f>+'Summary - Cost - PG 1 (Fin)'!D80</f>
        <v>951426.06</v>
      </c>
      <c r="E100" s="188"/>
      <c r="F100" s="187">
        <f>+'Summary - Cost - PG 1 (Fin)'!F80</f>
        <v>-436813.06000000017</v>
      </c>
      <c r="G100" s="188"/>
      <c r="H100" s="187">
        <f>+'Summary - Cost - PG 1 (Fin)'!H80</f>
        <v>0</v>
      </c>
      <c r="I100" s="188"/>
      <c r="J100" s="187">
        <f>+'Summary - Cost - PG 1 (Fin)'!J80</f>
        <v>0</v>
      </c>
      <c r="K100" s="188"/>
      <c r="L100" s="188">
        <f>F100+H100+J100</f>
        <v>-436813.06000000017</v>
      </c>
      <c r="M100" s="188"/>
      <c r="N100" s="188"/>
      <c r="O100" s="188"/>
      <c r="P100" s="188"/>
      <c r="Q100" s="188"/>
      <c r="R100" s="188"/>
      <c r="S100" s="188"/>
      <c r="T100" s="188">
        <f>D100+L100</f>
        <v>514612.99999999988</v>
      </c>
      <c r="U100" s="188"/>
      <c r="V100" s="189"/>
      <c r="W100" s="189"/>
      <c r="X100" s="189"/>
    </row>
    <row r="101" spans="1:24" s="185" customFormat="1" outlineLevel="3" x14ac:dyDescent="0.2">
      <c r="A101" s="183"/>
      <c r="B101" s="184"/>
      <c r="C101" s="185" t="s">
        <v>124</v>
      </c>
      <c r="D101" s="190">
        <f>+'Summary - Cost - PG 1 (Fin)'!D81</f>
        <v>0</v>
      </c>
      <c r="E101" s="188"/>
      <c r="F101" s="190">
        <f>+'Summary - Cost - PG 1 (Fin)'!F81</f>
        <v>1459528.0299999996</v>
      </c>
      <c r="G101" s="188"/>
      <c r="H101" s="190">
        <f>+'Summary - Cost - PG 1 (Fin)'!H81</f>
        <v>0</v>
      </c>
      <c r="I101" s="188"/>
      <c r="J101" s="190">
        <f>+'Summary - Cost - PG 1 (Fin)'!J81</f>
        <v>0</v>
      </c>
      <c r="K101" s="188"/>
      <c r="L101" s="190">
        <f>F101+H101+J101</f>
        <v>1459528.0299999996</v>
      </c>
      <c r="M101" s="187"/>
      <c r="N101" s="187"/>
      <c r="O101" s="187"/>
      <c r="P101" s="187"/>
      <c r="Q101" s="187"/>
      <c r="R101" s="187"/>
      <c r="S101" s="188"/>
      <c r="T101" s="190">
        <f>D101+L101</f>
        <v>1459528.0299999996</v>
      </c>
      <c r="U101" s="187"/>
      <c r="V101" s="189"/>
      <c r="W101" s="189"/>
      <c r="X101" s="189"/>
    </row>
    <row r="102" spans="1:24" s="185" customFormat="1" outlineLevel="3" x14ac:dyDescent="0.2">
      <c r="A102" s="183"/>
      <c r="B102" s="184"/>
      <c r="C102" s="192"/>
      <c r="D102" s="187">
        <f>SUM(D97:D101)</f>
        <v>25498574.389999997</v>
      </c>
      <c r="E102" s="187"/>
      <c r="F102" s="187">
        <f>SUM(F97:F101)</f>
        <v>-4395375.1000000006</v>
      </c>
      <c r="G102" s="187"/>
      <c r="H102" s="187">
        <f>SUM(H97:H101)</f>
        <v>0</v>
      </c>
      <c r="I102" s="187"/>
      <c r="J102" s="187">
        <f>SUM(J97:J101)</f>
        <v>0</v>
      </c>
      <c r="K102" s="187"/>
      <c r="L102" s="187">
        <f>SUM(L97:L101)</f>
        <v>-4395375.1000000006</v>
      </c>
      <c r="M102" s="187"/>
      <c r="N102" s="187"/>
      <c r="O102" s="187"/>
      <c r="P102" s="187"/>
      <c r="Q102" s="187"/>
      <c r="R102" s="187"/>
      <c r="S102" s="187"/>
      <c r="T102" s="187">
        <f>SUM(T97:T101)</f>
        <v>21103199.289999999</v>
      </c>
      <c r="U102" s="187"/>
      <c r="V102" s="189"/>
      <c r="W102" s="189"/>
      <c r="X102" s="189"/>
    </row>
    <row r="103" spans="1:24" s="185" customFormat="1" outlineLevel="3" x14ac:dyDescent="0.2">
      <c r="A103" s="183"/>
      <c r="B103" s="184"/>
      <c r="D103" s="188"/>
      <c r="E103" s="188"/>
      <c r="F103" s="188"/>
      <c r="G103" s="188"/>
      <c r="H103" s="188"/>
      <c r="I103" s="188"/>
      <c r="J103" s="188"/>
      <c r="K103" s="188"/>
      <c r="L103" s="188"/>
      <c r="M103" s="188"/>
      <c r="N103" s="188"/>
      <c r="O103" s="188"/>
      <c r="P103" s="188"/>
      <c r="Q103" s="188"/>
      <c r="R103" s="188"/>
      <c r="S103" s="188"/>
      <c r="T103" s="188"/>
      <c r="U103" s="188"/>
      <c r="V103" s="189"/>
      <c r="W103" s="189"/>
      <c r="X103" s="189"/>
    </row>
    <row r="104" spans="1:24" s="185" customFormat="1" outlineLevel="3" x14ac:dyDescent="0.2">
      <c r="A104" s="183"/>
      <c r="B104" s="184"/>
      <c r="C104" s="184" t="s">
        <v>135</v>
      </c>
      <c r="D104" s="193">
        <f>D84+D94+D102</f>
        <v>93165025.209999993</v>
      </c>
      <c r="E104" s="188"/>
      <c r="F104" s="193">
        <f>F84+F94+F102</f>
        <v>38475866.810000025</v>
      </c>
      <c r="G104" s="188"/>
      <c r="H104" s="193">
        <f>H84+H94+H102</f>
        <v>0</v>
      </c>
      <c r="I104" s="188"/>
      <c r="J104" s="193">
        <f>J84+J94+J102</f>
        <v>0</v>
      </c>
      <c r="K104" s="188"/>
      <c r="L104" s="193">
        <f>L84+L94+L102</f>
        <v>38475866.810000025</v>
      </c>
      <c r="M104" s="187"/>
      <c r="N104" s="187"/>
      <c r="O104" s="187"/>
      <c r="P104" s="187"/>
      <c r="Q104" s="187"/>
      <c r="R104" s="187"/>
      <c r="S104" s="188"/>
      <c r="T104" s="193">
        <f>T84+T94+T102</f>
        <v>131640892.02000004</v>
      </c>
      <c r="U104" s="187"/>
      <c r="V104" s="189"/>
      <c r="W104" s="189"/>
      <c r="X104" s="189"/>
    </row>
    <row r="105" spans="1:24" s="185" customFormat="1" outlineLevel="3" x14ac:dyDescent="0.2">
      <c r="A105" s="183"/>
      <c r="B105" s="184"/>
      <c r="D105" s="188"/>
      <c r="E105" s="188"/>
      <c r="F105" s="188"/>
      <c r="G105" s="188"/>
      <c r="H105" s="188"/>
      <c r="I105" s="188"/>
      <c r="J105" s="188"/>
      <c r="K105" s="188"/>
      <c r="L105" s="188"/>
      <c r="M105" s="188"/>
      <c r="N105" s="188"/>
      <c r="O105" s="188"/>
      <c r="P105" s="188"/>
      <c r="Q105" s="188"/>
      <c r="R105" s="188"/>
      <c r="S105" s="188"/>
      <c r="T105" s="188">
        <f>+T104-'Summary - Cost - PG 1 (Fin)'!N84</f>
        <v>0</v>
      </c>
      <c r="U105" s="188"/>
      <c r="V105" s="189"/>
      <c r="W105" s="189"/>
      <c r="X105" s="189"/>
    </row>
    <row r="106" spans="1:24" s="185" customFormat="1" outlineLevel="3" x14ac:dyDescent="0.2">
      <c r="A106" s="183"/>
      <c r="B106" s="184"/>
      <c r="D106" s="188"/>
      <c r="E106" s="188"/>
      <c r="F106" s="188"/>
      <c r="G106" s="188"/>
      <c r="H106" s="188"/>
      <c r="I106" s="188"/>
      <c r="J106" s="188"/>
      <c r="K106" s="188"/>
      <c r="L106" s="188"/>
      <c r="M106" s="188"/>
      <c r="N106" s="188"/>
      <c r="O106" s="188"/>
      <c r="P106" s="188"/>
      <c r="Q106" s="188"/>
      <c r="R106" s="188"/>
      <c r="S106" s="188"/>
      <c r="T106" s="188">
        <f>+T52+T104</f>
        <v>4679230549.6999998</v>
      </c>
      <c r="U106" s="188"/>
      <c r="V106" s="189"/>
      <c r="W106" s="189"/>
      <c r="X106" s="189"/>
    </row>
    <row r="107" spans="1:24" s="185" customFormat="1" outlineLevel="3" x14ac:dyDescent="0.2">
      <c r="A107" s="183">
        <v>117</v>
      </c>
      <c r="B107" s="184" t="s">
        <v>411</v>
      </c>
      <c r="D107" s="188"/>
      <c r="E107" s="188"/>
      <c r="F107" s="188"/>
      <c r="G107" s="188"/>
      <c r="H107" s="188"/>
      <c r="I107" s="188"/>
      <c r="J107" s="188"/>
      <c r="K107" s="188"/>
      <c r="L107" s="188"/>
      <c r="M107" s="188"/>
      <c r="N107" s="188"/>
      <c r="O107" s="188"/>
      <c r="P107" s="188"/>
      <c r="Q107" s="188"/>
      <c r="R107" s="188"/>
      <c r="S107" s="188"/>
      <c r="T107" s="188"/>
      <c r="U107" s="188"/>
      <c r="V107" s="189"/>
      <c r="W107" s="189"/>
      <c r="X107" s="189"/>
    </row>
    <row r="108" spans="1:24" s="185" customFormat="1" outlineLevel="3" x14ac:dyDescent="0.2">
      <c r="A108" s="183"/>
      <c r="B108" s="184" t="s">
        <v>119</v>
      </c>
      <c r="D108" s="188"/>
      <c r="E108" s="188"/>
      <c r="F108" s="188"/>
      <c r="G108" s="188"/>
      <c r="H108" s="188"/>
      <c r="I108" s="188"/>
      <c r="J108" s="188"/>
      <c r="K108" s="188"/>
      <c r="L108" s="188"/>
      <c r="M108" s="188"/>
      <c r="N108" s="188"/>
      <c r="O108" s="188"/>
      <c r="P108" s="188"/>
      <c r="Q108" s="188"/>
      <c r="R108" s="188"/>
      <c r="S108" s="188"/>
      <c r="T108" s="188"/>
      <c r="U108" s="188"/>
      <c r="V108" s="189"/>
      <c r="W108" s="189"/>
      <c r="X108" s="189"/>
    </row>
    <row r="109" spans="1:24" s="185" customFormat="1" outlineLevel="3" x14ac:dyDescent="0.2">
      <c r="A109" s="183"/>
      <c r="B109" s="184"/>
      <c r="C109" s="185" t="s">
        <v>128</v>
      </c>
      <c r="D109" s="190">
        <f>+'Summary - Cost - PG 1 (Fin)'!D89</f>
        <v>2139990</v>
      </c>
      <c r="E109" s="188"/>
      <c r="F109" s="190">
        <f>+'Summary - Cost - PG 1 (Fin)'!F89</f>
        <v>0</v>
      </c>
      <c r="G109" s="188"/>
      <c r="H109" s="190">
        <f>+'Summary - Cost - PG 1 (Fin)'!H89</f>
        <v>0</v>
      </c>
      <c r="I109" s="188"/>
      <c r="J109" s="190">
        <f>+'Summary - Cost - PG 1 (Fin)'!J89</f>
        <v>0</v>
      </c>
      <c r="K109" s="187"/>
      <c r="L109" s="190">
        <f>F109+H109+J109</f>
        <v>0</v>
      </c>
      <c r="M109" s="187"/>
      <c r="N109" s="187"/>
      <c r="O109" s="187"/>
      <c r="P109" s="187"/>
      <c r="Q109" s="187"/>
      <c r="R109" s="187"/>
      <c r="S109" s="187"/>
      <c r="T109" s="190">
        <f>D109+L109</f>
        <v>2139990</v>
      </c>
      <c r="U109" s="187"/>
      <c r="V109" s="189"/>
      <c r="W109" s="189"/>
      <c r="X109" s="189"/>
    </row>
    <row r="110" spans="1:24" s="185" customFormat="1" outlineLevel="3" x14ac:dyDescent="0.2">
      <c r="A110" s="183"/>
      <c r="B110" s="184"/>
      <c r="C110" s="192"/>
      <c r="D110" s="187">
        <f>SUM(D109)</f>
        <v>2139990</v>
      </c>
      <c r="E110" s="187"/>
      <c r="F110" s="187">
        <f>SUM(F109)</f>
        <v>0</v>
      </c>
      <c r="G110" s="187"/>
      <c r="H110" s="187">
        <f>SUM(H109)</f>
        <v>0</v>
      </c>
      <c r="I110" s="187"/>
      <c r="J110" s="187">
        <f>SUM(J109)</f>
        <v>0</v>
      </c>
      <c r="K110" s="187"/>
      <c r="L110" s="187">
        <f>SUM(L109)</f>
        <v>0</v>
      </c>
      <c r="M110" s="187"/>
      <c r="N110" s="187"/>
      <c r="O110" s="187"/>
      <c r="P110" s="187"/>
      <c r="Q110" s="187"/>
      <c r="R110" s="187"/>
      <c r="S110" s="187"/>
      <c r="T110" s="187">
        <f>SUM(T109)</f>
        <v>2139990</v>
      </c>
      <c r="U110" s="187"/>
      <c r="V110" s="189"/>
      <c r="W110" s="189"/>
      <c r="X110" s="189"/>
    </row>
    <row r="111" spans="1:24" s="185" customFormat="1" outlineLevel="3" x14ac:dyDescent="0.2">
      <c r="A111" s="183"/>
      <c r="B111" s="184"/>
      <c r="D111" s="188"/>
      <c r="E111" s="188"/>
      <c r="F111" s="188"/>
      <c r="G111" s="188"/>
      <c r="H111" s="188"/>
      <c r="I111" s="188"/>
      <c r="J111" s="188"/>
      <c r="K111" s="188"/>
      <c r="L111" s="188"/>
      <c r="M111" s="188"/>
      <c r="N111" s="188"/>
      <c r="O111" s="188"/>
      <c r="P111" s="188"/>
      <c r="Q111" s="188"/>
      <c r="R111" s="188"/>
      <c r="S111" s="188"/>
      <c r="T111" s="188"/>
      <c r="U111" s="188"/>
      <c r="V111" s="189"/>
      <c r="W111" s="189"/>
      <c r="X111" s="189"/>
    </row>
    <row r="112" spans="1:24" s="185" customFormat="1" outlineLevel="3" x14ac:dyDescent="0.2">
      <c r="A112" s="183"/>
      <c r="B112" s="184"/>
      <c r="C112" s="184" t="s">
        <v>129</v>
      </c>
      <c r="D112" s="193">
        <f>D110</f>
        <v>2139990</v>
      </c>
      <c r="E112" s="188"/>
      <c r="F112" s="193">
        <f>F110</f>
        <v>0</v>
      </c>
      <c r="G112" s="188"/>
      <c r="H112" s="193">
        <f>H110</f>
        <v>0</v>
      </c>
      <c r="I112" s="188"/>
      <c r="J112" s="193">
        <f>J110</f>
        <v>0</v>
      </c>
      <c r="K112" s="188"/>
      <c r="L112" s="193">
        <f>L110</f>
        <v>0</v>
      </c>
      <c r="M112" s="187"/>
      <c r="N112" s="187"/>
      <c r="O112" s="187"/>
      <c r="P112" s="187"/>
      <c r="Q112" s="187"/>
      <c r="R112" s="187"/>
      <c r="S112" s="188"/>
      <c r="T112" s="193">
        <f>T110</f>
        <v>2139990</v>
      </c>
      <c r="U112" s="187"/>
      <c r="V112" s="189"/>
      <c r="W112" s="189"/>
      <c r="X112" s="189"/>
    </row>
    <row r="113" spans="1:24" s="185" customFormat="1" outlineLevel="3" x14ac:dyDescent="0.2">
      <c r="A113" s="183"/>
      <c r="B113" s="184"/>
      <c r="C113" s="184"/>
      <c r="D113" s="187"/>
      <c r="E113" s="188"/>
      <c r="F113" s="187"/>
      <c r="G113" s="188"/>
      <c r="H113" s="187"/>
      <c r="I113" s="188"/>
      <c r="J113" s="187"/>
      <c r="K113" s="188"/>
      <c r="L113" s="187"/>
      <c r="M113" s="187"/>
      <c r="N113" s="187"/>
      <c r="O113" s="187"/>
      <c r="P113" s="187"/>
      <c r="Q113" s="187"/>
      <c r="R113" s="187"/>
      <c r="S113" s="188"/>
      <c r="T113" s="187">
        <f>+T112-'Summary - Cost - PG 1 (Fin)'!N92</f>
        <v>0</v>
      </c>
      <c r="U113" s="187"/>
      <c r="V113" s="189"/>
      <c r="W113" s="189"/>
      <c r="X113" s="189"/>
    </row>
    <row r="114" spans="1:24" s="185" customFormat="1" outlineLevel="3" x14ac:dyDescent="0.2">
      <c r="A114" s="183"/>
      <c r="B114" s="184"/>
      <c r="C114" s="184"/>
      <c r="D114" s="187"/>
      <c r="E114" s="188"/>
      <c r="F114" s="187"/>
      <c r="G114" s="188"/>
      <c r="H114" s="187"/>
      <c r="I114" s="188"/>
      <c r="J114" s="187"/>
      <c r="K114" s="188"/>
      <c r="L114" s="187"/>
      <c r="M114" s="187"/>
      <c r="N114" s="187"/>
      <c r="O114" s="187"/>
      <c r="P114" s="187"/>
      <c r="Q114" s="187"/>
      <c r="R114" s="187"/>
      <c r="S114" s="188"/>
      <c r="T114" s="187"/>
      <c r="U114" s="187"/>
      <c r="V114" s="189"/>
      <c r="W114" s="189"/>
      <c r="X114" s="189"/>
    </row>
    <row r="115" spans="1:24" s="185" customFormat="1" outlineLevel="3" x14ac:dyDescent="0.2">
      <c r="A115" s="183"/>
      <c r="B115" s="184" t="s">
        <v>1055</v>
      </c>
      <c r="C115" s="184"/>
      <c r="D115" s="187"/>
      <c r="E115" s="188"/>
      <c r="F115" s="187"/>
      <c r="G115" s="188"/>
      <c r="H115" s="187"/>
      <c r="I115" s="188"/>
      <c r="J115" s="187"/>
      <c r="K115" s="188"/>
      <c r="L115" s="187"/>
      <c r="M115" s="187"/>
      <c r="N115" s="187"/>
      <c r="O115" s="187"/>
      <c r="P115" s="187"/>
      <c r="Q115" s="187"/>
      <c r="R115" s="187"/>
      <c r="S115" s="188"/>
      <c r="T115" s="187"/>
      <c r="U115" s="187"/>
      <c r="V115" s="189"/>
      <c r="W115" s="189"/>
      <c r="X115" s="189"/>
    </row>
    <row r="116" spans="1:24" s="185" customFormat="1" outlineLevel="3" x14ac:dyDescent="0.2">
      <c r="A116" s="183"/>
      <c r="B116" s="184"/>
      <c r="C116" s="184"/>
      <c r="D116" s="187"/>
      <c r="E116" s="188"/>
      <c r="F116" s="187"/>
      <c r="G116" s="188"/>
      <c r="H116" s="187"/>
      <c r="I116" s="188"/>
      <c r="J116" s="187"/>
      <c r="K116" s="188"/>
      <c r="L116" s="187"/>
      <c r="M116" s="187"/>
      <c r="N116" s="187"/>
      <c r="O116" s="187"/>
      <c r="P116" s="187"/>
      <c r="Q116" s="187"/>
      <c r="R116" s="187"/>
      <c r="S116" s="188"/>
      <c r="T116" s="187"/>
      <c r="U116" s="187"/>
      <c r="V116" s="189"/>
      <c r="W116" s="189"/>
      <c r="X116" s="189"/>
    </row>
    <row r="117" spans="1:24" s="185" customFormat="1" outlineLevel="3" x14ac:dyDescent="0.2">
      <c r="A117" s="194" t="s">
        <v>1056</v>
      </c>
      <c r="B117" s="184"/>
      <c r="C117" s="184" t="s">
        <v>1057</v>
      </c>
      <c r="D117" s="187">
        <f>+'Total Comm PIS_NBV-P5 (Fin)'!B12</f>
        <v>202094.94</v>
      </c>
      <c r="E117" s="188"/>
      <c r="F117" s="187">
        <f>+'Total Comm PIS_NBV-P5 (Fin)'!D12</f>
        <v>0</v>
      </c>
      <c r="G117" s="188"/>
      <c r="H117" s="187">
        <f>+'Total Comm PIS_NBV-P5 (Fin)'!F12</f>
        <v>0</v>
      </c>
      <c r="I117" s="188"/>
      <c r="J117" s="187">
        <f>+'Total Comm PIS_NBV-P5 (Fin)'!H12</f>
        <v>0</v>
      </c>
      <c r="K117" s="188"/>
      <c r="L117" s="187">
        <f>+'Total Comm PIS_NBV-P5 (Fin)'!J12</f>
        <v>0</v>
      </c>
      <c r="M117" s="187"/>
      <c r="N117" s="187"/>
      <c r="O117" s="187"/>
      <c r="P117" s="187"/>
      <c r="Q117" s="187"/>
      <c r="R117" s="187"/>
      <c r="S117" s="188"/>
      <c r="T117" s="187">
        <f t="shared" ref="T117:T125" si="21">D117+L117</f>
        <v>202094.94</v>
      </c>
      <c r="U117" s="187"/>
      <c r="V117" s="189"/>
      <c r="W117" s="189"/>
      <c r="X117" s="189"/>
    </row>
    <row r="118" spans="1:24" s="185" customFormat="1" outlineLevel="3" x14ac:dyDescent="0.2">
      <c r="A118" s="194" t="s">
        <v>1058</v>
      </c>
      <c r="B118" s="184"/>
      <c r="C118" s="184" t="s">
        <v>1059</v>
      </c>
      <c r="D118" s="187">
        <f>+'Total Gas PIS_NBV-P17 (Fin)'!B42</f>
        <v>95613.59</v>
      </c>
      <c r="E118" s="188"/>
      <c r="F118" s="187">
        <f>+'Total Gas PIS_NBV-P17 (Fin)'!D42</f>
        <v>0</v>
      </c>
      <c r="G118" s="188"/>
      <c r="H118" s="187">
        <f>+'Total Gas PIS_NBV-P17 (Fin)'!F42</f>
        <v>0</v>
      </c>
      <c r="I118" s="188"/>
      <c r="J118" s="187">
        <f>+'Total Gas PIS_NBV-P17 (Fin)'!H42</f>
        <v>0</v>
      </c>
      <c r="K118" s="188"/>
      <c r="L118" s="187">
        <f>+'Total Gas PIS_NBV-P17 (Fin)'!J42</f>
        <v>0</v>
      </c>
      <c r="M118" s="187"/>
      <c r="N118" s="187"/>
      <c r="O118" s="187"/>
      <c r="P118" s="187"/>
      <c r="Q118" s="187"/>
      <c r="R118" s="187"/>
      <c r="S118" s="188"/>
      <c r="T118" s="187">
        <f t="shared" si="21"/>
        <v>95613.59</v>
      </c>
      <c r="U118" s="187"/>
      <c r="V118" s="189"/>
      <c r="W118" s="189"/>
      <c r="X118" s="189"/>
    </row>
    <row r="119" spans="1:24" s="185" customFormat="1" outlineLevel="3" x14ac:dyDescent="0.2">
      <c r="A119" s="194" t="s">
        <v>1060</v>
      </c>
      <c r="B119" s="184"/>
      <c r="C119" s="184" t="s">
        <v>1059</v>
      </c>
      <c r="D119" s="187">
        <f>+'Total Gas PIS_NBV-P17 (Fin)'!B12</f>
        <v>74018.23</v>
      </c>
      <c r="E119" s="188"/>
      <c r="F119" s="187">
        <f>+'Total Gas PIS_NBV-P17 (Fin)'!D12</f>
        <v>0</v>
      </c>
      <c r="G119" s="188"/>
      <c r="H119" s="187">
        <f>+'Total Gas PIS_NBV-P17 (Fin)'!F12</f>
        <v>0</v>
      </c>
      <c r="I119" s="188"/>
      <c r="J119" s="187">
        <f>+'Total Gas PIS_NBV-P17 (Fin)'!H12</f>
        <v>0</v>
      </c>
      <c r="K119" s="188"/>
      <c r="L119" s="187">
        <f>+'Total Gas PIS_NBV-P17 (Fin)'!J12</f>
        <v>0</v>
      </c>
      <c r="M119" s="187"/>
      <c r="N119" s="187"/>
      <c r="O119" s="187"/>
      <c r="P119" s="187"/>
      <c r="Q119" s="187"/>
      <c r="R119" s="187"/>
      <c r="S119" s="188"/>
      <c r="T119" s="187">
        <f t="shared" si="21"/>
        <v>74018.23</v>
      </c>
      <c r="U119" s="187"/>
      <c r="V119" s="189"/>
      <c r="W119" s="189"/>
      <c r="X119" s="189"/>
    </row>
    <row r="120" spans="1:24" s="185" customFormat="1" outlineLevel="3" x14ac:dyDescent="0.2">
      <c r="A120" s="194" t="s">
        <v>1061</v>
      </c>
      <c r="B120" s="184"/>
      <c r="C120" s="184" t="s">
        <v>1059</v>
      </c>
      <c r="D120" s="187">
        <f>+'Total Gas PIS_NBV-P17 (Fin)'!B46</f>
        <v>548241.14</v>
      </c>
      <c r="E120" s="188"/>
      <c r="F120" s="187">
        <f>+'Total Gas PIS_NBV-P17 (Fin)'!D46</f>
        <v>0</v>
      </c>
      <c r="G120" s="188"/>
      <c r="H120" s="187">
        <f>+'Total Gas PIS_NBV-P17 (Fin)'!F46</f>
        <v>0</v>
      </c>
      <c r="I120" s="188"/>
      <c r="J120" s="187">
        <f>+'Total Gas PIS_NBV-P17 (Fin)'!H46</f>
        <v>0</v>
      </c>
      <c r="K120" s="188"/>
      <c r="L120" s="187">
        <f>+'Total Gas PIS_NBV-P17 (Fin)'!J46</f>
        <v>0</v>
      </c>
      <c r="M120" s="187"/>
      <c r="N120" s="187"/>
      <c r="O120" s="187"/>
      <c r="P120" s="187"/>
      <c r="Q120" s="187"/>
      <c r="R120" s="187"/>
      <c r="S120" s="188"/>
      <c r="T120" s="187">
        <f t="shared" si="21"/>
        <v>548241.14</v>
      </c>
      <c r="U120" s="187"/>
      <c r="V120" s="189"/>
      <c r="W120" s="189"/>
      <c r="X120" s="189"/>
    </row>
    <row r="121" spans="1:24" s="185" customFormat="1" outlineLevel="3" x14ac:dyDescent="0.2">
      <c r="A121" s="194" t="s">
        <v>1062</v>
      </c>
      <c r="B121" s="184"/>
      <c r="C121" s="184" t="s">
        <v>1059</v>
      </c>
      <c r="D121" s="187">
        <f>+'Total Gas PIS_NBV-P17 (Fin)'!B62</f>
        <v>220659.05</v>
      </c>
      <c r="E121" s="188"/>
      <c r="F121" s="187">
        <f>+'Total Gas PIS_NBV-P17 (Fin)'!D62</f>
        <v>0</v>
      </c>
      <c r="G121" s="188"/>
      <c r="H121" s="187">
        <f>+'Total Gas PIS_NBV-P17 (Fin)'!F62</f>
        <v>0</v>
      </c>
      <c r="I121" s="188"/>
      <c r="J121" s="187">
        <f>+'Total Gas PIS_NBV-P17 (Fin)'!H62</f>
        <v>0</v>
      </c>
      <c r="K121" s="188"/>
      <c r="L121" s="187">
        <f>+'Total Gas PIS_NBV-P17 (Fin)'!J62</f>
        <v>0</v>
      </c>
      <c r="M121" s="187"/>
      <c r="N121" s="187"/>
      <c r="O121" s="187"/>
      <c r="P121" s="187"/>
      <c r="Q121" s="187"/>
      <c r="R121" s="187"/>
      <c r="S121" s="188"/>
      <c r="T121" s="187">
        <f t="shared" si="21"/>
        <v>220659.05</v>
      </c>
      <c r="U121" s="187"/>
      <c r="V121" s="189"/>
      <c r="W121" s="189"/>
      <c r="X121" s="189"/>
    </row>
    <row r="122" spans="1:24" s="185" customFormat="1" outlineLevel="3" x14ac:dyDescent="0.2">
      <c r="A122" s="194" t="s">
        <v>1063</v>
      </c>
      <c r="B122" s="184"/>
      <c r="C122" s="184" t="s">
        <v>1064</v>
      </c>
      <c r="D122" s="187">
        <f>+'Total Elec PIS_NBV-P11 (Fin)'!B81</f>
        <v>7781410.5899999999</v>
      </c>
      <c r="E122" s="188"/>
      <c r="F122" s="187">
        <f>+'Total Elec PIS_NBV-P11 (Fin)'!D81</f>
        <v>0</v>
      </c>
      <c r="G122" s="188"/>
      <c r="H122" s="187">
        <f>+'Total Elec PIS_NBV-P11 (Fin)'!F81</f>
        <v>0</v>
      </c>
      <c r="I122" s="188"/>
      <c r="J122" s="187">
        <f>+'Total Elec PIS_NBV-P11 (Fin)'!H81</f>
        <v>0</v>
      </c>
      <c r="K122" s="188"/>
      <c r="L122" s="187">
        <f>+'Total Elec PIS_NBV-P11 (Fin)'!J81</f>
        <v>0</v>
      </c>
      <c r="M122" s="187"/>
      <c r="N122" s="187"/>
      <c r="O122" s="187"/>
      <c r="P122" s="187"/>
      <c r="Q122" s="187"/>
      <c r="R122" s="187"/>
      <c r="S122" s="188"/>
      <c r="T122" s="187">
        <f t="shared" si="21"/>
        <v>7781410.5899999999</v>
      </c>
      <c r="U122" s="187"/>
      <c r="V122" s="189"/>
      <c r="W122" s="189"/>
      <c r="X122" s="189"/>
    </row>
    <row r="123" spans="1:24" s="185" customFormat="1" outlineLevel="3" x14ac:dyDescent="0.2">
      <c r="A123" s="194" t="s">
        <v>1065</v>
      </c>
      <c r="B123" s="184"/>
      <c r="C123" s="184" t="s">
        <v>1066</v>
      </c>
      <c r="D123" s="187">
        <f>+'Total Comm PIS_NBV-P5 (Fin)'!B36</f>
        <v>4200</v>
      </c>
      <c r="E123" s="188"/>
      <c r="F123" s="187">
        <f>+'Total Comm PIS_NBV-P5 (Fin)'!D36</f>
        <v>0</v>
      </c>
      <c r="G123" s="188"/>
      <c r="H123" s="187">
        <f>+'Total Comm PIS_NBV-P5 (Fin)'!F36</f>
        <v>-4200</v>
      </c>
      <c r="I123" s="188"/>
      <c r="J123" s="187">
        <f>+'Total Comm PIS_NBV-P5 (Fin)'!H36</f>
        <v>0</v>
      </c>
      <c r="K123" s="188"/>
      <c r="L123" s="187">
        <f>+'Total Comm PIS_NBV-P5 (Fin)'!J36</f>
        <v>-4200</v>
      </c>
      <c r="M123" s="187"/>
      <c r="N123" s="187"/>
      <c r="O123" s="187"/>
      <c r="P123" s="187"/>
      <c r="Q123" s="187"/>
      <c r="R123" s="187"/>
      <c r="S123" s="188"/>
      <c r="T123" s="187">
        <f t="shared" si="21"/>
        <v>0</v>
      </c>
      <c r="U123" s="187"/>
      <c r="V123" s="189"/>
      <c r="W123" s="189"/>
      <c r="X123" s="189"/>
    </row>
    <row r="124" spans="1:24" s="185" customFormat="1" outlineLevel="3" x14ac:dyDescent="0.2">
      <c r="A124" s="194" t="s">
        <v>1065</v>
      </c>
      <c r="B124" s="184"/>
      <c r="C124" s="184" t="s">
        <v>1067</v>
      </c>
      <c r="D124" s="187">
        <f>+'Total Elec PIS_NBV-P11 (Fin)'!B51</f>
        <v>100</v>
      </c>
      <c r="E124" s="188"/>
      <c r="F124" s="187">
        <f>+'Total Elec PIS_NBV-P11 (Fin)'!D51</f>
        <v>0</v>
      </c>
      <c r="G124" s="188"/>
      <c r="H124" s="187">
        <f>+'Total Elec PIS_NBV-P11 (Fin)'!F51</f>
        <v>-100</v>
      </c>
      <c r="I124" s="188"/>
      <c r="J124" s="187">
        <f>+'Total Elec PIS_NBV-P11 (Fin)'!H51</f>
        <v>0</v>
      </c>
      <c r="K124" s="188"/>
      <c r="L124" s="187">
        <f>+'Total Elec PIS_NBV-P11 (Fin)'!J51</f>
        <v>-100</v>
      </c>
      <c r="M124" s="187"/>
      <c r="N124" s="187"/>
      <c r="O124" s="187"/>
      <c r="P124" s="187"/>
      <c r="Q124" s="187"/>
      <c r="R124" s="187"/>
      <c r="S124" s="188"/>
      <c r="T124" s="187">
        <f t="shared" si="21"/>
        <v>0</v>
      </c>
      <c r="U124" s="187"/>
      <c r="V124" s="189"/>
      <c r="W124" s="189"/>
      <c r="X124" s="189"/>
    </row>
    <row r="125" spans="1:24" s="185" customFormat="1" outlineLevel="3" x14ac:dyDescent="0.2">
      <c r="A125" s="194" t="s">
        <v>1065</v>
      </c>
      <c r="B125" s="184"/>
      <c r="C125" s="184" t="s">
        <v>1068</v>
      </c>
      <c r="D125" s="187">
        <f>+'Total Gas PIS_NBV-P17 (Fin)'!B37</f>
        <v>1187.49</v>
      </c>
      <c r="E125" s="188"/>
      <c r="F125" s="187">
        <f>+'Total Gas PIS_NBV-P17 (Fin)'!D37</f>
        <v>0</v>
      </c>
      <c r="G125" s="188"/>
      <c r="H125" s="187">
        <f>+'Total Gas PIS_NBV-P17 (Fin)'!F37</f>
        <v>-800</v>
      </c>
      <c r="I125" s="188"/>
      <c r="J125" s="187">
        <f>+'Total Gas PIS_NBV-P17 (Fin)'!H37</f>
        <v>0</v>
      </c>
      <c r="K125" s="188"/>
      <c r="L125" s="187">
        <f>+'Total Gas PIS_NBV-P17 (Fin)'!J37</f>
        <v>-800</v>
      </c>
      <c r="M125" s="187"/>
      <c r="N125" s="187"/>
      <c r="O125" s="187"/>
      <c r="P125" s="187"/>
      <c r="Q125" s="187"/>
      <c r="R125" s="187"/>
      <c r="S125" s="188"/>
      <c r="T125" s="187">
        <f t="shared" si="21"/>
        <v>387.49</v>
      </c>
      <c r="U125" s="187"/>
      <c r="V125" s="189"/>
      <c r="W125" s="189"/>
      <c r="X125" s="189"/>
    </row>
    <row r="126" spans="1:24" s="185" customFormat="1" outlineLevel="3" x14ac:dyDescent="0.2">
      <c r="A126" s="194"/>
      <c r="B126" s="184"/>
      <c r="C126" s="184"/>
      <c r="D126" s="193">
        <f>SUM(D117:D125)</f>
        <v>8927525.0299999993</v>
      </c>
      <c r="E126" s="188"/>
      <c r="F126" s="193">
        <f>SUM(F117:F125)</f>
        <v>0</v>
      </c>
      <c r="G126" s="188"/>
      <c r="H126" s="193">
        <f>SUM(H117:H125)</f>
        <v>-5100</v>
      </c>
      <c r="I126" s="188"/>
      <c r="J126" s="193">
        <f>SUM(J117:J125)</f>
        <v>0</v>
      </c>
      <c r="K126" s="188"/>
      <c r="L126" s="193">
        <f>SUM(L117:L125)</f>
        <v>-5100</v>
      </c>
      <c r="M126" s="187"/>
      <c r="N126" s="187"/>
      <c r="O126" s="187"/>
      <c r="P126" s="187"/>
      <c r="Q126" s="187"/>
      <c r="R126" s="187"/>
      <c r="S126" s="188"/>
      <c r="T126" s="193">
        <f>SUM(T117:T125)</f>
        <v>8922425.0299999993</v>
      </c>
      <c r="U126" s="187"/>
      <c r="V126" s="189"/>
      <c r="W126" s="189"/>
      <c r="X126" s="189"/>
    </row>
    <row r="127" spans="1:24" outlineLevel="3" x14ac:dyDescent="0.2">
      <c r="D127" s="149"/>
      <c r="E127" s="149"/>
      <c r="F127" s="149"/>
      <c r="G127" s="149"/>
      <c r="H127" s="149"/>
      <c r="I127" s="149"/>
      <c r="J127" s="149"/>
      <c r="K127" s="149"/>
      <c r="L127" s="149"/>
      <c r="M127" s="149"/>
      <c r="N127" s="149"/>
      <c r="O127" s="149"/>
      <c r="P127" s="149"/>
      <c r="Q127" s="149"/>
      <c r="R127" s="149"/>
      <c r="S127" s="149"/>
      <c r="T127" s="149"/>
      <c r="U127" s="149"/>
      <c r="V127" s="161"/>
      <c r="W127" s="161"/>
      <c r="X127" s="161"/>
    </row>
    <row r="128" spans="1:24" outlineLevel="3" x14ac:dyDescent="0.2">
      <c r="D128" s="149"/>
      <c r="E128" s="149"/>
      <c r="F128" s="149"/>
      <c r="G128" s="149"/>
      <c r="H128" s="149"/>
      <c r="I128" s="149"/>
      <c r="J128" s="149"/>
      <c r="K128" s="149"/>
      <c r="L128" s="149"/>
      <c r="M128" s="149"/>
      <c r="N128" s="149"/>
      <c r="O128" s="149"/>
      <c r="P128" s="149"/>
      <c r="Q128" s="149"/>
      <c r="R128" s="149"/>
      <c r="S128" s="149"/>
      <c r="T128" s="149"/>
      <c r="U128" s="149"/>
      <c r="V128" s="161"/>
      <c r="W128" s="161"/>
      <c r="X128" s="161"/>
    </row>
    <row r="129" spans="1:39" outlineLevel="1" x14ac:dyDescent="0.2">
      <c r="B129" s="196" t="s">
        <v>1049</v>
      </c>
      <c r="D129" s="149">
        <f>+D52+D60+D68+D77+D104+D112-D126</f>
        <v>4354588210.04</v>
      </c>
      <c r="E129" s="149"/>
      <c r="F129" s="149">
        <f>+F52+F60+F68+F77+F104+F112-F126</f>
        <v>377177415.75</v>
      </c>
      <c r="G129" s="149"/>
      <c r="H129" s="149">
        <f>+H52+H60+H68+H77+H104+H112-H126</f>
        <v>-63758918.220000006</v>
      </c>
      <c r="I129" s="149"/>
      <c r="J129" s="149">
        <f>+J52+J60+J68+J77+J104+J112-J126</f>
        <v>5090421.580000001</v>
      </c>
      <c r="K129" s="149"/>
      <c r="L129" s="149">
        <f>+L52+L60+L68+L77+L104+L112-L126</f>
        <v>318508919.10999995</v>
      </c>
      <c r="M129" s="149"/>
      <c r="N129" s="149">
        <f>+N52+N60+N68+N77+N104+N112-N126</f>
        <v>0</v>
      </c>
      <c r="O129" s="149"/>
      <c r="P129" s="149">
        <f>+P52+P60+P68+P77+P104+P112-P126</f>
        <v>0</v>
      </c>
      <c r="Q129" s="149"/>
      <c r="R129" s="149">
        <f>+R52+R60+R68+R77+R104+R112-R126</f>
        <v>0</v>
      </c>
      <c r="S129" s="149"/>
      <c r="T129" s="149">
        <f>+T52+T60+T68+T77+T104+T112-T126</f>
        <v>4673097129.1499996</v>
      </c>
      <c r="U129" s="149"/>
      <c r="V129" s="161"/>
      <c r="W129" s="161"/>
      <c r="X129" s="161"/>
      <c r="Y129" s="176">
        <f>+F129</f>
        <v>377177415.75</v>
      </c>
      <c r="Z129" s="176">
        <f>+H129</f>
        <v>-63758918.220000006</v>
      </c>
      <c r="AA129" s="176">
        <f>+'Transfer Detail PG 3 (Fin)'!C36</f>
        <v>4182559.7</v>
      </c>
      <c r="AB129" s="176"/>
      <c r="AC129" s="176"/>
      <c r="AD129" s="176"/>
      <c r="AE129" s="176"/>
      <c r="AF129" s="176" t="e">
        <f>+'Transfer Detail PG 3 (Fin)'!#REF!+'Transfer Detail PG 3 (Fin)'!#REF!+'Transfer Detail PG 3 (Fin)'!#REF!</f>
        <v>#REF!</v>
      </c>
      <c r="AG129" s="176" t="e">
        <f>+J129-AA129-AF129</f>
        <v>#REF!</v>
      </c>
      <c r="AH129" s="176"/>
      <c r="AI129" s="176"/>
      <c r="AL129" s="176" t="e">
        <f>SUM(V129:AJ129)</f>
        <v>#REF!</v>
      </c>
      <c r="AM129" s="176" t="e">
        <f>+L129-AL129</f>
        <v>#REF!</v>
      </c>
    </row>
    <row r="130" spans="1:39" outlineLevel="1" x14ac:dyDescent="0.2">
      <c r="C130" s="152" t="s">
        <v>46</v>
      </c>
      <c r="D130" s="149">
        <f>+D129-D10</f>
        <v>164009325.24000072</v>
      </c>
      <c r="E130" s="149"/>
      <c r="F130" s="149"/>
      <c r="G130" s="149"/>
      <c r="H130" s="149"/>
      <c r="I130" s="149"/>
      <c r="J130" s="149"/>
      <c r="K130" s="149"/>
      <c r="L130" s="149"/>
      <c r="M130" s="149"/>
      <c r="N130" s="149"/>
      <c r="O130" s="149"/>
      <c r="P130" s="149"/>
      <c r="Q130" s="149"/>
      <c r="R130" s="149"/>
      <c r="S130" s="149"/>
      <c r="T130" s="149">
        <f>+T129-T10</f>
        <v>318508919.10999966</v>
      </c>
      <c r="U130" s="149"/>
      <c r="V130" s="161"/>
      <c r="W130" s="161"/>
      <c r="X130" s="161"/>
    </row>
    <row r="131" spans="1:39" outlineLevel="1" x14ac:dyDescent="0.2">
      <c r="D131" s="149"/>
      <c r="E131" s="149"/>
      <c r="F131" s="149"/>
      <c r="G131" s="149"/>
      <c r="H131" s="149"/>
      <c r="I131" s="149"/>
      <c r="J131" s="149"/>
      <c r="K131" s="149"/>
      <c r="L131" s="149"/>
      <c r="M131" s="149"/>
      <c r="N131" s="149"/>
      <c r="O131" s="149"/>
      <c r="P131" s="149"/>
      <c r="Q131" s="149"/>
      <c r="R131" s="149"/>
      <c r="S131" s="149"/>
      <c r="T131" s="149">
        <f>+T129-D129-F129-H129-J129</f>
        <v>-3.380700945854187E-7</v>
      </c>
      <c r="U131" s="149"/>
      <c r="V131" s="161"/>
      <c r="W131" s="161"/>
      <c r="X131" s="161"/>
    </row>
    <row r="132" spans="1:39" s="185" customFormat="1" outlineLevel="3" x14ac:dyDescent="0.2">
      <c r="A132" s="183">
        <v>121</v>
      </c>
      <c r="B132" s="184" t="s">
        <v>409</v>
      </c>
      <c r="D132" s="188"/>
      <c r="E132" s="188"/>
      <c r="F132" s="188"/>
      <c r="G132" s="188"/>
      <c r="H132" s="188"/>
      <c r="I132" s="188"/>
      <c r="J132" s="188"/>
      <c r="K132" s="188"/>
      <c r="L132" s="188"/>
      <c r="M132" s="188"/>
      <c r="N132" s="188"/>
      <c r="O132" s="188"/>
      <c r="P132" s="188"/>
      <c r="Q132" s="188"/>
      <c r="R132" s="188"/>
      <c r="S132" s="188"/>
      <c r="T132" s="188"/>
      <c r="U132" s="188"/>
      <c r="V132" s="189"/>
      <c r="W132" s="189"/>
      <c r="X132" s="189"/>
    </row>
    <row r="133" spans="1:39" s="185" customFormat="1" outlineLevel="3" x14ac:dyDescent="0.2">
      <c r="A133" s="183"/>
      <c r="B133" s="184" t="s">
        <v>601</v>
      </c>
      <c r="D133" s="188"/>
      <c r="E133" s="188"/>
      <c r="F133" s="188"/>
      <c r="G133" s="188"/>
      <c r="H133" s="188"/>
      <c r="I133" s="188"/>
      <c r="J133" s="188"/>
      <c r="K133" s="188"/>
      <c r="L133" s="188"/>
      <c r="M133" s="188"/>
      <c r="N133" s="188"/>
      <c r="O133" s="188"/>
      <c r="P133" s="188"/>
      <c r="Q133" s="188"/>
      <c r="R133" s="188"/>
      <c r="S133" s="188"/>
      <c r="T133" s="188"/>
      <c r="U133" s="188"/>
      <c r="V133" s="189"/>
      <c r="W133" s="189"/>
      <c r="X133" s="189"/>
    </row>
    <row r="134" spans="1:39" s="185" customFormat="1" outlineLevel="3" x14ac:dyDescent="0.2">
      <c r="A134" s="183"/>
      <c r="B134" s="184"/>
      <c r="C134" s="185" t="s">
        <v>130</v>
      </c>
      <c r="D134" s="190">
        <f>+'Summary - Cost - PG 1 (Fin)'!D97</f>
        <v>75239.56</v>
      </c>
      <c r="E134" s="188"/>
      <c r="F134" s="190">
        <f>+'Summary - Cost - PG 1 (Fin)'!F97</f>
        <v>0</v>
      </c>
      <c r="G134" s="188"/>
      <c r="H134" s="190">
        <f>+'Summary - Cost - PG 1 (Fin)'!H97</f>
        <v>0</v>
      </c>
      <c r="I134" s="188"/>
      <c r="J134" s="190">
        <f>+'Summary - Cost - PG 1 (Fin)'!J97</f>
        <v>0</v>
      </c>
      <c r="K134" s="188"/>
      <c r="L134" s="190">
        <f>F134+H134+J134</f>
        <v>0</v>
      </c>
      <c r="M134" s="187"/>
      <c r="N134" s="187"/>
      <c r="O134" s="187"/>
      <c r="P134" s="187"/>
      <c r="Q134" s="187"/>
      <c r="R134" s="187"/>
      <c r="S134" s="188"/>
      <c r="T134" s="190">
        <f>D134+L134</f>
        <v>75239.56</v>
      </c>
      <c r="U134" s="187"/>
      <c r="V134" s="189"/>
      <c r="W134" s="189"/>
      <c r="X134" s="189"/>
    </row>
    <row r="135" spans="1:39" s="185" customFormat="1" outlineLevel="3" x14ac:dyDescent="0.2">
      <c r="A135" s="183"/>
      <c r="B135" s="184"/>
      <c r="C135" s="192"/>
      <c r="D135" s="187">
        <f>SUM(D134)</f>
        <v>75239.56</v>
      </c>
      <c r="E135" s="187"/>
      <c r="F135" s="187">
        <f>SUM(F134)</f>
        <v>0</v>
      </c>
      <c r="G135" s="187"/>
      <c r="H135" s="187">
        <f>SUM(H134)</f>
        <v>0</v>
      </c>
      <c r="I135" s="187"/>
      <c r="J135" s="187">
        <f>SUM(J134)</f>
        <v>0</v>
      </c>
      <c r="K135" s="187"/>
      <c r="L135" s="187">
        <f>SUM(L134)</f>
        <v>0</v>
      </c>
      <c r="M135" s="187"/>
      <c r="N135" s="187"/>
      <c r="O135" s="187"/>
      <c r="P135" s="187"/>
      <c r="Q135" s="187"/>
      <c r="R135" s="187"/>
      <c r="S135" s="187"/>
      <c r="T135" s="187">
        <f>SUM(T134)</f>
        <v>75239.56</v>
      </c>
      <c r="U135" s="187"/>
      <c r="V135" s="189"/>
      <c r="W135" s="189"/>
      <c r="X135" s="189"/>
    </row>
    <row r="136" spans="1:39" s="185" customFormat="1" outlineLevel="3" x14ac:dyDescent="0.2">
      <c r="A136" s="183"/>
      <c r="B136" s="184"/>
      <c r="D136" s="188"/>
      <c r="E136" s="188"/>
      <c r="F136" s="188"/>
      <c r="G136" s="188"/>
      <c r="H136" s="188"/>
      <c r="I136" s="188"/>
      <c r="J136" s="188"/>
      <c r="K136" s="188"/>
      <c r="L136" s="188"/>
      <c r="M136" s="188"/>
      <c r="N136" s="188"/>
      <c r="O136" s="188"/>
      <c r="P136" s="188"/>
      <c r="Q136" s="188"/>
      <c r="R136" s="188"/>
      <c r="S136" s="188"/>
      <c r="T136" s="188"/>
      <c r="U136" s="188"/>
      <c r="V136" s="189"/>
      <c r="W136" s="189"/>
      <c r="X136" s="189"/>
    </row>
    <row r="137" spans="1:39" s="185" customFormat="1" outlineLevel="3" x14ac:dyDescent="0.2">
      <c r="A137" s="183"/>
      <c r="B137" s="184"/>
      <c r="C137" s="184" t="s">
        <v>131</v>
      </c>
      <c r="D137" s="193">
        <f>D135</f>
        <v>75239.56</v>
      </c>
      <c r="E137" s="188"/>
      <c r="F137" s="193">
        <f>F135</f>
        <v>0</v>
      </c>
      <c r="G137" s="188"/>
      <c r="H137" s="193">
        <f>H135</f>
        <v>0</v>
      </c>
      <c r="I137" s="188"/>
      <c r="J137" s="193">
        <f>J135</f>
        <v>0</v>
      </c>
      <c r="K137" s="188"/>
      <c r="L137" s="193">
        <f>L135</f>
        <v>0</v>
      </c>
      <c r="M137" s="187"/>
      <c r="N137" s="187"/>
      <c r="O137" s="187"/>
      <c r="P137" s="187"/>
      <c r="Q137" s="187"/>
      <c r="R137" s="187"/>
      <c r="S137" s="188"/>
      <c r="T137" s="193">
        <f>T135</f>
        <v>75239.56</v>
      </c>
      <c r="U137" s="187"/>
      <c r="V137" s="189"/>
      <c r="W137" s="189"/>
      <c r="X137" s="189"/>
    </row>
    <row r="138" spans="1:39" outlineLevel="3" x14ac:dyDescent="0.2">
      <c r="D138" s="149"/>
      <c r="E138" s="149"/>
      <c r="F138" s="149"/>
      <c r="G138" s="149"/>
      <c r="H138" s="149"/>
      <c r="I138" s="149"/>
      <c r="J138" s="149"/>
      <c r="K138" s="149"/>
      <c r="L138" s="149"/>
      <c r="M138" s="149"/>
      <c r="N138" s="149"/>
      <c r="O138" s="149"/>
      <c r="P138" s="149"/>
      <c r="Q138" s="149"/>
      <c r="R138" s="149"/>
      <c r="S138" s="149"/>
      <c r="T138" s="149"/>
      <c r="U138" s="149"/>
      <c r="V138" s="161"/>
      <c r="W138" s="161"/>
      <c r="X138" s="161"/>
    </row>
    <row r="139" spans="1:39" outlineLevel="1" x14ac:dyDescent="0.2">
      <c r="B139" s="196" t="s">
        <v>1050</v>
      </c>
      <c r="D139" s="149">
        <f>+D137</f>
        <v>75239.56</v>
      </c>
      <c r="E139" s="149"/>
      <c r="F139" s="149">
        <f>+F137</f>
        <v>0</v>
      </c>
      <c r="G139" s="149"/>
      <c r="H139" s="149">
        <f>+H137</f>
        <v>0</v>
      </c>
      <c r="I139" s="149"/>
      <c r="J139" s="149">
        <f>+J137</f>
        <v>0</v>
      </c>
      <c r="K139" s="149"/>
      <c r="L139" s="149">
        <f>+L137</f>
        <v>0</v>
      </c>
      <c r="M139" s="149"/>
      <c r="N139" s="149"/>
      <c r="O139" s="149"/>
      <c r="P139" s="149"/>
      <c r="Q139" s="149"/>
      <c r="R139" s="149"/>
      <c r="S139" s="149"/>
      <c r="T139" s="149">
        <f>+T137</f>
        <v>75239.56</v>
      </c>
      <c r="U139" s="149"/>
      <c r="V139" s="161"/>
      <c r="W139" s="161"/>
      <c r="X139" s="161"/>
      <c r="AL139" s="176">
        <f>SUM(V139:AJ139)</f>
        <v>0</v>
      </c>
      <c r="AM139" s="176">
        <f>+L139-AL139</f>
        <v>0</v>
      </c>
    </row>
    <row r="140" spans="1:39" outlineLevel="1" x14ac:dyDescent="0.2">
      <c r="D140" s="149"/>
      <c r="E140" s="149"/>
      <c r="F140" s="149"/>
      <c r="G140" s="149"/>
      <c r="H140" s="149"/>
      <c r="I140" s="149"/>
      <c r="J140" s="149"/>
      <c r="K140" s="149"/>
      <c r="L140" s="149"/>
      <c r="M140" s="149"/>
      <c r="N140" s="149"/>
      <c r="O140" s="149"/>
      <c r="P140" s="149"/>
      <c r="Q140" s="149"/>
      <c r="R140" s="149"/>
      <c r="S140" s="149"/>
      <c r="T140" s="149"/>
      <c r="U140" s="149"/>
      <c r="V140" s="161"/>
      <c r="W140" s="161"/>
      <c r="X140" s="161"/>
    </row>
    <row r="141" spans="1:39" s="185" customFormat="1" outlineLevel="2" x14ac:dyDescent="0.2">
      <c r="A141" s="183">
        <v>107</v>
      </c>
      <c r="B141" s="184" t="s">
        <v>410</v>
      </c>
      <c r="D141" s="188"/>
      <c r="E141" s="188"/>
      <c r="F141" s="188"/>
      <c r="G141" s="188"/>
      <c r="H141" s="188"/>
      <c r="I141" s="188"/>
      <c r="J141" s="188"/>
      <c r="K141" s="188"/>
      <c r="L141" s="188"/>
      <c r="M141" s="188"/>
      <c r="N141" s="188"/>
      <c r="O141" s="188"/>
      <c r="P141" s="188"/>
      <c r="Q141" s="188"/>
      <c r="R141" s="188"/>
      <c r="S141" s="188"/>
      <c r="T141" s="188"/>
      <c r="U141" s="188"/>
      <c r="V141" s="189"/>
      <c r="W141" s="189"/>
      <c r="X141" s="189"/>
    </row>
    <row r="142" spans="1:39" s="185" customFormat="1" outlineLevel="2" x14ac:dyDescent="0.2">
      <c r="A142" s="183"/>
      <c r="B142" s="184" t="s">
        <v>132</v>
      </c>
      <c r="D142" s="188"/>
      <c r="E142" s="188"/>
      <c r="F142" s="188"/>
      <c r="G142" s="188"/>
      <c r="H142" s="188"/>
      <c r="I142" s="188"/>
      <c r="J142" s="188"/>
      <c r="K142" s="188"/>
      <c r="L142" s="188"/>
      <c r="M142" s="188"/>
      <c r="N142" s="188"/>
      <c r="O142" s="188"/>
      <c r="P142" s="188"/>
      <c r="Q142" s="188"/>
      <c r="R142" s="188"/>
      <c r="S142" s="188"/>
      <c r="T142" s="188"/>
      <c r="U142" s="188"/>
      <c r="V142" s="189"/>
      <c r="W142" s="189"/>
      <c r="X142" s="189"/>
    </row>
    <row r="143" spans="1:39" s="185" customFormat="1" outlineLevel="2" x14ac:dyDescent="0.2">
      <c r="A143" s="183"/>
      <c r="B143" s="184"/>
      <c r="D143" s="188"/>
      <c r="E143" s="188"/>
      <c r="F143" s="188"/>
      <c r="G143" s="188"/>
      <c r="H143" s="188"/>
      <c r="I143" s="188"/>
      <c r="J143" s="188"/>
      <c r="K143" s="188"/>
      <c r="L143" s="188"/>
      <c r="M143" s="188"/>
      <c r="N143" s="188"/>
      <c r="O143" s="188"/>
      <c r="P143" s="188"/>
      <c r="Q143" s="188"/>
      <c r="R143" s="188"/>
      <c r="S143" s="188"/>
      <c r="T143" s="188"/>
      <c r="U143" s="188"/>
      <c r="V143" s="189"/>
      <c r="W143" s="189"/>
      <c r="X143" s="189"/>
    </row>
    <row r="144" spans="1:39" s="185" customFormat="1" outlineLevel="2" x14ac:dyDescent="0.2">
      <c r="A144" s="183"/>
      <c r="B144" s="184"/>
      <c r="C144" s="185" t="s">
        <v>601</v>
      </c>
      <c r="D144" s="188">
        <f>+'Summary - Cost - PG 1 (Fin)'!D106</f>
        <v>21243879.890000001</v>
      </c>
      <c r="E144" s="188"/>
      <c r="F144" s="188">
        <f>+'Summary - Cost - PG 1 (Fin)'!F106</f>
        <v>-6159940.5600000005</v>
      </c>
      <c r="G144" s="188"/>
      <c r="H144" s="188">
        <f>+'Summary - Cost - PG 1 (Fin)'!H106</f>
        <v>0</v>
      </c>
      <c r="I144" s="188"/>
      <c r="J144" s="188">
        <f>+'Summary - Cost - PG 1 (Fin)'!J106</f>
        <v>0</v>
      </c>
      <c r="K144" s="188"/>
      <c r="L144" s="188">
        <f>F144+H144+J144</f>
        <v>-6159940.5600000005</v>
      </c>
      <c r="M144" s="188"/>
      <c r="N144" s="188"/>
      <c r="O144" s="188"/>
      <c r="P144" s="188"/>
      <c r="Q144" s="188"/>
      <c r="R144" s="188"/>
      <c r="S144" s="188"/>
      <c r="T144" s="188">
        <f>D144+L144</f>
        <v>15083939.33</v>
      </c>
      <c r="U144" s="188"/>
      <c r="V144" s="189"/>
      <c r="W144" s="189"/>
      <c r="X144" s="189"/>
      <c r="Y144" s="197"/>
    </row>
    <row r="145" spans="1:39" s="185" customFormat="1" outlineLevel="2" x14ac:dyDescent="0.2">
      <c r="A145" s="183"/>
      <c r="B145" s="184"/>
      <c r="C145" s="185" t="s">
        <v>111</v>
      </c>
      <c r="D145" s="188">
        <f>+'Summary - Cost - PG 1 (Fin)'!D107</f>
        <v>324323732.13999999</v>
      </c>
      <c r="E145" s="188"/>
      <c r="F145" s="188">
        <f>+'Summary - Cost - PG 1 (Fin)'!F107</f>
        <v>-171612904.06999999</v>
      </c>
      <c r="G145" s="188"/>
      <c r="H145" s="188">
        <f>+'Summary - Cost - PG 1 (Fin)'!H107</f>
        <v>0</v>
      </c>
      <c r="I145" s="188"/>
      <c r="J145" s="188">
        <f>+'Summary - Cost - PG 1 (Fin)'!J107</f>
        <v>0</v>
      </c>
      <c r="K145" s="188"/>
      <c r="L145" s="188">
        <f>F145+H145+J145</f>
        <v>-171612904.06999999</v>
      </c>
      <c r="M145" s="188"/>
      <c r="N145" s="188"/>
      <c r="O145" s="188"/>
      <c r="P145" s="188"/>
      <c r="Q145" s="188"/>
      <c r="R145" s="188"/>
      <c r="S145" s="188"/>
      <c r="T145" s="188">
        <f>D145+L145</f>
        <v>152710828.06999999</v>
      </c>
      <c r="U145" s="188"/>
      <c r="V145" s="189"/>
      <c r="W145" s="189"/>
      <c r="X145" s="189"/>
      <c r="Y145" s="197"/>
    </row>
    <row r="146" spans="1:39" s="185" customFormat="1" outlineLevel="2" x14ac:dyDescent="0.2">
      <c r="A146" s="183"/>
      <c r="B146" s="184"/>
      <c r="C146" s="185" t="s">
        <v>119</v>
      </c>
      <c r="D146" s="190">
        <f>+'Summary - Cost - PG 1 (Fin)'!D108</f>
        <v>39756306.909999996</v>
      </c>
      <c r="E146" s="188"/>
      <c r="F146" s="190">
        <f>+'Summary - Cost - PG 1 (Fin)'!F108</f>
        <v>7725303.0300000012</v>
      </c>
      <c r="G146" s="188"/>
      <c r="H146" s="190">
        <f>+'Summary - Cost - PG 1 (Fin)'!H108</f>
        <v>0</v>
      </c>
      <c r="I146" s="188"/>
      <c r="J146" s="190">
        <f>+'Summary - Cost - PG 1 (Fin)'!J108</f>
        <v>0</v>
      </c>
      <c r="K146" s="188"/>
      <c r="L146" s="190">
        <f>F146+H146+J146</f>
        <v>7725303.0300000012</v>
      </c>
      <c r="M146" s="187"/>
      <c r="N146" s="187"/>
      <c r="O146" s="187"/>
      <c r="P146" s="187"/>
      <c r="Q146" s="187"/>
      <c r="R146" s="187"/>
      <c r="S146" s="188"/>
      <c r="T146" s="190">
        <f>D146+L146</f>
        <v>47481609.939999998</v>
      </c>
      <c r="U146" s="187"/>
      <c r="V146" s="189"/>
      <c r="W146" s="189"/>
      <c r="X146" s="189"/>
      <c r="Y146" s="197"/>
    </row>
    <row r="147" spans="1:39" s="185" customFormat="1" outlineLevel="2" x14ac:dyDescent="0.2">
      <c r="A147" s="183"/>
      <c r="B147" s="184"/>
      <c r="C147" s="192"/>
      <c r="D147" s="187">
        <f>SUM(D144:D146)</f>
        <v>385323918.93999994</v>
      </c>
      <c r="E147" s="187"/>
      <c r="F147" s="187">
        <f>SUM(F144:F146)</f>
        <v>-170047541.59999999</v>
      </c>
      <c r="G147" s="187"/>
      <c r="H147" s="187">
        <f>SUM(H144:H146)</f>
        <v>0</v>
      </c>
      <c r="I147" s="187"/>
      <c r="J147" s="187">
        <f>SUM(J144:J146)</f>
        <v>0</v>
      </c>
      <c r="K147" s="187"/>
      <c r="L147" s="187">
        <f>SUM(L144:L146)</f>
        <v>-170047541.59999999</v>
      </c>
      <c r="M147" s="187"/>
      <c r="N147" s="187"/>
      <c r="O147" s="187"/>
      <c r="P147" s="187"/>
      <c r="Q147" s="187"/>
      <c r="R147" s="187"/>
      <c r="S147" s="187"/>
      <c r="T147" s="187">
        <f>SUM(T144:T146)</f>
        <v>215276377.34</v>
      </c>
      <c r="U147" s="187"/>
      <c r="V147" s="189"/>
      <c r="W147" s="189"/>
      <c r="X147" s="189"/>
    </row>
    <row r="148" spans="1:39" outlineLevel="2" x14ac:dyDescent="0.2">
      <c r="C148" s="11"/>
      <c r="D148" s="153"/>
      <c r="E148" s="149"/>
      <c r="F148" s="153"/>
      <c r="G148" s="149"/>
      <c r="H148" s="153"/>
      <c r="I148" s="149"/>
      <c r="J148" s="153"/>
      <c r="K148" s="149"/>
      <c r="L148" s="153"/>
      <c r="M148" s="153"/>
      <c r="N148" s="153"/>
      <c r="O148" s="153"/>
      <c r="P148" s="153"/>
      <c r="Q148" s="153"/>
      <c r="R148" s="153"/>
      <c r="S148" s="149"/>
      <c r="T148" s="153"/>
      <c r="U148" s="153"/>
      <c r="V148" s="161"/>
      <c r="W148" s="161"/>
      <c r="X148" s="161"/>
    </row>
    <row r="149" spans="1:39" outlineLevel="2" x14ac:dyDescent="0.2">
      <c r="B149" s="152"/>
      <c r="C149" s="11"/>
      <c r="D149" s="153"/>
      <c r="E149" s="149"/>
      <c r="F149" s="153"/>
      <c r="G149" s="149"/>
      <c r="H149" s="153"/>
      <c r="I149" s="149"/>
      <c r="J149" s="153"/>
      <c r="K149" s="149"/>
      <c r="L149" s="153"/>
      <c r="M149" s="153"/>
      <c r="N149" s="153"/>
      <c r="O149" s="153"/>
      <c r="P149" s="153"/>
      <c r="Q149" s="153"/>
      <c r="R149" s="153"/>
      <c r="S149" s="149"/>
      <c r="T149" s="153"/>
      <c r="U149" s="153"/>
      <c r="V149" s="161"/>
      <c r="W149" s="161"/>
      <c r="X149" s="161"/>
    </row>
    <row r="150" spans="1:39" outlineLevel="1" x14ac:dyDescent="0.2">
      <c r="B150" s="196" t="s">
        <v>1052</v>
      </c>
      <c r="D150" s="149"/>
      <c r="E150" s="149"/>
      <c r="F150" s="149">
        <f>+F147</f>
        <v>-170047541.59999999</v>
      </c>
      <c r="G150" s="149"/>
      <c r="H150" s="149">
        <f>+H147</f>
        <v>0</v>
      </c>
      <c r="I150" s="149"/>
      <c r="J150" s="149">
        <f>+J147</f>
        <v>0</v>
      </c>
      <c r="K150" s="149"/>
      <c r="L150" s="149">
        <f>+L147</f>
        <v>-170047541.59999999</v>
      </c>
      <c r="M150" s="149"/>
      <c r="N150" s="149"/>
      <c r="O150" s="149"/>
      <c r="P150" s="149"/>
      <c r="Q150" s="149"/>
      <c r="R150" s="149"/>
      <c r="S150" s="149"/>
      <c r="T150" s="149">
        <f>+T147</f>
        <v>215276377.34</v>
      </c>
      <c r="U150" s="149"/>
      <c r="V150" s="161"/>
      <c r="W150" s="161"/>
      <c r="X150" s="161"/>
      <c r="Y150" s="176">
        <f>-Y129-Y179</f>
        <v>-377177415.75</v>
      </c>
      <c r="AJ150" s="176">
        <f>+F150+F129+F163</f>
        <v>207129874.15000001</v>
      </c>
      <c r="AK150" s="176"/>
      <c r="AL150" s="176">
        <f>SUM(V150:AJ150)</f>
        <v>-170047541.59999999</v>
      </c>
      <c r="AM150" s="176">
        <f>+L150-AL150</f>
        <v>0</v>
      </c>
    </row>
    <row r="151" spans="1:39" outlineLevel="1" x14ac:dyDescent="0.2">
      <c r="D151" s="198"/>
      <c r="E151" s="198"/>
      <c r="F151" s="198"/>
      <c r="G151" s="198"/>
      <c r="H151" s="198"/>
      <c r="I151" s="198"/>
      <c r="J151" s="198"/>
      <c r="K151" s="198"/>
      <c r="L151" s="198"/>
      <c r="M151" s="198"/>
      <c r="N151" s="198"/>
      <c r="O151" s="198"/>
      <c r="P151" s="198"/>
      <c r="Q151" s="198"/>
      <c r="R151" s="198"/>
      <c r="S151" s="198"/>
      <c r="T151" s="198">
        <f>+T150-T13</f>
        <v>-170047541.59999999</v>
      </c>
      <c r="U151" s="198"/>
    </row>
    <row r="152" spans="1:39" s="185" customFormat="1" outlineLevel="2" x14ac:dyDescent="0.2">
      <c r="A152" s="183"/>
      <c r="B152" s="184" t="s">
        <v>1055</v>
      </c>
      <c r="C152" s="184"/>
      <c r="D152" s="187"/>
      <c r="E152" s="188"/>
      <c r="F152" s="187"/>
      <c r="G152" s="188"/>
      <c r="H152" s="187"/>
      <c r="I152" s="188"/>
      <c r="J152" s="187"/>
      <c r="K152" s="188"/>
      <c r="L152" s="187"/>
      <c r="M152" s="187"/>
      <c r="N152" s="187"/>
      <c r="O152" s="187"/>
      <c r="P152" s="187"/>
      <c r="Q152" s="187"/>
      <c r="R152" s="187"/>
      <c r="S152" s="188"/>
      <c r="T152" s="187"/>
      <c r="U152" s="187"/>
      <c r="V152" s="189"/>
      <c r="W152" s="189"/>
      <c r="X152" s="189"/>
    </row>
    <row r="153" spans="1:39" s="185" customFormat="1" outlineLevel="2" x14ac:dyDescent="0.2">
      <c r="A153" s="183"/>
      <c r="B153" s="184"/>
      <c r="C153" s="184"/>
      <c r="D153" s="187"/>
      <c r="E153" s="188"/>
      <c r="F153" s="187"/>
      <c r="G153" s="188"/>
      <c r="H153" s="187"/>
      <c r="I153" s="188"/>
      <c r="J153" s="187"/>
      <c r="K153" s="188"/>
      <c r="L153" s="187"/>
      <c r="M153" s="187"/>
      <c r="N153" s="187"/>
      <c r="O153" s="187"/>
      <c r="P153" s="187"/>
      <c r="Q153" s="187"/>
      <c r="R153" s="187"/>
      <c r="S153" s="188"/>
      <c r="T153" s="187"/>
      <c r="U153" s="187"/>
      <c r="V153" s="189"/>
      <c r="W153" s="189"/>
      <c r="X153" s="189"/>
    </row>
    <row r="154" spans="1:39" s="185" customFormat="1" outlineLevel="2" x14ac:dyDescent="0.2">
      <c r="A154" s="194" t="s">
        <v>1056</v>
      </c>
      <c r="B154" s="184"/>
      <c r="C154" s="184" t="s">
        <v>1057</v>
      </c>
      <c r="D154" s="187">
        <f t="shared" ref="D154:D162" si="22">+D117</f>
        <v>202094.94</v>
      </c>
      <c r="E154" s="188"/>
      <c r="F154" s="187">
        <f t="shared" ref="F154:F162" si="23">+F117</f>
        <v>0</v>
      </c>
      <c r="G154" s="188"/>
      <c r="H154" s="187">
        <f t="shared" ref="H154:H162" si="24">+H117</f>
        <v>0</v>
      </c>
      <c r="I154" s="188"/>
      <c r="J154" s="187">
        <f t="shared" ref="J154:J162" si="25">+J117</f>
        <v>0</v>
      </c>
      <c r="K154" s="188"/>
      <c r="L154" s="187">
        <f t="shared" ref="L154:L162" si="26">+L117</f>
        <v>0</v>
      </c>
      <c r="M154" s="187"/>
      <c r="N154" s="187">
        <f t="shared" ref="N154:N162" si="27">+N117</f>
        <v>0</v>
      </c>
      <c r="O154" s="187"/>
      <c r="P154" s="187">
        <f t="shared" ref="P154:P162" si="28">+P117</f>
        <v>0</v>
      </c>
      <c r="Q154" s="187"/>
      <c r="R154" s="187">
        <f t="shared" ref="R154:R162" si="29">+R117</f>
        <v>0</v>
      </c>
      <c r="S154" s="188"/>
      <c r="T154" s="187">
        <f t="shared" ref="T154:T162" si="30">+T117</f>
        <v>202094.94</v>
      </c>
      <c r="U154" s="187"/>
      <c r="V154" s="189"/>
      <c r="W154" s="189"/>
      <c r="X154" s="189"/>
    </row>
    <row r="155" spans="1:39" s="185" customFormat="1" outlineLevel="2" x14ac:dyDescent="0.2">
      <c r="A155" s="194" t="s">
        <v>1058</v>
      </c>
      <c r="B155" s="184"/>
      <c r="C155" s="184" t="s">
        <v>1059</v>
      </c>
      <c r="D155" s="187">
        <f t="shared" si="22"/>
        <v>95613.59</v>
      </c>
      <c r="E155" s="188"/>
      <c r="F155" s="187">
        <f t="shared" si="23"/>
        <v>0</v>
      </c>
      <c r="G155" s="188"/>
      <c r="H155" s="187">
        <f t="shared" si="24"/>
        <v>0</v>
      </c>
      <c r="I155" s="188"/>
      <c r="J155" s="187">
        <f t="shared" si="25"/>
        <v>0</v>
      </c>
      <c r="K155" s="188"/>
      <c r="L155" s="187">
        <f t="shared" si="26"/>
        <v>0</v>
      </c>
      <c r="M155" s="187"/>
      <c r="N155" s="187">
        <f t="shared" si="27"/>
        <v>0</v>
      </c>
      <c r="O155" s="187"/>
      <c r="P155" s="187">
        <f t="shared" si="28"/>
        <v>0</v>
      </c>
      <c r="Q155" s="187"/>
      <c r="R155" s="187">
        <f t="shared" si="29"/>
        <v>0</v>
      </c>
      <c r="S155" s="188"/>
      <c r="T155" s="187">
        <f t="shared" si="30"/>
        <v>95613.59</v>
      </c>
      <c r="U155" s="187"/>
      <c r="V155" s="189"/>
      <c r="W155" s="189"/>
      <c r="X155" s="189"/>
    </row>
    <row r="156" spans="1:39" s="185" customFormat="1" outlineLevel="2" x14ac:dyDescent="0.2">
      <c r="A156" s="194" t="s">
        <v>1060</v>
      </c>
      <c r="B156" s="184"/>
      <c r="C156" s="184" t="s">
        <v>1059</v>
      </c>
      <c r="D156" s="187">
        <f t="shared" si="22"/>
        <v>74018.23</v>
      </c>
      <c r="E156" s="188"/>
      <c r="F156" s="187">
        <f t="shared" si="23"/>
        <v>0</v>
      </c>
      <c r="G156" s="188"/>
      <c r="H156" s="187">
        <f t="shared" si="24"/>
        <v>0</v>
      </c>
      <c r="I156" s="188"/>
      <c r="J156" s="187">
        <f t="shared" si="25"/>
        <v>0</v>
      </c>
      <c r="K156" s="188"/>
      <c r="L156" s="187">
        <f t="shared" si="26"/>
        <v>0</v>
      </c>
      <c r="M156" s="187"/>
      <c r="N156" s="187">
        <f t="shared" si="27"/>
        <v>0</v>
      </c>
      <c r="O156" s="187"/>
      <c r="P156" s="187">
        <f t="shared" si="28"/>
        <v>0</v>
      </c>
      <c r="Q156" s="187"/>
      <c r="R156" s="187">
        <f t="shared" si="29"/>
        <v>0</v>
      </c>
      <c r="S156" s="188"/>
      <c r="T156" s="187">
        <f t="shared" si="30"/>
        <v>74018.23</v>
      </c>
      <c r="U156" s="187"/>
      <c r="V156" s="189"/>
      <c r="W156" s="189"/>
      <c r="X156" s="189"/>
    </row>
    <row r="157" spans="1:39" s="185" customFormat="1" outlineLevel="2" x14ac:dyDescent="0.2">
      <c r="A157" s="194" t="s">
        <v>1061</v>
      </c>
      <c r="B157" s="184"/>
      <c r="C157" s="184" t="s">
        <v>1059</v>
      </c>
      <c r="D157" s="187">
        <f t="shared" si="22"/>
        <v>548241.14</v>
      </c>
      <c r="E157" s="188"/>
      <c r="F157" s="187">
        <f t="shared" si="23"/>
        <v>0</v>
      </c>
      <c r="G157" s="188"/>
      <c r="H157" s="187">
        <f t="shared" si="24"/>
        <v>0</v>
      </c>
      <c r="I157" s="188"/>
      <c r="J157" s="187">
        <f t="shared" si="25"/>
        <v>0</v>
      </c>
      <c r="K157" s="188"/>
      <c r="L157" s="187">
        <f t="shared" si="26"/>
        <v>0</v>
      </c>
      <c r="M157" s="187"/>
      <c r="N157" s="187">
        <f t="shared" si="27"/>
        <v>0</v>
      </c>
      <c r="O157" s="187"/>
      <c r="P157" s="187">
        <f t="shared" si="28"/>
        <v>0</v>
      </c>
      <c r="Q157" s="187"/>
      <c r="R157" s="187">
        <f t="shared" si="29"/>
        <v>0</v>
      </c>
      <c r="S157" s="188"/>
      <c r="T157" s="187">
        <f t="shared" si="30"/>
        <v>548241.14</v>
      </c>
      <c r="U157" s="187"/>
      <c r="V157" s="189"/>
      <c r="W157" s="189"/>
      <c r="X157" s="189"/>
    </row>
    <row r="158" spans="1:39" s="185" customFormat="1" outlineLevel="2" x14ac:dyDescent="0.2">
      <c r="A158" s="194" t="s">
        <v>1062</v>
      </c>
      <c r="B158" s="184"/>
      <c r="C158" s="184" t="s">
        <v>1059</v>
      </c>
      <c r="D158" s="187">
        <f t="shared" si="22"/>
        <v>220659.05</v>
      </c>
      <c r="E158" s="188"/>
      <c r="F158" s="187">
        <f t="shared" si="23"/>
        <v>0</v>
      </c>
      <c r="G158" s="188"/>
      <c r="H158" s="187">
        <f t="shared" si="24"/>
        <v>0</v>
      </c>
      <c r="I158" s="188"/>
      <c r="J158" s="187">
        <f t="shared" si="25"/>
        <v>0</v>
      </c>
      <c r="K158" s="188"/>
      <c r="L158" s="187">
        <f t="shared" si="26"/>
        <v>0</v>
      </c>
      <c r="M158" s="187"/>
      <c r="N158" s="187">
        <f t="shared" si="27"/>
        <v>0</v>
      </c>
      <c r="O158" s="187"/>
      <c r="P158" s="187">
        <f t="shared" si="28"/>
        <v>0</v>
      </c>
      <c r="Q158" s="187"/>
      <c r="R158" s="187">
        <f t="shared" si="29"/>
        <v>0</v>
      </c>
      <c r="S158" s="188"/>
      <c r="T158" s="187">
        <f t="shared" si="30"/>
        <v>220659.05</v>
      </c>
      <c r="U158" s="187"/>
      <c r="V158" s="189"/>
      <c r="W158" s="189"/>
      <c r="X158" s="189"/>
    </row>
    <row r="159" spans="1:39" s="185" customFormat="1" outlineLevel="2" x14ac:dyDescent="0.2">
      <c r="A159" s="194" t="s">
        <v>1063</v>
      </c>
      <c r="B159" s="184"/>
      <c r="C159" s="184" t="s">
        <v>1064</v>
      </c>
      <c r="D159" s="187">
        <f t="shared" si="22"/>
        <v>7781410.5899999999</v>
      </c>
      <c r="E159" s="188"/>
      <c r="F159" s="187">
        <f t="shared" si="23"/>
        <v>0</v>
      </c>
      <c r="G159" s="188"/>
      <c r="H159" s="187">
        <f t="shared" si="24"/>
        <v>0</v>
      </c>
      <c r="I159" s="188"/>
      <c r="J159" s="187">
        <f t="shared" si="25"/>
        <v>0</v>
      </c>
      <c r="K159" s="188"/>
      <c r="L159" s="187">
        <f t="shared" si="26"/>
        <v>0</v>
      </c>
      <c r="M159" s="187"/>
      <c r="N159" s="187">
        <f t="shared" si="27"/>
        <v>0</v>
      </c>
      <c r="O159" s="187"/>
      <c r="P159" s="187">
        <f t="shared" si="28"/>
        <v>0</v>
      </c>
      <c r="Q159" s="187"/>
      <c r="R159" s="187">
        <f t="shared" si="29"/>
        <v>0</v>
      </c>
      <c r="S159" s="188"/>
      <c r="T159" s="187">
        <f t="shared" si="30"/>
        <v>7781410.5899999999</v>
      </c>
      <c r="U159" s="187"/>
      <c r="V159" s="189"/>
      <c r="W159" s="189"/>
      <c r="X159" s="189"/>
    </row>
    <row r="160" spans="1:39" s="185" customFormat="1" outlineLevel="2" x14ac:dyDescent="0.2">
      <c r="A160" s="194" t="s">
        <v>1065</v>
      </c>
      <c r="B160" s="184"/>
      <c r="C160" s="184" t="s">
        <v>1066</v>
      </c>
      <c r="D160" s="187">
        <f t="shared" si="22"/>
        <v>4200</v>
      </c>
      <c r="E160" s="188"/>
      <c r="F160" s="187">
        <f t="shared" si="23"/>
        <v>0</v>
      </c>
      <c r="G160" s="188"/>
      <c r="H160" s="187">
        <f t="shared" si="24"/>
        <v>-4200</v>
      </c>
      <c r="I160" s="188"/>
      <c r="J160" s="187">
        <f t="shared" si="25"/>
        <v>0</v>
      </c>
      <c r="K160" s="188"/>
      <c r="L160" s="187">
        <f t="shared" si="26"/>
        <v>-4200</v>
      </c>
      <c r="M160" s="187"/>
      <c r="N160" s="187">
        <f t="shared" si="27"/>
        <v>0</v>
      </c>
      <c r="O160" s="187"/>
      <c r="P160" s="187">
        <f t="shared" si="28"/>
        <v>0</v>
      </c>
      <c r="Q160" s="187"/>
      <c r="R160" s="187">
        <f t="shared" si="29"/>
        <v>0</v>
      </c>
      <c r="S160" s="188"/>
      <c r="T160" s="187">
        <f t="shared" si="30"/>
        <v>0</v>
      </c>
      <c r="U160" s="187"/>
      <c r="V160" s="189"/>
      <c r="W160" s="189"/>
      <c r="X160" s="189"/>
    </row>
    <row r="161" spans="1:24" s="185" customFormat="1" outlineLevel="2" x14ac:dyDescent="0.2">
      <c r="A161" s="194" t="s">
        <v>1065</v>
      </c>
      <c r="B161" s="184"/>
      <c r="C161" s="184" t="s">
        <v>1067</v>
      </c>
      <c r="D161" s="187">
        <f t="shared" si="22"/>
        <v>100</v>
      </c>
      <c r="E161" s="188"/>
      <c r="F161" s="187">
        <f t="shared" si="23"/>
        <v>0</v>
      </c>
      <c r="G161" s="188"/>
      <c r="H161" s="187">
        <f t="shared" si="24"/>
        <v>-100</v>
      </c>
      <c r="I161" s="188"/>
      <c r="J161" s="187">
        <f t="shared" si="25"/>
        <v>0</v>
      </c>
      <c r="K161" s="188"/>
      <c r="L161" s="187">
        <f t="shared" si="26"/>
        <v>-100</v>
      </c>
      <c r="M161" s="187"/>
      <c r="N161" s="187">
        <f t="shared" si="27"/>
        <v>0</v>
      </c>
      <c r="O161" s="187"/>
      <c r="P161" s="187">
        <f t="shared" si="28"/>
        <v>0</v>
      </c>
      <c r="Q161" s="187"/>
      <c r="R161" s="187">
        <f t="shared" si="29"/>
        <v>0</v>
      </c>
      <c r="S161" s="188"/>
      <c r="T161" s="187">
        <f t="shared" si="30"/>
        <v>0</v>
      </c>
      <c r="U161" s="187"/>
      <c r="V161" s="189"/>
      <c r="W161" s="189"/>
      <c r="X161" s="189"/>
    </row>
    <row r="162" spans="1:24" s="185" customFormat="1" outlineLevel="2" x14ac:dyDescent="0.2">
      <c r="A162" s="194" t="s">
        <v>1065</v>
      </c>
      <c r="B162" s="184"/>
      <c r="C162" s="184" t="s">
        <v>1068</v>
      </c>
      <c r="D162" s="187">
        <f t="shared" si="22"/>
        <v>1187.49</v>
      </c>
      <c r="E162" s="188"/>
      <c r="F162" s="187">
        <f t="shared" si="23"/>
        <v>0</v>
      </c>
      <c r="G162" s="188"/>
      <c r="H162" s="187">
        <f t="shared" si="24"/>
        <v>-800</v>
      </c>
      <c r="I162" s="188"/>
      <c r="J162" s="187">
        <f t="shared" si="25"/>
        <v>0</v>
      </c>
      <c r="K162" s="188"/>
      <c r="L162" s="187">
        <f t="shared" si="26"/>
        <v>-800</v>
      </c>
      <c r="M162" s="187"/>
      <c r="N162" s="187">
        <f t="shared" si="27"/>
        <v>0</v>
      </c>
      <c r="O162" s="187"/>
      <c r="P162" s="187">
        <f t="shared" si="28"/>
        <v>0</v>
      </c>
      <c r="Q162" s="187"/>
      <c r="R162" s="187">
        <f t="shared" si="29"/>
        <v>0</v>
      </c>
      <c r="S162" s="188"/>
      <c r="T162" s="187">
        <f t="shared" si="30"/>
        <v>387.49</v>
      </c>
      <c r="U162" s="187"/>
      <c r="V162" s="189"/>
      <c r="W162" s="189"/>
      <c r="X162" s="189"/>
    </row>
    <row r="163" spans="1:24" s="185" customFormat="1" ht="12" customHeight="1" outlineLevel="2" x14ac:dyDescent="0.2">
      <c r="A163" s="194"/>
      <c r="B163" s="184"/>
      <c r="C163" s="184" t="s">
        <v>1069</v>
      </c>
      <c r="D163" s="193">
        <f>SUM(D154:D162)</f>
        <v>8927525.0299999993</v>
      </c>
      <c r="E163" s="188"/>
      <c r="F163" s="193">
        <f>SUM(F154:F162)</f>
        <v>0</v>
      </c>
      <c r="G163" s="188"/>
      <c r="H163" s="193">
        <f>SUM(H154:H162)</f>
        <v>-5100</v>
      </c>
      <c r="I163" s="188"/>
      <c r="J163" s="193">
        <f>SUM(J154:J162)</f>
        <v>0</v>
      </c>
      <c r="K163" s="188"/>
      <c r="L163" s="193">
        <f>SUM(L154:L162)</f>
        <v>-5100</v>
      </c>
      <c r="M163" s="187"/>
      <c r="N163" s="193">
        <f>SUM(N154:N162)</f>
        <v>0</v>
      </c>
      <c r="O163" s="187"/>
      <c r="P163" s="193">
        <f>SUM(P154:P162)</f>
        <v>0</v>
      </c>
      <c r="Q163" s="187"/>
      <c r="R163" s="193">
        <f>SUM(R154:R162)</f>
        <v>0</v>
      </c>
      <c r="S163" s="188"/>
      <c r="T163" s="193">
        <f>SUM(T154:T162)</f>
        <v>8922425.0299999993</v>
      </c>
      <c r="U163" s="187"/>
      <c r="V163" s="189"/>
      <c r="W163" s="189"/>
      <c r="X163" s="189"/>
    </row>
    <row r="164" spans="1:24" s="185" customFormat="1" outlineLevel="2" x14ac:dyDescent="0.2">
      <c r="A164" s="183"/>
      <c r="B164" s="184"/>
      <c r="D164" s="199"/>
      <c r="E164" s="199"/>
      <c r="F164" s="199"/>
      <c r="G164" s="199"/>
      <c r="H164" s="199"/>
      <c r="I164" s="199"/>
      <c r="J164" s="199"/>
      <c r="K164" s="199"/>
      <c r="L164" s="199"/>
      <c r="M164" s="199"/>
      <c r="N164" s="199"/>
      <c r="O164" s="199"/>
      <c r="P164" s="199"/>
      <c r="Q164" s="199"/>
      <c r="R164" s="199"/>
      <c r="S164" s="199"/>
      <c r="T164" s="199"/>
      <c r="U164" s="199"/>
      <c r="V164" s="186"/>
      <c r="W164" s="186"/>
      <c r="X164" s="186"/>
    </row>
    <row r="165" spans="1:24" s="185" customFormat="1" outlineLevel="2" x14ac:dyDescent="0.2">
      <c r="A165" s="183"/>
      <c r="B165" s="184"/>
      <c r="D165" s="199"/>
      <c r="E165" s="199"/>
      <c r="F165" s="199"/>
      <c r="G165" s="199"/>
      <c r="H165" s="199"/>
      <c r="I165" s="199"/>
      <c r="J165" s="199"/>
      <c r="K165" s="199"/>
      <c r="L165" s="199"/>
      <c r="M165" s="199"/>
      <c r="N165" s="199"/>
      <c r="O165" s="199"/>
      <c r="P165" s="199"/>
      <c r="Q165" s="199"/>
      <c r="R165" s="199"/>
      <c r="S165" s="199"/>
      <c r="T165" s="199"/>
      <c r="U165" s="199"/>
      <c r="V165" s="186"/>
      <c r="W165" s="186"/>
      <c r="X165" s="186"/>
    </row>
    <row r="166" spans="1:24" s="185" customFormat="1" outlineLevel="2" x14ac:dyDescent="0.2">
      <c r="A166" s="183"/>
      <c r="D166" s="200" t="s">
        <v>24</v>
      </c>
      <c r="F166" s="188"/>
      <c r="H166" s="188"/>
      <c r="J166" s="200" t="s">
        <v>568</v>
      </c>
      <c r="L166" s="200" t="s">
        <v>27</v>
      </c>
      <c r="N166" s="201" t="s">
        <v>36</v>
      </c>
      <c r="P166" s="200"/>
      <c r="R166" s="200" t="s">
        <v>38</v>
      </c>
      <c r="T166" s="200" t="s">
        <v>25</v>
      </c>
      <c r="U166" s="200"/>
      <c r="V166" s="186"/>
      <c r="W166" s="186"/>
      <c r="X166" s="186"/>
    </row>
    <row r="167" spans="1:24" s="185" customFormat="1" outlineLevel="2" x14ac:dyDescent="0.2">
      <c r="A167" s="183"/>
      <c r="D167" s="202" t="s">
        <v>26</v>
      </c>
      <c r="F167" s="202" t="s">
        <v>895</v>
      </c>
      <c r="H167" s="202" t="s">
        <v>107</v>
      </c>
      <c r="J167" s="202" t="s">
        <v>569</v>
      </c>
      <c r="L167" s="202" t="s">
        <v>28</v>
      </c>
      <c r="N167" s="202" t="s">
        <v>37</v>
      </c>
      <c r="P167" s="202" t="s">
        <v>896</v>
      </c>
      <c r="R167" s="202" t="s">
        <v>104</v>
      </c>
      <c r="T167" s="202" t="s">
        <v>26</v>
      </c>
      <c r="U167" s="201"/>
      <c r="V167" s="186"/>
      <c r="W167" s="186"/>
      <c r="X167" s="186"/>
    </row>
    <row r="168" spans="1:24" s="185" customFormat="1" outlineLevel="2" x14ac:dyDescent="0.2">
      <c r="A168" s="194" t="s">
        <v>1063</v>
      </c>
      <c r="B168" s="184"/>
      <c r="C168" s="184" t="s">
        <v>1070</v>
      </c>
      <c r="D168" s="199" t="e">
        <f>+#REF!+#REF!+25000+0.04</f>
        <v>#REF!</v>
      </c>
      <c r="E168" s="199"/>
      <c r="F168" s="199" t="e">
        <f>+#REF!+#REF!-25000</f>
        <v>#REF!</v>
      </c>
      <c r="G168" s="199"/>
      <c r="H168" s="199" t="e">
        <f>+#REF!+#REF!</f>
        <v>#REF!</v>
      </c>
      <c r="I168" s="199"/>
      <c r="J168" s="199" t="e">
        <f>+#REF!+#REF!</f>
        <v>#REF!</v>
      </c>
      <c r="K168" s="199"/>
      <c r="L168" s="199" t="e">
        <f>+#REF!+#REF!</f>
        <v>#REF!</v>
      </c>
      <c r="M168" s="199"/>
      <c r="N168" s="199" t="e">
        <f>+#REF!+#REF!</f>
        <v>#REF!</v>
      </c>
      <c r="O168" s="199"/>
      <c r="P168" s="199" t="e">
        <f>+#REF!+#REF!</f>
        <v>#REF!</v>
      </c>
      <c r="Q168" s="199"/>
      <c r="R168" s="199" t="e">
        <f>+#REF!+#REF!</f>
        <v>#REF!</v>
      </c>
      <c r="S168" s="199"/>
      <c r="T168" s="199" t="e">
        <f>+#REF!+#REF!+0.04</f>
        <v>#REF!</v>
      </c>
      <c r="U168" s="199"/>
      <c r="V168" s="186"/>
      <c r="W168" s="186"/>
      <c r="X168" s="186"/>
    </row>
    <row r="169" spans="1:24" s="185" customFormat="1" outlineLevel="2" x14ac:dyDescent="0.2">
      <c r="A169" s="194" t="s">
        <v>1058</v>
      </c>
      <c r="B169" s="184"/>
      <c r="C169" s="184" t="s">
        <v>1059</v>
      </c>
      <c r="D169" s="188" t="e">
        <f>+#REF!</f>
        <v>#REF!</v>
      </c>
      <c r="E169" s="188"/>
      <c r="F169" s="188" t="e">
        <f>+#REF!</f>
        <v>#REF!</v>
      </c>
      <c r="G169" s="188"/>
      <c r="H169" s="188" t="e">
        <f>+#REF!</f>
        <v>#REF!</v>
      </c>
      <c r="I169" s="188"/>
      <c r="J169" s="188" t="e">
        <f>+#REF!</f>
        <v>#REF!</v>
      </c>
      <c r="K169" s="188"/>
      <c r="L169" s="188" t="e">
        <f>+#REF!</f>
        <v>#REF!</v>
      </c>
      <c r="M169" s="188"/>
      <c r="N169" s="188" t="e">
        <f>+#REF!</f>
        <v>#REF!</v>
      </c>
      <c r="O169" s="188"/>
      <c r="P169" s="188" t="e">
        <f>+#REF!</f>
        <v>#REF!</v>
      </c>
      <c r="Q169" s="188"/>
      <c r="R169" s="188" t="e">
        <f>+#REF!</f>
        <v>#REF!</v>
      </c>
      <c r="S169" s="188"/>
      <c r="T169" s="188" t="e">
        <f>+#REF!</f>
        <v>#REF!</v>
      </c>
      <c r="U169" s="188"/>
      <c r="V169" s="186"/>
      <c r="W169" s="186"/>
      <c r="X169" s="186"/>
    </row>
    <row r="170" spans="1:24" s="185" customFormat="1" outlineLevel="2" x14ac:dyDescent="0.2">
      <c r="A170" s="194" t="s">
        <v>1060</v>
      </c>
      <c r="B170" s="184"/>
      <c r="C170" s="184" t="s">
        <v>1059</v>
      </c>
      <c r="D170" s="188" t="e">
        <f>+#REF!</f>
        <v>#REF!</v>
      </c>
      <c r="E170" s="188"/>
      <c r="F170" s="188" t="e">
        <f>+#REF!</f>
        <v>#REF!</v>
      </c>
      <c r="G170" s="188"/>
      <c r="H170" s="188" t="e">
        <f>+#REF!</f>
        <v>#REF!</v>
      </c>
      <c r="I170" s="188"/>
      <c r="J170" s="188" t="e">
        <f>+#REF!</f>
        <v>#REF!</v>
      </c>
      <c r="K170" s="188"/>
      <c r="L170" s="188" t="e">
        <f>+#REF!</f>
        <v>#REF!</v>
      </c>
      <c r="M170" s="188"/>
      <c r="N170" s="188" t="e">
        <f>+#REF!</f>
        <v>#REF!</v>
      </c>
      <c r="O170" s="188"/>
      <c r="P170" s="188" t="e">
        <f>+#REF!</f>
        <v>#REF!</v>
      </c>
      <c r="Q170" s="188"/>
      <c r="R170" s="188" t="e">
        <f>+#REF!</f>
        <v>#REF!</v>
      </c>
      <c r="S170" s="188"/>
      <c r="T170" s="188" t="e">
        <f>+#REF!</f>
        <v>#REF!</v>
      </c>
      <c r="U170" s="188"/>
      <c r="V170" s="186"/>
      <c r="W170" s="186"/>
      <c r="X170" s="186"/>
    </row>
    <row r="171" spans="1:24" s="185" customFormat="1" outlineLevel="2" x14ac:dyDescent="0.2">
      <c r="A171" s="194" t="s">
        <v>1061</v>
      </c>
      <c r="B171" s="184"/>
      <c r="C171" s="184" t="s">
        <v>1059</v>
      </c>
      <c r="D171" s="188" t="e">
        <f>+#REF!</f>
        <v>#REF!</v>
      </c>
      <c r="E171" s="188"/>
      <c r="F171" s="188" t="e">
        <f>+#REF!</f>
        <v>#REF!</v>
      </c>
      <c r="G171" s="188"/>
      <c r="H171" s="188" t="e">
        <f>+#REF!</f>
        <v>#REF!</v>
      </c>
      <c r="I171" s="188"/>
      <c r="J171" s="188" t="e">
        <f>+#REF!</f>
        <v>#REF!</v>
      </c>
      <c r="K171" s="188"/>
      <c r="L171" s="188" t="e">
        <f>+#REF!</f>
        <v>#REF!</v>
      </c>
      <c r="M171" s="188"/>
      <c r="N171" s="188" t="e">
        <f>+#REF!</f>
        <v>#REF!</v>
      </c>
      <c r="O171" s="188"/>
      <c r="P171" s="188" t="e">
        <f>+#REF!</f>
        <v>#REF!</v>
      </c>
      <c r="Q171" s="188"/>
      <c r="R171" s="188" t="e">
        <f>+#REF!</f>
        <v>#REF!</v>
      </c>
      <c r="S171" s="188"/>
      <c r="T171" s="188" t="e">
        <f>+#REF!</f>
        <v>#REF!</v>
      </c>
      <c r="U171" s="188"/>
      <c r="V171" s="186"/>
      <c r="W171" s="186"/>
      <c r="X171" s="186"/>
    </row>
    <row r="172" spans="1:24" s="185" customFormat="1" outlineLevel="2" x14ac:dyDescent="0.2">
      <c r="A172" s="194" t="s">
        <v>1062</v>
      </c>
      <c r="B172" s="184"/>
      <c r="C172" s="184" t="s">
        <v>1059</v>
      </c>
      <c r="D172" s="188" t="e">
        <f>+#REF!</f>
        <v>#REF!</v>
      </c>
      <c r="E172" s="188"/>
      <c r="F172" s="188" t="e">
        <f>+#REF!</f>
        <v>#REF!</v>
      </c>
      <c r="G172" s="188"/>
      <c r="H172" s="188" t="e">
        <f>+#REF!</f>
        <v>#REF!</v>
      </c>
      <c r="I172" s="188"/>
      <c r="J172" s="188" t="e">
        <f>+#REF!</f>
        <v>#REF!</v>
      </c>
      <c r="K172" s="188"/>
      <c r="L172" s="188" t="e">
        <f>+#REF!</f>
        <v>#REF!</v>
      </c>
      <c r="M172" s="188"/>
      <c r="N172" s="188" t="e">
        <f>+#REF!</f>
        <v>#REF!</v>
      </c>
      <c r="O172" s="188"/>
      <c r="P172" s="188" t="e">
        <f>+#REF!</f>
        <v>#REF!</v>
      </c>
      <c r="Q172" s="188"/>
      <c r="R172" s="188" t="e">
        <f>+#REF!</f>
        <v>#REF!</v>
      </c>
      <c r="S172" s="188"/>
      <c r="T172" s="188" t="e">
        <f>+#REF!</f>
        <v>#REF!</v>
      </c>
      <c r="U172" s="188"/>
      <c r="V172" s="186"/>
      <c r="W172" s="186"/>
      <c r="X172" s="186"/>
    </row>
    <row r="173" spans="1:24" s="185" customFormat="1" outlineLevel="2" x14ac:dyDescent="0.2">
      <c r="A173" s="194" t="s">
        <v>1056</v>
      </c>
      <c r="B173" s="184"/>
      <c r="C173" s="184" t="s">
        <v>1057</v>
      </c>
      <c r="D173" s="188" t="e">
        <f>+#REF!</f>
        <v>#REF!</v>
      </c>
      <c r="E173" s="188"/>
      <c r="F173" s="188" t="e">
        <f>+#REF!</f>
        <v>#REF!</v>
      </c>
      <c r="G173" s="188"/>
      <c r="H173" s="188" t="e">
        <f>+#REF!</f>
        <v>#REF!</v>
      </c>
      <c r="I173" s="188"/>
      <c r="J173" s="188" t="e">
        <f>+#REF!</f>
        <v>#REF!</v>
      </c>
      <c r="K173" s="188"/>
      <c r="L173" s="188" t="e">
        <f>+#REF!</f>
        <v>#REF!</v>
      </c>
      <c r="M173" s="188"/>
      <c r="N173" s="188" t="e">
        <f>+#REF!</f>
        <v>#REF!</v>
      </c>
      <c r="O173" s="188"/>
      <c r="P173" s="188" t="e">
        <f>+#REF!</f>
        <v>#REF!</v>
      </c>
      <c r="Q173" s="188"/>
      <c r="R173" s="188" t="e">
        <f>+#REF!</f>
        <v>#REF!</v>
      </c>
      <c r="S173" s="188"/>
      <c r="T173" s="188" t="e">
        <f>+#REF!</f>
        <v>#REF!</v>
      </c>
      <c r="U173" s="188"/>
      <c r="V173" s="186"/>
      <c r="W173" s="186"/>
      <c r="X173" s="186"/>
    </row>
    <row r="174" spans="1:24" s="185" customFormat="1" outlineLevel="2" x14ac:dyDescent="0.2">
      <c r="A174" s="194" t="s">
        <v>1065</v>
      </c>
      <c r="B174" s="184"/>
      <c r="C174" s="184" t="s">
        <v>1066</v>
      </c>
      <c r="D174" s="188" t="e">
        <f>+#REF!</f>
        <v>#REF!</v>
      </c>
      <c r="E174" s="188"/>
      <c r="F174" s="188" t="e">
        <f>+#REF!</f>
        <v>#REF!</v>
      </c>
      <c r="G174" s="188"/>
      <c r="H174" s="188" t="e">
        <f>+#REF!</f>
        <v>#REF!</v>
      </c>
      <c r="I174" s="188"/>
      <c r="J174" s="188" t="e">
        <f>+#REF!</f>
        <v>#REF!</v>
      </c>
      <c r="K174" s="188"/>
      <c r="L174" s="188" t="e">
        <f>+#REF!</f>
        <v>#REF!</v>
      </c>
      <c r="M174" s="188"/>
      <c r="N174" s="188" t="e">
        <f>+#REF!</f>
        <v>#REF!</v>
      </c>
      <c r="O174" s="188"/>
      <c r="P174" s="188" t="e">
        <f>+#REF!</f>
        <v>#REF!</v>
      </c>
      <c r="Q174" s="188"/>
      <c r="R174" s="188" t="e">
        <f>+#REF!</f>
        <v>#REF!</v>
      </c>
      <c r="S174" s="188"/>
      <c r="T174" s="188" t="e">
        <f>+#REF!</f>
        <v>#REF!</v>
      </c>
      <c r="U174" s="188"/>
      <c r="V174" s="186"/>
      <c r="W174" s="186"/>
      <c r="X174" s="186"/>
    </row>
    <row r="175" spans="1:24" s="185" customFormat="1" outlineLevel="2" x14ac:dyDescent="0.2">
      <c r="A175" s="194" t="s">
        <v>1065</v>
      </c>
      <c r="B175" s="184"/>
      <c r="C175" s="184" t="s">
        <v>1067</v>
      </c>
      <c r="D175" s="188" t="e">
        <f>+#REF!</f>
        <v>#REF!</v>
      </c>
      <c r="E175" s="188"/>
      <c r="F175" s="188" t="e">
        <f>+#REF!</f>
        <v>#REF!</v>
      </c>
      <c r="G175" s="188"/>
      <c r="H175" s="188" t="e">
        <f>+#REF!</f>
        <v>#REF!</v>
      </c>
      <c r="I175" s="188"/>
      <c r="J175" s="188" t="e">
        <f>+#REF!</f>
        <v>#REF!</v>
      </c>
      <c r="K175" s="188"/>
      <c r="L175" s="188" t="e">
        <f>+#REF!</f>
        <v>#REF!</v>
      </c>
      <c r="M175" s="188"/>
      <c r="N175" s="188" t="e">
        <f>+#REF!</f>
        <v>#REF!</v>
      </c>
      <c r="O175" s="188"/>
      <c r="P175" s="188" t="e">
        <f>+#REF!</f>
        <v>#REF!</v>
      </c>
      <c r="Q175" s="188"/>
      <c r="R175" s="188" t="e">
        <f>+#REF!</f>
        <v>#REF!</v>
      </c>
      <c r="S175" s="188"/>
      <c r="T175" s="188" t="e">
        <f>+#REF!</f>
        <v>#REF!</v>
      </c>
      <c r="U175" s="188"/>
      <c r="V175" s="186"/>
      <c r="W175" s="186"/>
      <c r="X175" s="186"/>
    </row>
    <row r="176" spans="1:24" s="185" customFormat="1" outlineLevel="2" x14ac:dyDescent="0.2">
      <c r="A176" s="194" t="s">
        <v>1065</v>
      </c>
      <c r="B176" s="184"/>
      <c r="C176" s="184" t="s">
        <v>1068</v>
      </c>
      <c r="D176" s="188" t="e">
        <f>+#REF!</f>
        <v>#REF!</v>
      </c>
      <c r="E176" s="188"/>
      <c r="F176" s="188" t="e">
        <f>+#REF!</f>
        <v>#REF!</v>
      </c>
      <c r="G176" s="188"/>
      <c r="H176" s="188" t="e">
        <f>+#REF!</f>
        <v>#REF!</v>
      </c>
      <c r="I176" s="188"/>
      <c r="J176" s="188" t="e">
        <f>+#REF!</f>
        <v>#REF!</v>
      </c>
      <c r="K176" s="188"/>
      <c r="L176" s="188" t="e">
        <f>+#REF!</f>
        <v>#REF!</v>
      </c>
      <c r="M176" s="188"/>
      <c r="N176" s="188" t="e">
        <f>+#REF!</f>
        <v>#REF!</v>
      </c>
      <c r="O176" s="188"/>
      <c r="P176" s="188" t="e">
        <f>+#REF!</f>
        <v>#REF!</v>
      </c>
      <c r="Q176" s="188"/>
      <c r="R176" s="188" t="e">
        <f>+#REF!</f>
        <v>#REF!</v>
      </c>
      <c r="S176" s="188"/>
      <c r="T176" s="188" t="e">
        <f>+#REF!</f>
        <v>#REF!</v>
      </c>
      <c r="U176" s="188"/>
      <c r="V176" s="186"/>
      <c r="W176" s="186"/>
      <c r="X176" s="186"/>
    </row>
    <row r="177" spans="1:39" s="185" customFormat="1" outlineLevel="2" x14ac:dyDescent="0.2">
      <c r="A177" s="183"/>
      <c r="B177" s="184"/>
      <c r="C177" s="185" t="s">
        <v>1071</v>
      </c>
      <c r="D177" s="193" t="e">
        <f>SUM(D168:D176)</f>
        <v>#REF!</v>
      </c>
      <c r="E177" s="188"/>
      <c r="F177" s="193" t="e">
        <f>SUM(F168:F176)</f>
        <v>#REF!</v>
      </c>
      <c r="G177" s="188"/>
      <c r="H177" s="193" t="e">
        <f>SUM(H168:H176)</f>
        <v>#REF!</v>
      </c>
      <c r="I177" s="188"/>
      <c r="J177" s="193" t="e">
        <f>SUM(J168:J176)</f>
        <v>#REF!</v>
      </c>
      <c r="K177" s="188"/>
      <c r="L177" s="193" t="e">
        <f>SUM(L168:L176)</f>
        <v>#REF!</v>
      </c>
      <c r="M177" s="187"/>
      <c r="N177" s="193" t="e">
        <f>SUM(N168:N176)</f>
        <v>#REF!</v>
      </c>
      <c r="O177" s="187"/>
      <c r="P177" s="193" t="e">
        <f>SUM(P168:P176)</f>
        <v>#REF!</v>
      </c>
      <c r="Q177" s="187"/>
      <c r="R177" s="193" t="e">
        <f>SUM(R168:R176)</f>
        <v>#REF!</v>
      </c>
      <c r="S177" s="188"/>
      <c r="T177" s="193" t="e">
        <f>SUM(T168:T176)</f>
        <v>#REF!</v>
      </c>
      <c r="U177" s="187"/>
      <c r="V177" s="186"/>
      <c r="W177" s="186"/>
      <c r="X177" s="186"/>
    </row>
    <row r="178" spans="1:39" outlineLevel="2" x14ac:dyDescent="0.2">
      <c r="D178" s="198"/>
      <c r="E178" s="198"/>
      <c r="F178" s="198"/>
      <c r="G178" s="198"/>
      <c r="H178" s="198"/>
      <c r="I178" s="198"/>
      <c r="J178" s="198"/>
      <c r="K178" s="198"/>
      <c r="L178" s="198"/>
      <c r="M178" s="198"/>
      <c r="N178" s="198"/>
      <c r="O178" s="198"/>
      <c r="P178" s="198"/>
      <c r="Q178" s="198"/>
      <c r="R178" s="198"/>
      <c r="S178" s="198"/>
      <c r="T178" s="198"/>
      <c r="U178" s="198"/>
    </row>
    <row r="179" spans="1:39" outlineLevel="1" x14ac:dyDescent="0.2">
      <c r="B179" s="180" t="s">
        <v>1072</v>
      </c>
      <c r="D179" s="198" t="e">
        <f>+D163+D177</f>
        <v>#REF!</v>
      </c>
      <c r="E179" s="198"/>
      <c r="F179" s="198" t="e">
        <f>+F163+F177</f>
        <v>#REF!</v>
      </c>
      <c r="G179" s="198"/>
      <c r="H179" s="198" t="e">
        <f>+H163+H177</f>
        <v>#REF!</v>
      </c>
      <c r="I179" s="198"/>
      <c r="J179" s="198" t="e">
        <f>+J163+J177</f>
        <v>#REF!</v>
      </c>
      <c r="K179" s="198"/>
      <c r="L179" s="198" t="e">
        <f>+L163+L177</f>
        <v>#REF!</v>
      </c>
      <c r="M179" s="198"/>
      <c r="N179" s="198" t="e">
        <f>+N163+N177</f>
        <v>#REF!</v>
      </c>
      <c r="O179" s="198"/>
      <c r="P179" s="198" t="e">
        <f>+P163+P177</f>
        <v>#REF!</v>
      </c>
      <c r="Q179" s="198"/>
      <c r="R179" s="198" t="e">
        <f>+R163+R177</f>
        <v>#REF!</v>
      </c>
      <c r="S179" s="198"/>
      <c r="T179" s="198" t="e">
        <f>+T163+T177</f>
        <v>#REF!</v>
      </c>
      <c r="U179" s="198"/>
      <c r="V179" s="203" t="e">
        <f>+F177</f>
        <v>#REF!</v>
      </c>
      <c r="W179" s="203"/>
      <c r="X179" s="203"/>
      <c r="Y179" s="176">
        <f>+F163</f>
        <v>0</v>
      </c>
      <c r="AL179" s="176" t="e">
        <f>SUM(V179:AJ179)</f>
        <v>#REF!</v>
      </c>
      <c r="AM179" s="176" t="e">
        <f>+T179-D179-AL179</f>
        <v>#REF!</v>
      </c>
    </row>
    <row r="180" spans="1:39" outlineLevel="1" x14ac:dyDescent="0.2">
      <c r="D180" s="198" t="e">
        <f>+D179-D14</f>
        <v>#REF!</v>
      </c>
      <c r="E180" s="198"/>
      <c r="F180" s="198"/>
      <c r="G180" s="198"/>
      <c r="H180" s="198"/>
      <c r="I180" s="198"/>
      <c r="J180" s="198"/>
      <c r="K180" s="198"/>
      <c r="L180" s="198"/>
      <c r="M180" s="198"/>
      <c r="N180" s="198"/>
      <c r="O180" s="198"/>
      <c r="P180" s="198"/>
      <c r="Q180" s="198"/>
      <c r="R180" s="198"/>
      <c r="S180" s="198"/>
      <c r="T180" s="198" t="e">
        <f>+T179-T14</f>
        <v>#REF!</v>
      </c>
      <c r="U180" s="198"/>
    </row>
    <row r="181" spans="1:39" outlineLevel="1" x14ac:dyDescent="0.2">
      <c r="D181" s="198"/>
      <c r="E181" s="198"/>
      <c r="F181" s="198"/>
      <c r="G181" s="198"/>
      <c r="H181" s="198"/>
      <c r="I181" s="198"/>
      <c r="J181" s="198"/>
      <c r="K181" s="198"/>
      <c r="L181" s="198"/>
      <c r="M181" s="198"/>
      <c r="N181" s="198"/>
      <c r="O181" s="198"/>
      <c r="P181" s="198"/>
      <c r="Q181" s="198"/>
      <c r="R181" s="198"/>
      <c r="S181" s="198"/>
      <c r="T181" s="198"/>
      <c r="U181" s="198"/>
    </row>
    <row r="182" spans="1:39" s="185" customFormat="1" outlineLevel="3" x14ac:dyDescent="0.2">
      <c r="A182" s="183"/>
      <c r="D182" s="200" t="s">
        <v>24</v>
      </c>
      <c r="F182" s="188"/>
      <c r="H182" s="188"/>
      <c r="J182" s="200" t="s">
        <v>568</v>
      </c>
      <c r="L182" s="200" t="s">
        <v>27</v>
      </c>
      <c r="N182" s="201" t="s">
        <v>36</v>
      </c>
      <c r="P182" s="200"/>
      <c r="R182" s="200" t="s">
        <v>38</v>
      </c>
      <c r="T182" s="200" t="s">
        <v>25</v>
      </c>
      <c r="U182" s="200"/>
      <c r="V182" s="186"/>
      <c r="W182" s="186"/>
      <c r="X182" s="186"/>
    </row>
    <row r="183" spans="1:39" s="185" customFormat="1" outlineLevel="3" x14ac:dyDescent="0.2">
      <c r="A183" s="183"/>
      <c r="D183" s="202" t="s">
        <v>26</v>
      </c>
      <c r="F183" s="202" t="s">
        <v>895</v>
      </c>
      <c r="H183" s="202" t="s">
        <v>107</v>
      </c>
      <c r="J183" s="202" t="s">
        <v>569</v>
      </c>
      <c r="L183" s="202" t="s">
        <v>28</v>
      </c>
      <c r="N183" s="202" t="s">
        <v>37</v>
      </c>
      <c r="P183" s="202" t="s">
        <v>896</v>
      </c>
      <c r="R183" s="202" t="s">
        <v>104</v>
      </c>
      <c r="T183" s="202" t="s">
        <v>26</v>
      </c>
      <c r="U183" s="201"/>
      <c r="V183" s="186"/>
      <c r="W183" s="186"/>
      <c r="X183" s="186"/>
    </row>
    <row r="184" spans="1:39" s="185" customFormat="1" outlineLevel="3" x14ac:dyDescent="0.2">
      <c r="A184" s="183"/>
      <c r="D184" s="201"/>
      <c r="F184" s="201"/>
      <c r="H184" s="201"/>
      <c r="J184" s="201"/>
      <c r="L184" s="201"/>
      <c r="N184" s="201"/>
      <c r="P184" s="201"/>
      <c r="R184" s="201"/>
      <c r="T184" s="201"/>
      <c r="U184" s="201"/>
      <c r="V184" s="186"/>
      <c r="W184" s="186"/>
      <c r="X184" s="186"/>
    </row>
    <row r="185" spans="1:39" s="185" customFormat="1" outlineLevel="3" x14ac:dyDescent="0.2">
      <c r="A185" s="183"/>
      <c r="B185" s="184" t="s">
        <v>136</v>
      </c>
      <c r="D185" s="189"/>
      <c r="E185" s="189"/>
      <c r="F185" s="189"/>
      <c r="G185" s="189"/>
      <c r="H185" s="189"/>
      <c r="I185" s="189"/>
      <c r="J185" s="189"/>
      <c r="K185" s="189"/>
      <c r="L185" s="189"/>
      <c r="M185" s="189"/>
      <c r="N185" s="189"/>
      <c r="O185" s="189"/>
      <c r="P185" s="189"/>
      <c r="Q185" s="189"/>
      <c r="R185" s="189"/>
      <c r="S185" s="189"/>
      <c r="T185" s="189"/>
      <c r="U185" s="189"/>
      <c r="V185" s="186"/>
      <c r="W185" s="186"/>
      <c r="X185" s="186"/>
    </row>
    <row r="186" spans="1:39" s="185" customFormat="1" outlineLevel="3" x14ac:dyDescent="0.2">
      <c r="A186" s="183"/>
      <c r="C186" s="185" t="s">
        <v>413</v>
      </c>
      <c r="D186" s="188" t="e">
        <f>+#REF!</f>
        <v>#REF!</v>
      </c>
      <c r="E186" s="188"/>
      <c r="F186" s="188" t="e">
        <f>+#REF!</f>
        <v>#REF!</v>
      </c>
      <c r="G186" s="188"/>
      <c r="H186" s="188" t="e">
        <f>+#REF!</f>
        <v>#REF!</v>
      </c>
      <c r="I186" s="188"/>
      <c r="J186" s="188" t="e">
        <f>+#REF!</f>
        <v>#REF!</v>
      </c>
      <c r="K186" s="188"/>
      <c r="L186" s="188" t="e">
        <f>+#REF!</f>
        <v>#REF!</v>
      </c>
      <c r="M186" s="188"/>
      <c r="N186" s="188" t="e">
        <f>+#REF!</f>
        <v>#REF!</v>
      </c>
      <c r="O186" s="188"/>
      <c r="P186" s="188" t="e">
        <f>+#REF!</f>
        <v>#REF!</v>
      </c>
      <c r="Q186" s="188"/>
      <c r="R186" s="188" t="e">
        <f>+#REF!</f>
        <v>#REF!</v>
      </c>
      <c r="S186" s="188"/>
      <c r="T186" s="188" t="e">
        <f>R186+P186+N186+L186+J186+H186+F186+D186</f>
        <v>#REF!</v>
      </c>
      <c r="U186" s="188"/>
      <c r="V186" s="186"/>
      <c r="W186" s="186"/>
      <c r="X186" s="186"/>
    </row>
    <row r="187" spans="1:39" s="185" customFormat="1" outlineLevel="3" x14ac:dyDescent="0.2">
      <c r="A187" s="183"/>
      <c r="C187" s="185" t="s">
        <v>792</v>
      </c>
      <c r="D187" s="188" t="e">
        <f>+#REF!</f>
        <v>#REF!</v>
      </c>
      <c r="E187" s="188"/>
      <c r="F187" s="188" t="e">
        <f>+#REF!</f>
        <v>#REF!</v>
      </c>
      <c r="G187" s="188"/>
      <c r="H187" s="188" t="e">
        <f>+#REF!</f>
        <v>#REF!</v>
      </c>
      <c r="I187" s="188"/>
      <c r="J187" s="188" t="e">
        <f>+#REF!</f>
        <v>#REF!</v>
      </c>
      <c r="K187" s="188"/>
      <c r="L187" s="188" t="e">
        <f>+#REF!</f>
        <v>#REF!</v>
      </c>
      <c r="M187" s="188"/>
      <c r="N187" s="188" t="e">
        <f>+#REF!</f>
        <v>#REF!</v>
      </c>
      <c r="O187" s="188"/>
      <c r="P187" s="188" t="e">
        <f>+#REF!</f>
        <v>#REF!</v>
      </c>
      <c r="Q187" s="188"/>
      <c r="R187" s="188" t="e">
        <f>+#REF!</f>
        <v>#REF!</v>
      </c>
      <c r="S187" s="188"/>
      <c r="T187" s="188" t="e">
        <f t="shared" ref="T187:T206" si="31">R187+P187+N187+L187+J187+H187+F187+D187</f>
        <v>#REF!</v>
      </c>
      <c r="U187" s="188"/>
      <c r="V187" s="186"/>
      <c r="W187" s="186"/>
      <c r="X187" s="186"/>
    </row>
    <row r="188" spans="1:39" s="185" customFormat="1" outlineLevel="3" x14ac:dyDescent="0.2">
      <c r="A188" s="183"/>
      <c r="C188" s="185" t="s">
        <v>112</v>
      </c>
      <c r="D188" s="188" t="e">
        <f>+#REF!</f>
        <v>#REF!</v>
      </c>
      <c r="E188" s="188"/>
      <c r="F188" s="188" t="e">
        <f>+#REF!</f>
        <v>#REF!</v>
      </c>
      <c r="G188" s="188"/>
      <c r="H188" s="188" t="e">
        <f>+#REF!</f>
        <v>#REF!</v>
      </c>
      <c r="I188" s="188"/>
      <c r="J188" s="188" t="e">
        <f>+#REF!</f>
        <v>#REF!</v>
      </c>
      <c r="K188" s="188"/>
      <c r="L188" s="188" t="e">
        <f>+#REF!</f>
        <v>#REF!</v>
      </c>
      <c r="M188" s="188"/>
      <c r="N188" s="188" t="e">
        <f>+#REF!</f>
        <v>#REF!</v>
      </c>
      <c r="O188" s="188"/>
      <c r="P188" s="188" t="e">
        <f>+#REF!</f>
        <v>#REF!</v>
      </c>
      <c r="Q188" s="188"/>
      <c r="R188" s="188" t="e">
        <f>+#REF!</f>
        <v>#REF!</v>
      </c>
      <c r="S188" s="188"/>
      <c r="T188" s="188" t="e">
        <f t="shared" si="31"/>
        <v>#REF!</v>
      </c>
      <c r="U188" s="188"/>
      <c r="V188" s="186"/>
      <c r="W188" s="186"/>
      <c r="X188" s="186"/>
    </row>
    <row r="189" spans="1:39" s="185" customFormat="1" outlineLevel="3" x14ac:dyDescent="0.2">
      <c r="A189" s="183"/>
      <c r="C189" s="185" t="s">
        <v>793</v>
      </c>
      <c r="D189" s="188" t="e">
        <f>+#REF!</f>
        <v>#REF!</v>
      </c>
      <c r="E189" s="188"/>
      <c r="F189" s="188" t="e">
        <f>+#REF!</f>
        <v>#REF!</v>
      </c>
      <c r="G189" s="188"/>
      <c r="H189" s="188" t="e">
        <f>+#REF!</f>
        <v>#REF!</v>
      </c>
      <c r="I189" s="188"/>
      <c r="J189" s="188" t="e">
        <f>+#REF!</f>
        <v>#REF!</v>
      </c>
      <c r="K189" s="188"/>
      <c r="L189" s="188" t="e">
        <f>+#REF!</f>
        <v>#REF!</v>
      </c>
      <c r="M189" s="188"/>
      <c r="N189" s="188" t="e">
        <f>+#REF!</f>
        <v>#REF!</v>
      </c>
      <c r="O189" s="188"/>
      <c r="P189" s="188" t="e">
        <f>+#REF!</f>
        <v>#REF!</v>
      </c>
      <c r="Q189" s="188"/>
      <c r="R189" s="188" t="e">
        <f>+#REF!</f>
        <v>#REF!</v>
      </c>
      <c r="S189" s="188"/>
      <c r="T189" s="188" t="e">
        <f t="shared" si="31"/>
        <v>#REF!</v>
      </c>
      <c r="U189" s="188"/>
      <c r="V189" s="186"/>
      <c r="W189" s="186"/>
      <c r="X189" s="186"/>
    </row>
    <row r="190" spans="1:39" s="185" customFormat="1" outlineLevel="3" x14ac:dyDescent="0.2">
      <c r="A190" s="183"/>
      <c r="C190" s="185" t="s">
        <v>113</v>
      </c>
      <c r="D190" s="188" t="e">
        <f>+#REF!</f>
        <v>#REF!</v>
      </c>
      <c r="E190" s="188"/>
      <c r="F190" s="188" t="e">
        <f>+#REF!</f>
        <v>#REF!</v>
      </c>
      <c r="G190" s="188"/>
      <c r="H190" s="188" t="e">
        <f>+#REF!</f>
        <v>#REF!</v>
      </c>
      <c r="I190" s="188"/>
      <c r="J190" s="188" t="e">
        <f>+#REF!</f>
        <v>#REF!</v>
      </c>
      <c r="K190" s="188"/>
      <c r="L190" s="188" t="e">
        <f>+#REF!</f>
        <v>#REF!</v>
      </c>
      <c r="M190" s="188"/>
      <c r="N190" s="188" t="e">
        <f>+#REF!</f>
        <v>#REF!</v>
      </c>
      <c r="O190" s="188"/>
      <c r="P190" s="188" t="e">
        <f>+#REF!</f>
        <v>#REF!</v>
      </c>
      <c r="Q190" s="188"/>
      <c r="R190" s="188" t="e">
        <f>+#REF!</f>
        <v>#REF!</v>
      </c>
      <c r="S190" s="188"/>
      <c r="T190" s="188" t="e">
        <f t="shared" si="31"/>
        <v>#REF!</v>
      </c>
      <c r="U190" s="188"/>
      <c r="V190" s="186"/>
      <c r="W190" s="186"/>
      <c r="X190" s="186"/>
    </row>
    <row r="191" spans="1:39" s="185" customFormat="1" outlineLevel="3" x14ac:dyDescent="0.2">
      <c r="A191" s="183"/>
      <c r="C191" s="185" t="s">
        <v>114</v>
      </c>
      <c r="D191" s="188" t="e">
        <f>+#REF!</f>
        <v>#REF!</v>
      </c>
      <c r="E191" s="188"/>
      <c r="F191" s="188" t="e">
        <f>+#REF!</f>
        <v>#REF!</v>
      </c>
      <c r="G191" s="188"/>
      <c r="H191" s="188" t="e">
        <f>+#REF!</f>
        <v>#REF!</v>
      </c>
      <c r="I191" s="188"/>
      <c r="J191" s="188" t="e">
        <f>+#REF!</f>
        <v>#REF!</v>
      </c>
      <c r="K191" s="188"/>
      <c r="L191" s="188" t="e">
        <f>+#REF!</f>
        <v>#REF!</v>
      </c>
      <c r="M191" s="188"/>
      <c r="N191" s="188" t="e">
        <f>+#REF!</f>
        <v>#REF!</v>
      </c>
      <c r="O191" s="188"/>
      <c r="P191" s="188" t="e">
        <f>+#REF!</f>
        <v>#REF!</v>
      </c>
      <c r="Q191" s="188"/>
      <c r="R191" s="188" t="e">
        <f>+#REF!</f>
        <v>#REF!</v>
      </c>
      <c r="S191" s="188"/>
      <c r="T191" s="188" t="e">
        <f t="shared" si="31"/>
        <v>#REF!</v>
      </c>
      <c r="U191" s="188"/>
      <c r="V191" s="186"/>
      <c r="W191" s="186"/>
      <c r="X191" s="186"/>
    </row>
    <row r="192" spans="1:39" s="185" customFormat="1" outlineLevel="3" x14ac:dyDescent="0.2">
      <c r="A192" s="183"/>
      <c r="C192" s="185" t="s">
        <v>794</v>
      </c>
      <c r="D192" s="188" t="e">
        <f>+#REF!</f>
        <v>#REF!</v>
      </c>
      <c r="E192" s="188"/>
      <c r="F192" s="188" t="e">
        <f>+#REF!</f>
        <v>#REF!</v>
      </c>
      <c r="G192" s="188"/>
      <c r="H192" s="188" t="e">
        <f>+#REF!</f>
        <v>#REF!</v>
      </c>
      <c r="I192" s="188"/>
      <c r="J192" s="188" t="e">
        <f>+#REF!</f>
        <v>#REF!</v>
      </c>
      <c r="K192" s="188"/>
      <c r="L192" s="188" t="e">
        <f>+#REF!</f>
        <v>#REF!</v>
      </c>
      <c r="M192" s="188"/>
      <c r="N192" s="188" t="e">
        <f>+#REF!</f>
        <v>#REF!</v>
      </c>
      <c r="O192" s="188"/>
      <c r="P192" s="188" t="e">
        <f>+#REF!</f>
        <v>#REF!</v>
      </c>
      <c r="Q192" s="188"/>
      <c r="R192" s="188" t="e">
        <f>+#REF!</f>
        <v>#REF!</v>
      </c>
      <c r="S192" s="188"/>
      <c r="T192" s="188" t="e">
        <f t="shared" si="31"/>
        <v>#REF!</v>
      </c>
      <c r="U192" s="188"/>
      <c r="V192" s="186"/>
      <c r="W192" s="186"/>
      <c r="X192" s="186"/>
    </row>
    <row r="193" spans="1:24" s="185" customFormat="1" outlineLevel="3" x14ac:dyDescent="0.2">
      <c r="A193" s="183"/>
      <c r="C193" s="185" t="s">
        <v>116</v>
      </c>
      <c r="D193" s="188" t="e">
        <f>+#REF!</f>
        <v>#REF!</v>
      </c>
      <c r="E193" s="188"/>
      <c r="F193" s="188" t="e">
        <f>+#REF!</f>
        <v>#REF!</v>
      </c>
      <c r="G193" s="188"/>
      <c r="H193" s="188" t="e">
        <f>+#REF!</f>
        <v>#REF!</v>
      </c>
      <c r="I193" s="188"/>
      <c r="J193" s="188" t="e">
        <f>+#REF!</f>
        <v>#REF!</v>
      </c>
      <c r="K193" s="188"/>
      <c r="L193" s="188" t="e">
        <f>+#REF!</f>
        <v>#REF!</v>
      </c>
      <c r="M193" s="188"/>
      <c r="N193" s="188" t="e">
        <f>+#REF!</f>
        <v>#REF!</v>
      </c>
      <c r="O193" s="188"/>
      <c r="P193" s="188" t="e">
        <f>+#REF!</f>
        <v>#REF!</v>
      </c>
      <c r="Q193" s="188"/>
      <c r="R193" s="188" t="e">
        <f>+#REF!</f>
        <v>#REF!</v>
      </c>
      <c r="S193" s="188"/>
      <c r="T193" s="188" t="e">
        <f t="shared" si="31"/>
        <v>#REF!</v>
      </c>
      <c r="U193" s="188"/>
      <c r="V193" s="186"/>
      <c r="W193" s="186"/>
      <c r="X193" s="186"/>
    </row>
    <row r="194" spans="1:24" s="185" customFormat="1" outlineLevel="3" x14ac:dyDescent="0.2">
      <c r="A194" s="183"/>
      <c r="C194" s="185" t="s">
        <v>894</v>
      </c>
      <c r="D194" s="188" t="e">
        <f>+#REF!</f>
        <v>#REF!</v>
      </c>
      <c r="E194" s="188"/>
      <c r="F194" s="188" t="e">
        <f>+#REF!</f>
        <v>#REF!</v>
      </c>
      <c r="G194" s="188"/>
      <c r="H194" s="188" t="e">
        <f>+#REF!</f>
        <v>#REF!</v>
      </c>
      <c r="I194" s="188"/>
      <c r="J194" s="188" t="e">
        <f>+#REF!</f>
        <v>#REF!</v>
      </c>
      <c r="K194" s="188"/>
      <c r="L194" s="188" t="e">
        <f>+#REF!</f>
        <v>#REF!</v>
      </c>
      <c r="M194" s="188"/>
      <c r="N194" s="188" t="e">
        <f>+#REF!</f>
        <v>#REF!</v>
      </c>
      <c r="O194" s="188"/>
      <c r="P194" s="188" t="e">
        <f>+#REF!</f>
        <v>#REF!</v>
      </c>
      <c r="Q194" s="188"/>
      <c r="R194" s="188" t="e">
        <f>+#REF!</f>
        <v>#REF!</v>
      </c>
      <c r="S194" s="188"/>
      <c r="T194" s="188" t="e">
        <f>R194+P194+N194+L194+J194+H194+F194+D194</f>
        <v>#REF!</v>
      </c>
      <c r="U194" s="188"/>
      <c r="V194" s="186"/>
      <c r="W194" s="186"/>
      <c r="X194" s="186"/>
    </row>
    <row r="195" spans="1:24" s="185" customFormat="1" outlineLevel="3" x14ac:dyDescent="0.2">
      <c r="A195" s="183"/>
      <c r="C195" s="185" t="s">
        <v>117</v>
      </c>
      <c r="D195" s="188" t="e">
        <f>+#REF!</f>
        <v>#REF!</v>
      </c>
      <c r="E195" s="188"/>
      <c r="F195" s="188" t="e">
        <f>+#REF!</f>
        <v>#REF!</v>
      </c>
      <c r="G195" s="188"/>
      <c r="H195" s="188" t="e">
        <f>+#REF!</f>
        <v>#REF!</v>
      </c>
      <c r="I195" s="188"/>
      <c r="J195" s="188" t="e">
        <f>+#REF!</f>
        <v>#REF!</v>
      </c>
      <c r="K195" s="188"/>
      <c r="L195" s="188" t="e">
        <f>+#REF!</f>
        <v>#REF!</v>
      </c>
      <c r="M195" s="188"/>
      <c r="N195" s="188" t="e">
        <f>+#REF!</f>
        <v>#REF!</v>
      </c>
      <c r="O195" s="188"/>
      <c r="P195" s="188" t="e">
        <f>+#REF!</f>
        <v>#REF!</v>
      </c>
      <c r="Q195" s="188"/>
      <c r="R195" s="188" t="e">
        <f>+#REF!</f>
        <v>#REF!</v>
      </c>
      <c r="S195" s="188"/>
      <c r="T195" s="188" t="e">
        <f t="shared" si="31"/>
        <v>#REF!</v>
      </c>
      <c r="U195" s="188"/>
      <c r="V195" s="186"/>
      <c r="W195" s="186"/>
      <c r="X195" s="186"/>
    </row>
    <row r="196" spans="1:24" s="185" customFormat="1" outlineLevel="3" x14ac:dyDescent="0.2">
      <c r="A196" s="183"/>
      <c r="C196" s="185" t="s">
        <v>890</v>
      </c>
      <c r="D196" s="188" t="e">
        <f>+#REF!</f>
        <v>#REF!</v>
      </c>
      <c r="E196" s="188"/>
      <c r="F196" s="188" t="e">
        <f>+#REF!</f>
        <v>#REF!</v>
      </c>
      <c r="G196" s="188"/>
      <c r="H196" s="188" t="e">
        <f>+#REF!</f>
        <v>#REF!</v>
      </c>
      <c r="I196" s="188"/>
      <c r="J196" s="188" t="e">
        <f>+#REF!</f>
        <v>#REF!</v>
      </c>
      <c r="K196" s="188"/>
      <c r="L196" s="188" t="e">
        <f>+#REF!</f>
        <v>#REF!</v>
      </c>
      <c r="M196" s="188"/>
      <c r="N196" s="188" t="e">
        <f>+#REF!</f>
        <v>#REF!</v>
      </c>
      <c r="O196" s="188"/>
      <c r="P196" s="188" t="e">
        <f>+#REF!</f>
        <v>#REF!</v>
      </c>
      <c r="Q196" s="188"/>
      <c r="R196" s="188" t="e">
        <f>+#REF!</f>
        <v>#REF!</v>
      </c>
      <c r="S196" s="188"/>
      <c r="T196" s="188" t="e">
        <f t="shared" si="31"/>
        <v>#REF!</v>
      </c>
      <c r="U196" s="188"/>
      <c r="V196" s="186"/>
      <c r="W196" s="186"/>
      <c r="X196" s="186"/>
    </row>
    <row r="197" spans="1:24" s="185" customFormat="1" outlineLevel="3" x14ac:dyDescent="0.2">
      <c r="A197" s="183"/>
      <c r="C197" s="185" t="s">
        <v>118</v>
      </c>
      <c r="D197" s="188" t="e">
        <f>+#REF!</f>
        <v>#REF!</v>
      </c>
      <c r="E197" s="188"/>
      <c r="F197" s="188" t="e">
        <f>+#REF!</f>
        <v>#REF!</v>
      </c>
      <c r="G197" s="188"/>
      <c r="H197" s="188" t="e">
        <f>+#REF!</f>
        <v>#REF!</v>
      </c>
      <c r="I197" s="188"/>
      <c r="J197" s="188" t="e">
        <f>+#REF!</f>
        <v>#REF!</v>
      </c>
      <c r="K197" s="188"/>
      <c r="L197" s="188" t="e">
        <f>+#REF!</f>
        <v>#REF!</v>
      </c>
      <c r="M197" s="188"/>
      <c r="N197" s="188" t="e">
        <f>+#REF!</f>
        <v>#REF!</v>
      </c>
      <c r="O197" s="188"/>
      <c r="P197" s="188" t="e">
        <f>+#REF!</f>
        <v>#REF!</v>
      </c>
      <c r="Q197" s="188"/>
      <c r="R197" s="188" t="e">
        <f>+#REF!</f>
        <v>#REF!</v>
      </c>
      <c r="S197" s="188"/>
      <c r="T197" s="188" t="e">
        <f t="shared" si="31"/>
        <v>#REF!</v>
      </c>
      <c r="U197" s="188"/>
      <c r="V197" s="186"/>
      <c r="W197" s="186"/>
      <c r="X197" s="186"/>
    </row>
    <row r="198" spans="1:24" s="185" customFormat="1" outlineLevel="3" x14ac:dyDescent="0.2">
      <c r="A198" s="183"/>
      <c r="C198" s="185" t="s">
        <v>891</v>
      </c>
      <c r="D198" s="188" t="e">
        <f>+#REF!</f>
        <v>#REF!</v>
      </c>
      <c r="E198" s="188"/>
      <c r="F198" s="188" t="e">
        <f>+#REF!</f>
        <v>#REF!</v>
      </c>
      <c r="G198" s="188"/>
      <c r="H198" s="188" t="e">
        <f>+#REF!</f>
        <v>#REF!</v>
      </c>
      <c r="I198" s="188"/>
      <c r="J198" s="188" t="e">
        <f>+#REF!</f>
        <v>#REF!</v>
      </c>
      <c r="K198" s="188"/>
      <c r="L198" s="188" t="e">
        <f>+#REF!</f>
        <v>#REF!</v>
      </c>
      <c r="M198" s="188"/>
      <c r="N198" s="188" t="e">
        <f>+#REF!</f>
        <v>#REF!</v>
      </c>
      <c r="O198" s="188"/>
      <c r="P198" s="188" t="e">
        <f>+#REF!</f>
        <v>#REF!</v>
      </c>
      <c r="Q198" s="188"/>
      <c r="R198" s="188" t="e">
        <f>+#REF!</f>
        <v>#REF!</v>
      </c>
      <c r="S198" s="188"/>
      <c r="T198" s="188" t="e">
        <f t="shared" si="31"/>
        <v>#REF!</v>
      </c>
      <c r="U198" s="188"/>
      <c r="V198" s="186"/>
      <c r="W198" s="186"/>
      <c r="X198" s="186"/>
    </row>
    <row r="199" spans="1:24" s="185" customFormat="1" outlineLevel="3" x14ac:dyDescent="0.2">
      <c r="A199" s="183"/>
      <c r="C199" s="185" t="s">
        <v>120</v>
      </c>
      <c r="D199" s="188" t="e">
        <f>+#REF!</f>
        <v>#REF!</v>
      </c>
      <c r="E199" s="188"/>
      <c r="F199" s="188" t="e">
        <f>+#REF!</f>
        <v>#REF!</v>
      </c>
      <c r="G199" s="188"/>
      <c r="H199" s="188" t="e">
        <f>+#REF!</f>
        <v>#REF!</v>
      </c>
      <c r="I199" s="188"/>
      <c r="J199" s="188" t="e">
        <f>+#REF!</f>
        <v>#REF!</v>
      </c>
      <c r="K199" s="188"/>
      <c r="L199" s="188" t="e">
        <f>+#REF!</f>
        <v>#REF!</v>
      </c>
      <c r="M199" s="188"/>
      <c r="N199" s="188" t="e">
        <f>+#REF!</f>
        <v>#REF!</v>
      </c>
      <c r="O199" s="188"/>
      <c r="P199" s="188" t="e">
        <f>+#REF!</f>
        <v>#REF!</v>
      </c>
      <c r="Q199" s="188"/>
      <c r="R199" s="188" t="e">
        <f>+#REF!</f>
        <v>#REF!</v>
      </c>
      <c r="S199" s="188"/>
      <c r="T199" s="188" t="e">
        <f t="shared" si="31"/>
        <v>#REF!</v>
      </c>
      <c r="U199" s="188"/>
      <c r="V199" s="186"/>
      <c r="W199" s="186"/>
      <c r="X199" s="186"/>
    </row>
    <row r="200" spans="1:24" s="185" customFormat="1" outlineLevel="3" x14ac:dyDescent="0.2">
      <c r="A200" s="183"/>
      <c r="C200" s="185" t="s">
        <v>892</v>
      </c>
      <c r="D200" s="188" t="e">
        <f>+#REF!</f>
        <v>#REF!</v>
      </c>
      <c r="E200" s="188"/>
      <c r="F200" s="188" t="e">
        <f>+#REF!</f>
        <v>#REF!</v>
      </c>
      <c r="G200" s="188"/>
      <c r="H200" s="188" t="e">
        <f>+#REF!</f>
        <v>#REF!</v>
      </c>
      <c r="I200" s="188"/>
      <c r="J200" s="188" t="e">
        <f>+#REF!</f>
        <v>#REF!</v>
      </c>
      <c r="K200" s="188"/>
      <c r="L200" s="188" t="e">
        <f>+#REF!</f>
        <v>#REF!</v>
      </c>
      <c r="M200" s="188"/>
      <c r="N200" s="188" t="e">
        <f>+#REF!</f>
        <v>#REF!</v>
      </c>
      <c r="O200" s="188"/>
      <c r="P200" s="188" t="e">
        <f>+#REF!</f>
        <v>#REF!</v>
      </c>
      <c r="Q200" s="188"/>
      <c r="R200" s="188" t="e">
        <f>+#REF!</f>
        <v>#REF!</v>
      </c>
      <c r="S200" s="188"/>
      <c r="T200" s="188" t="e">
        <f t="shared" si="31"/>
        <v>#REF!</v>
      </c>
      <c r="U200" s="188"/>
      <c r="V200" s="186"/>
      <c r="W200" s="186"/>
      <c r="X200" s="186"/>
    </row>
    <row r="201" spans="1:24" s="185" customFormat="1" outlineLevel="3" x14ac:dyDescent="0.2">
      <c r="A201" s="183"/>
      <c r="C201" s="185" t="s">
        <v>121</v>
      </c>
      <c r="D201" s="188" t="e">
        <f>+#REF!</f>
        <v>#REF!</v>
      </c>
      <c r="E201" s="188"/>
      <c r="F201" s="188" t="e">
        <f>+#REF!</f>
        <v>#REF!</v>
      </c>
      <c r="G201" s="188"/>
      <c r="H201" s="188" t="e">
        <f>+#REF!</f>
        <v>#REF!</v>
      </c>
      <c r="I201" s="188"/>
      <c r="J201" s="188" t="e">
        <f>+#REF!</f>
        <v>#REF!</v>
      </c>
      <c r="K201" s="188"/>
      <c r="L201" s="188" t="e">
        <f>+#REF!</f>
        <v>#REF!</v>
      </c>
      <c r="M201" s="188"/>
      <c r="N201" s="188" t="e">
        <f>+#REF!</f>
        <v>#REF!</v>
      </c>
      <c r="O201" s="188"/>
      <c r="P201" s="188" t="e">
        <f>+#REF!</f>
        <v>#REF!</v>
      </c>
      <c r="Q201" s="188"/>
      <c r="R201" s="188" t="e">
        <f>+#REF!</f>
        <v>#REF!</v>
      </c>
      <c r="S201" s="188"/>
      <c r="T201" s="188" t="e">
        <f t="shared" si="31"/>
        <v>#REF!</v>
      </c>
      <c r="U201" s="188"/>
      <c r="V201" s="186"/>
      <c r="W201" s="186"/>
      <c r="X201" s="186"/>
    </row>
    <row r="202" spans="1:24" s="185" customFormat="1" outlineLevel="3" x14ac:dyDescent="0.2">
      <c r="A202" s="183"/>
      <c r="C202" s="185" t="s">
        <v>123</v>
      </c>
      <c r="D202" s="188" t="e">
        <f>+#REF!</f>
        <v>#REF!</v>
      </c>
      <c r="E202" s="188"/>
      <c r="F202" s="188" t="e">
        <f>+#REF!</f>
        <v>#REF!</v>
      </c>
      <c r="G202" s="188"/>
      <c r="H202" s="188" t="e">
        <f>+#REF!</f>
        <v>#REF!</v>
      </c>
      <c r="I202" s="188"/>
      <c r="J202" s="188" t="e">
        <f>+#REF!</f>
        <v>#REF!</v>
      </c>
      <c r="K202" s="188"/>
      <c r="L202" s="188" t="e">
        <f>+#REF!</f>
        <v>#REF!</v>
      </c>
      <c r="M202" s="188"/>
      <c r="N202" s="188" t="e">
        <f>+#REF!</f>
        <v>#REF!</v>
      </c>
      <c r="O202" s="188"/>
      <c r="P202" s="188" t="e">
        <f>+#REF!</f>
        <v>#REF!</v>
      </c>
      <c r="Q202" s="188"/>
      <c r="R202" s="188" t="e">
        <f>+#REF!</f>
        <v>#REF!</v>
      </c>
      <c r="S202" s="188"/>
      <c r="T202" s="188" t="e">
        <f t="shared" si="31"/>
        <v>#REF!</v>
      </c>
      <c r="U202" s="188"/>
      <c r="V202" s="186"/>
      <c r="W202" s="186"/>
      <c r="X202" s="186"/>
    </row>
    <row r="203" spans="1:24" s="185" customFormat="1" outlineLevel="3" x14ac:dyDescent="0.2">
      <c r="A203" s="183"/>
      <c r="C203" s="185" t="s">
        <v>893</v>
      </c>
      <c r="D203" s="188" t="e">
        <f>+#REF!</f>
        <v>#REF!</v>
      </c>
      <c r="E203" s="188"/>
      <c r="F203" s="188" t="e">
        <f>+#REF!</f>
        <v>#REF!</v>
      </c>
      <c r="G203" s="188"/>
      <c r="H203" s="188" t="e">
        <f>+#REF!</f>
        <v>#REF!</v>
      </c>
      <c r="I203" s="188"/>
      <c r="J203" s="188" t="e">
        <f>+#REF!</f>
        <v>#REF!</v>
      </c>
      <c r="K203" s="188"/>
      <c r="L203" s="188" t="e">
        <f>+#REF!</f>
        <v>#REF!</v>
      </c>
      <c r="M203" s="188"/>
      <c r="N203" s="188" t="e">
        <f>+#REF!</f>
        <v>#REF!</v>
      </c>
      <c r="O203" s="188"/>
      <c r="P203" s="188" t="e">
        <f>+#REF!</f>
        <v>#REF!</v>
      </c>
      <c r="Q203" s="188"/>
      <c r="R203" s="188" t="e">
        <f>+#REF!</f>
        <v>#REF!</v>
      </c>
      <c r="S203" s="188"/>
      <c r="T203" s="188" t="e">
        <f t="shared" si="31"/>
        <v>#REF!</v>
      </c>
      <c r="U203" s="188"/>
      <c r="V203" s="186"/>
      <c r="W203" s="186"/>
      <c r="X203" s="186"/>
    </row>
    <row r="204" spans="1:24" s="185" customFormat="1" outlineLevel="3" x14ac:dyDescent="0.2">
      <c r="A204" s="183"/>
      <c r="C204" s="185" t="s">
        <v>128</v>
      </c>
      <c r="D204" s="188" t="e">
        <f>+#REF!</f>
        <v>#REF!</v>
      </c>
      <c r="E204" s="188"/>
      <c r="F204" s="188" t="e">
        <f>+#REF!</f>
        <v>#REF!</v>
      </c>
      <c r="G204" s="188"/>
      <c r="H204" s="188" t="e">
        <f>+#REF!</f>
        <v>#REF!</v>
      </c>
      <c r="I204" s="188"/>
      <c r="J204" s="188" t="e">
        <f>+#REF!</f>
        <v>#REF!</v>
      </c>
      <c r="K204" s="188"/>
      <c r="L204" s="188" t="e">
        <f>+#REF!</f>
        <v>#REF!</v>
      </c>
      <c r="M204" s="188"/>
      <c r="N204" s="188" t="e">
        <f>+#REF!</f>
        <v>#REF!</v>
      </c>
      <c r="O204" s="188"/>
      <c r="P204" s="188" t="e">
        <f>+#REF!</f>
        <v>#REF!</v>
      </c>
      <c r="Q204" s="188"/>
      <c r="R204" s="188" t="e">
        <f>+#REF!</f>
        <v>#REF!</v>
      </c>
      <c r="S204" s="188"/>
      <c r="T204" s="188" t="e">
        <f t="shared" si="31"/>
        <v>#REF!</v>
      </c>
      <c r="U204" s="188"/>
      <c r="V204" s="186"/>
      <c r="W204" s="186"/>
      <c r="X204" s="186"/>
    </row>
    <row r="205" spans="1:24" s="185" customFormat="1" outlineLevel="3" x14ac:dyDescent="0.2">
      <c r="A205" s="183"/>
      <c r="C205" s="185" t="s">
        <v>124</v>
      </c>
      <c r="D205" s="188" t="e">
        <f>+#REF!</f>
        <v>#REF!</v>
      </c>
      <c r="E205" s="187"/>
      <c r="F205" s="188" t="e">
        <f>+#REF!</f>
        <v>#REF!</v>
      </c>
      <c r="G205" s="187"/>
      <c r="H205" s="188" t="e">
        <f>+#REF!</f>
        <v>#REF!</v>
      </c>
      <c r="I205" s="187"/>
      <c r="J205" s="188" t="e">
        <f>+#REF!</f>
        <v>#REF!</v>
      </c>
      <c r="K205" s="187"/>
      <c r="L205" s="188" t="e">
        <f>+#REF!</f>
        <v>#REF!</v>
      </c>
      <c r="M205" s="187"/>
      <c r="N205" s="188" t="e">
        <f>+#REF!</f>
        <v>#REF!</v>
      </c>
      <c r="O205" s="187"/>
      <c r="P205" s="188" t="e">
        <f>+#REF!</f>
        <v>#REF!</v>
      </c>
      <c r="Q205" s="187"/>
      <c r="R205" s="188" t="e">
        <f>+#REF!</f>
        <v>#REF!</v>
      </c>
      <c r="S205" s="187"/>
      <c r="T205" s="187" t="e">
        <f t="shared" si="31"/>
        <v>#REF!</v>
      </c>
      <c r="U205" s="187"/>
      <c r="V205" s="186"/>
      <c r="W205" s="186"/>
      <c r="X205" s="186"/>
    </row>
    <row r="206" spans="1:24" s="185" customFormat="1" outlineLevel="3" x14ac:dyDescent="0.2">
      <c r="A206" s="183"/>
      <c r="C206" s="185" t="s">
        <v>130</v>
      </c>
      <c r="D206" s="190" t="e">
        <f>+#REF!</f>
        <v>#REF!</v>
      </c>
      <c r="E206" s="187"/>
      <c r="F206" s="190" t="e">
        <f>+#REF!</f>
        <v>#REF!</v>
      </c>
      <c r="G206" s="187"/>
      <c r="H206" s="190" t="e">
        <f>+#REF!</f>
        <v>#REF!</v>
      </c>
      <c r="I206" s="187"/>
      <c r="J206" s="190" t="e">
        <f>+#REF!</f>
        <v>#REF!</v>
      </c>
      <c r="K206" s="187"/>
      <c r="L206" s="190" t="e">
        <f>+#REF!</f>
        <v>#REF!</v>
      </c>
      <c r="M206" s="187"/>
      <c r="N206" s="190" t="e">
        <f>+#REF!</f>
        <v>#REF!</v>
      </c>
      <c r="O206" s="187"/>
      <c r="P206" s="190" t="e">
        <f>+#REF!</f>
        <v>#REF!</v>
      </c>
      <c r="Q206" s="187"/>
      <c r="R206" s="190" t="e">
        <f>+#REF!</f>
        <v>#REF!</v>
      </c>
      <c r="S206" s="187"/>
      <c r="T206" s="190" t="e">
        <f t="shared" si="31"/>
        <v>#REF!</v>
      </c>
      <c r="U206" s="187"/>
      <c r="V206" s="186"/>
      <c r="W206" s="186"/>
      <c r="X206" s="186"/>
    </row>
    <row r="207" spans="1:24" s="185" customFormat="1" outlineLevel="3" x14ac:dyDescent="0.2">
      <c r="A207" s="183"/>
      <c r="C207" s="192"/>
      <c r="D207" s="187" t="e">
        <f>SUM(D186:D206)</f>
        <v>#REF!</v>
      </c>
      <c r="E207" s="187"/>
      <c r="F207" s="187" t="e">
        <f>SUM(F186:F206)</f>
        <v>#REF!</v>
      </c>
      <c r="G207" s="187"/>
      <c r="H207" s="187" t="e">
        <f>SUM(H186:H206)</f>
        <v>#REF!</v>
      </c>
      <c r="I207" s="187"/>
      <c r="J207" s="187" t="e">
        <f>SUM(J186:J206)</f>
        <v>#REF!</v>
      </c>
      <c r="K207" s="187"/>
      <c r="L207" s="187" t="e">
        <f>SUM(L186:L206)</f>
        <v>#REF!</v>
      </c>
      <c r="M207" s="187"/>
      <c r="N207" s="187" t="e">
        <f>SUM(N186:N206)</f>
        <v>#REF!</v>
      </c>
      <c r="O207" s="187"/>
      <c r="P207" s="187" t="e">
        <f>SUM(P186:P206)</f>
        <v>#REF!</v>
      </c>
      <c r="Q207" s="187"/>
      <c r="R207" s="187" t="e">
        <f>SUM(R186:R206)</f>
        <v>#REF!</v>
      </c>
      <c r="S207" s="187"/>
      <c r="T207" s="187" t="e">
        <f>SUM(T186:T206)</f>
        <v>#REF!</v>
      </c>
      <c r="U207" s="187"/>
      <c r="V207" s="186"/>
      <c r="W207" s="186"/>
      <c r="X207" s="186"/>
    </row>
    <row r="208" spans="1:24" s="185" customFormat="1" outlineLevel="3" x14ac:dyDescent="0.2">
      <c r="A208" s="183"/>
      <c r="D208" s="204"/>
      <c r="E208" s="204"/>
      <c r="F208" s="204"/>
      <c r="G208" s="204"/>
      <c r="H208" s="204"/>
      <c r="I208" s="204"/>
      <c r="J208" s="191"/>
      <c r="K208" s="204"/>
      <c r="L208" s="204"/>
      <c r="M208" s="204"/>
      <c r="N208" s="204"/>
      <c r="O208" s="204"/>
      <c r="P208" s="204"/>
      <c r="Q208" s="204"/>
      <c r="R208" s="204"/>
      <c r="S208" s="204"/>
      <c r="T208" s="204"/>
      <c r="U208" s="204"/>
      <c r="V208" s="186"/>
      <c r="W208" s="186"/>
      <c r="X208" s="186"/>
    </row>
    <row r="209" spans="1:24" s="185" customFormat="1" outlineLevel="3" x14ac:dyDescent="0.2">
      <c r="A209" s="183"/>
      <c r="B209" s="184" t="s">
        <v>607</v>
      </c>
      <c r="D209" s="188"/>
      <c r="E209" s="188"/>
      <c r="F209" s="188"/>
      <c r="G209" s="188"/>
      <c r="H209" s="188"/>
      <c r="I209" s="188"/>
      <c r="J209" s="188"/>
      <c r="K209" s="188"/>
      <c r="L209" s="188"/>
      <c r="M209" s="188"/>
      <c r="N209" s="188"/>
      <c r="O209" s="188"/>
      <c r="P209" s="188"/>
      <c r="Q209" s="188"/>
      <c r="R209" s="188"/>
      <c r="S209" s="188"/>
      <c r="T209" s="188"/>
      <c r="U209" s="188"/>
      <c r="V209" s="186"/>
      <c r="W209" s="186"/>
      <c r="X209" s="186"/>
    </row>
    <row r="210" spans="1:24" s="185" customFormat="1" outlineLevel="3" x14ac:dyDescent="0.2">
      <c r="A210" s="183"/>
      <c r="C210" s="185" t="s">
        <v>601</v>
      </c>
      <c r="D210" s="188" t="e">
        <f>+#REF!</f>
        <v>#REF!</v>
      </c>
      <c r="E210" s="188"/>
      <c r="F210" s="188" t="e">
        <f>+#REF!</f>
        <v>#REF!</v>
      </c>
      <c r="G210" s="188"/>
      <c r="H210" s="188" t="e">
        <f>+#REF!</f>
        <v>#REF!</v>
      </c>
      <c r="I210" s="188"/>
      <c r="J210" s="188" t="e">
        <f>+#REF!</f>
        <v>#REF!</v>
      </c>
      <c r="K210" s="188"/>
      <c r="L210" s="188" t="e">
        <f>+#REF!</f>
        <v>#REF!</v>
      </c>
      <c r="M210" s="188"/>
      <c r="N210" s="188" t="e">
        <f>+#REF!</f>
        <v>#REF!</v>
      </c>
      <c r="O210" s="188"/>
      <c r="P210" s="188" t="e">
        <f>+#REF!</f>
        <v>#REF!</v>
      </c>
      <c r="Q210" s="188"/>
      <c r="R210" s="188" t="e">
        <f>+#REF!</f>
        <v>#REF!</v>
      </c>
      <c r="S210" s="188"/>
      <c r="T210" s="188" t="e">
        <f>R210+P210+N210+L210+J210+H210+F210+D210</f>
        <v>#REF!</v>
      </c>
      <c r="U210" s="188"/>
      <c r="V210" s="186"/>
      <c r="W210" s="186"/>
      <c r="X210" s="186"/>
    </row>
    <row r="211" spans="1:24" s="185" customFormat="1" outlineLevel="3" x14ac:dyDescent="0.2">
      <c r="A211" s="183"/>
      <c r="C211" s="185" t="s">
        <v>111</v>
      </c>
      <c r="D211" s="188" t="e">
        <f>+#REF!</f>
        <v>#REF!</v>
      </c>
      <c r="E211" s="188"/>
      <c r="F211" s="188" t="e">
        <f>+#REF!</f>
        <v>#REF!</v>
      </c>
      <c r="G211" s="188"/>
      <c r="H211" s="188" t="e">
        <f>+#REF!</f>
        <v>#REF!</v>
      </c>
      <c r="I211" s="188"/>
      <c r="J211" s="188" t="e">
        <f>+#REF!</f>
        <v>#REF!</v>
      </c>
      <c r="K211" s="188"/>
      <c r="L211" s="188" t="e">
        <f>+#REF!</f>
        <v>#REF!</v>
      </c>
      <c r="M211" s="188"/>
      <c r="N211" s="188" t="e">
        <f>+#REF!</f>
        <v>#REF!</v>
      </c>
      <c r="O211" s="188"/>
      <c r="P211" s="188" t="e">
        <f>+#REF!</f>
        <v>#REF!</v>
      </c>
      <c r="Q211" s="188"/>
      <c r="R211" s="188" t="e">
        <f>+#REF!</f>
        <v>#REF!</v>
      </c>
      <c r="S211" s="188"/>
      <c r="T211" s="188" t="e">
        <f>R211+P211+N211+L211+J211+H211+F211+D211</f>
        <v>#REF!</v>
      </c>
      <c r="U211" s="188"/>
      <c r="V211" s="186"/>
      <c r="W211" s="186"/>
      <c r="X211" s="186"/>
    </row>
    <row r="212" spans="1:24" s="185" customFormat="1" outlineLevel="3" x14ac:dyDescent="0.2">
      <c r="A212" s="183"/>
      <c r="C212" s="185" t="s">
        <v>119</v>
      </c>
      <c r="D212" s="190" t="e">
        <f>+#REF!</f>
        <v>#REF!</v>
      </c>
      <c r="E212" s="188"/>
      <c r="F212" s="190" t="e">
        <f>+#REF!</f>
        <v>#REF!</v>
      </c>
      <c r="G212" s="188"/>
      <c r="H212" s="190" t="e">
        <f>+#REF!</f>
        <v>#REF!</v>
      </c>
      <c r="I212" s="188"/>
      <c r="J212" s="190" t="e">
        <f>+#REF!</f>
        <v>#REF!</v>
      </c>
      <c r="K212" s="188"/>
      <c r="L212" s="190" t="e">
        <f>+#REF!</f>
        <v>#REF!</v>
      </c>
      <c r="M212" s="188"/>
      <c r="N212" s="190" t="e">
        <f>+#REF!</f>
        <v>#REF!</v>
      </c>
      <c r="O212" s="188"/>
      <c r="P212" s="190" t="e">
        <f>+#REF!</f>
        <v>#REF!</v>
      </c>
      <c r="Q212" s="188"/>
      <c r="R212" s="190" t="e">
        <f>+#REF!</f>
        <v>#REF!</v>
      </c>
      <c r="S212" s="188"/>
      <c r="T212" s="190" t="e">
        <f>R212+P212+N212+L212+J212+H212+F212+D212</f>
        <v>#REF!</v>
      </c>
      <c r="U212" s="187"/>
      <c r="V212" s="186"/>
      <c r="W212" s="186"/>
      <c r="X212" s="186"/>
    </row>
    <row r="213" spans="1:24" s="185" customFormat="1" outlineLevel="3" x14ac:dyDescent="0.2">
      <c r="A213" s="183"/>
      <c r="C213" s="192" t="s">
        <v>608</v>
      </c>
      <c r="D213" s="187" t="e">
        <f>SUM(D210:D212)</f>
        <v>#REF!</v>
      </c>
      <c r="E213" s="187"/>
      <c r="F213" s="187" t="e">
        <f>SUM(F210:F212)</f>
        <v>#REF!</v>
      </c>
      <c r="G213" s="187"/>
      <c r="H213" s="187" t="e">
        <f>SUM(H210:H212)</f>
        <v>#REF!</v>
      </c>
      <c r="I213" s="187"/>
      <c r="J213" s="187" t="e">
        <f>SUM(J210:J212)</f>
        <v>#REF!</v>
      </c>
      <c r="K213" s="187"/>
      <c r="L213" s="187" t="e">
        <f>SUM(L210:L212)</f>
        <v>#REF!</v>
      </c>
      <c r="M213" s="187"/>
      <c r="N213" s="187" t="e">
        <f>SUM(N210:N212)</f>
        <v>#REF!</v>
      </c>
      <c r="O213" s="187"/>
      <c r="P213" s="187" t="e">
        <f>SUM(P210:P212)</f>
        <v>#REF!</v>
      </c>
      <c r="Q213" s="187"/>
      <c r="R213" s="187" t="e">
        <f>SUM(R210:R212)</f>
        <v>#REF!</v>
      </c>
      <c r="S213" s="187"/>
      <c r="T213" s="187" t="e">
        <f>SUM(T210:T212)</f>
        <v>#REF!</v>
      </c>
      <c r="U213" s="187"/>
      <c r="V213" s="186"/>
      <c r="W213" s="186"/>
      <c r="X213" s="186"/>
    </row>
    <row r="214" spans="1:24" s="185" customFormat="1" outlineLevel="3" x14ac:dyDescent="0.2">
      <c r="A214" s="183"/>
      <c r="C214" s="192"/>
      <c r="D214" s="187"/>
      <c r="E214" s="187"/>
      <c r="F214" s="187"/>
      <c r="G214" s="187"/>
      <c r="H214" s="187"/>
      <c r="I214" s="187"/>
      <c r="J214" s="187"/>
      <c r="K214" s="187"/>
      <c r="L214" s="187"/>
      <c r="M214" s="187"/>
      <c r="N214" s="187"/>
      <c r="O214" s="187"/>
      <c r="P214" s="187"/>
      <c r="Q214" s="187"/>
      <c r="R214" s="187"/>
      <c r="S214" s="187"/>
      <c r="T214" s="187"/>
      <c r="U214" s="187"/>
      <c r="V214" s="186"/>
      <c r="W214" s="186"/>
      <c r="X214" s="186"/>
    </row>
    <row r="215" spans="1:24" s="185" customFormat="1" outlineLevel="3" x14ac:dyDescent="0.2">
      <c r="A215" s="185" t="s">
        <v>1073</v>
      </c>
      <c r="B215" s="184" t="s">
        <v>1026</v>
      </c>
    </row>
    <row r="216" spans="1:24" s="185" customFormat="1" outlineLevel="3" x14ac:dyDescent="0.2">
      <c r="C216" s="185" t="s">
        <v>601</v>
      </c>
      <c r="D216" s="188">
        <v>-2770449.12</v>
      </c>
      <c r="F216" s="205">
        <f>+F278</f>
        <v>0</v>
      </c>
      <c r="G216" s="206"/>
      <c r="H216" s="205">
        <f>+H278</f>
        <v>0</v>
      </c>
      <c r="I216" s="206"/>
      <c r="J216" s="205">
        <f>-D216</f>
        <v>2770449.12</v>
      </c>
      <c r="K216" s="206"/>
      <c r="L216" s="205">
        <f>+L278</f>
        <v>0</v>
      </c>
      <c r="M216" s="206"/>
      <c r="N216" s="205">
        <f>+N278</f>
        <v>0</v>
      </c>
      <c r="O216" s="206"/>
      <c r="P216" s="205">
        <f>+P278</f>
        <v>0</v>
      </c>
      <c r="Q216" s="206"/>
      <c r="R216" s="205">
        <f>+R278</f>
        <v>0</v>
      </c>
      <c r="T216" s="188">
        <f t="shared" ref="T216:T218" si="32">R216+P216+N216+L216+J216+H216+F216+D216</f>
        <v>0</v>
      </c>
      <c r="U216" s="188"/>
    </row>
    <row r="217" spans="1:24" s="185" customFormat="1" outlineLevel="3" x14ac:dyDescent="0.2">
      <c r="C217" s="185" t="s">
        <v>111</v>
      </c>
      <c r="F217" s="205">
        <f t="shared" ref="F217:F218" si="33">+F279</f>
        <v>0</v>
      </c>
      <c r="G217" s="206"/>
      <c r="H217" s="205">
        <f t="shared" ref="H217:J218" si="34">+H279</f>
        <v>0</v>
      </c>
      <c r="I217" s="206"/>
      <c r="J217" s="205">
        <f t="shared" si="34"/>
        <v>0</v>
      </c>
      <c r="K217" s="206"/>
      <c r="L217" s="205">
        <f t="shared" ref="L217:L218" si="35">+L279</f>
        <v>0</v>
      </c>
      <c r="M217" s="206"/>
      <c r="N217" s="205">
        <f t="shared" ref="N217:N218" si="36">+N279</f>
        <v>0</v>
      </c>
      <c r="O217" s="206"/>
      <c r="P217" s="205">
        <f t="shared" ref="P217:P218" si="37">+P279</f>
        <v>0</v>
      </c>
      <c r="Q217" s="206"/>
      <c r="R217" s="205">
        <f t="shared" ref="R217:R218" si="38">+R279</f>
        <v>0</v>
      </c>
      <c r="T217" s="187">
        <f t="shared" si="32"/>
        <v>0</v>
      </c>
      <c r="U217" s="188"/>
    </row>
    <row r="218" spans="1:24" s="185" customFormat="1" outlineLevel="3" x14ac:dyDescent="0.2">
      <c r="C218" s="185" t="s">
        <v>119</v>
      </c>
      <c r="F218" s="205">
        <f t="shared" si="33"/>
        <v>0</v>
      </c>
      <c r="G218" s="206"/>
      <c r="H218" s="205">
        <f t="shared" si="34"/>
        <v>0</v>
      </c>
      <c r="I218" s="206"/>
      <c r="J218" s="205">
        <f t="shared" si="34"/>
        <v>0</v>
      </c>
      <c r="K218" s="206"/>
      <c r="L218" s="205">
        <f t="shared" si="35"/>
        <v>0</v>
      </c>
      <c r="M218" s="206"/>
      <c r="N218" s="205">
        <f t="shared" si="36"/>
        <v>0</v>
      </c>
      <c r="O218" s="206"/>
      <c r="P218" s="205">
        <f t="shared" si="37"/>
        <v>0</v>
      </c>
      <c r="Q218" s="206"/>
      <c r="R218" s="205">
        <f t="shared" si="38"/>
        <v>0</v>
      </c>
      <c r="T218" s="190">
        <f t="shared" si="32"/>
        <v>0</v>
      </c>
      <c r="U218" s="188"/>
    </row>
    <row r="219" spans="1:24" s="185" customFormat="1" outlineLevel="3" x14ac:dyDescent="0.2">
      <c r="D219" s="193">
        <f>SUM(D216:D218)</f>
        <v>-2770449.12</v>
      </c>
      <c r="F219" s="193">
        <f>SUM(F216:F218)</f>
        <v>0</v>
      </c>
      <c r="H219" s="193">
        <f>SUM(H216:H218)</f>
        <v>0</v>
      </c>
      <c r="J219" s="193">
        <f>SUM(J216:J218)</f>
        <v>2770449.12</v>
      </c>
      <c r="L219" s="193">
        <f>SUM(L216:L218)</f>
        <v>0</v>
      </c>
      <c r="N219" s="193">
        <f>SUM(N216:N218)</f>
        <v>0</v>
      </c>
      <c r="P219" s="193">
        <f>SUM(P216:P218)</f>
        <v>0</v>
      </c>
      <c r="R219" s="193">
        <f>SUM(R216:R218)</f>
        <v>0</v>
      </c>
      <c r="T219" s="193">
        <f>SUM(T216:T218)</f>
        <v>0</v>
      </c>
      <c r="U219" s="187"/>
    </row>
    <row r="220" spans="1:24" s="185" customFormat="1" outlineLevel="3" x14ac:dyDescent="0.2">
      <c r="A220" s="183"/>
      <c r="B220" s="184" t="s">
        <v>1055</v>
      </c>
      <c r="C220" s="192"/>
      <c r="D220" s="187"/>
      <c r="E220" s="187"/>
      <c r="F220" s="187"/>
      <c r="G220" s="187"/>
      <c r="H220" s="187"/>
      <c r="I220" s="187"/>
      <c r="J220" s="187"/>
      <c r="K220" s="187"/>
      <c r="L220" s="187"/>
      <c r="M220" s="187"/>
      <c r="N220" s="187"/>
      <c r="O220" s="187"/>
      <c r="P220" s="187"/>
      <c r="Q220" s="187"/>
      <c r="R220" s="187"/>
      <c r="S220" s="187"/>
      <c r="T220" s="187"/>
      <c r="U220" s="187"/>
      <c r="V220" s="186"/>
      <c r="W220" s="186"/>
      <c r="X220" s="186"/>
    </row>
    <row r="221" spans="1:24" s="185" customFormat="1" outlineLevel="3" x14ac:dyDescent="0.2">
      <c r="A221" s="183"/>
      <c r="C221" s="192"/>
      <c r="D221" s="187"/>
      <c r="E221" s="187"/>
      <c r="F221" s="187"/>
      <c r="G221" s="187"/>
      <c r="H221" s="187"/>
      <c r="I221" s="187"/>
      <c r="J221" s="187"/>
      <c r="K221" s="187"/>
      <c r="L221" s="187"/>
      <c r="M221" s="187"/>
      <c r="N221" s="187"/>
      <c r="O221" s="187"/>
      <c r="P221" s="187"/>
      <c r="Q221" s="187"/>
      <c r="R221" s="187"/>
      <c r="S221" s="187"/>
      <c r="T221" s="187"/>
      <c r="U221" s="187"/>
      <c r="V221" s="186"/>
      <c r="W221" s="186"/>
      <c r="X221" s="186"/>
    </row>
    <row r="222" spans="1:24" s="185" customFormat="1" outlineLevel="3" x14ac:dyDescent="0.2">
      <c r="A222" s="194" t="s">
        <v>1063</v>
      </c>
      <c r="B222" s="184"/>
      <c r="C222" s="184" t="s">
        <v>1070</v>
      </c>
      <c r="D222" s="188" t="e">
        <f>+D168</f>
        <v>#REF!</v>
      </c>
      <c r="E222" s="199"/>
      <c r="F222" s="188" t="e">
        <f>+F168</f>
        <v>#REF!</v>
      </c>
      <c r="G222" s="199"/>
      <c r="H222" s="188" t="e">
        <f>+H168</f>
        <v>#REF!</v>
      </c>
      <c r="I222" s="199"/>
      <c r="J222" s="188" t="e">
        <f>+J168</f>
        <v>#REF!</v>
      </c>
      <c r="K222" s="199"/>
      <c r="L222" s="188" t="e">
        <f>+L168</f>
        <v>#REF!</v>
      </c>
      <c r="M222" s="199"/>
      <c r="N222" s="188" t="e">
        <f>+N168</f>
        <v>#REF!</v>
      </c>
      <c r="O222" s="199"/>
      <c r="P222" s="188" t="e">
        <f>+P168</f>
        <v>#REF!</v>
      </c>
      <c r="Q222" s="199"/>
      <c r="R222" s="188" t="e">
        <f>+R168</f>
        <v>#REF!</v>
      </c>
      <c r="S222" s="199"/>
      <c r="T222" s="188" t="e">
        <f>+T168</f>
        <v>#REF!</v>
      </c>
      <c r="U222" s="188"/>
      <c r="V222" s="186"/>
      <c r="W222" s="186"/>
      <c r="X222" s="186"/>
    </row>
    <row r="223" spans="1:24" s="185" customFormat="1" outlineLevel="3" x14ac:dyDescent="0.2">
      <c r="A223" s="194" t="s">
        <v>1058</v>
      </c>
      <c r="B223" s="184"/>
      <c r="C223" s="184" t="s">
        <v>1059</v>
      </c>
      <c r="D223" s="188" t="e">
        <f t="shared" ref="D223:F230" si="39">+D169</f>
        <v>#REF!</v>
      </c>
      <c r="E223" s="199"/>
      <c r="F223" s="188" t="e">
        <f t="shared" si="39"/>
        <v>#REF!</v>
      </c>
      <c r="G223" s="199"/>
      <c r="H223" s="188" t="e">
        <f t="shared" ref="H223:H230" si="40">+H169</f>
        <v>#REF!</v>
      </c>
      <c r="I223" s="199"/>
      <c r="J223" s="188" t="e">
        <f t="shared" ref="J223:J230" si="41">+J169</f>
        <v>#REF!</v>
      </c>
      <c r="K223" s="199"/>
      <c r="L223" s="188" t="e">
        <f t="shared" ref="L223:L230" si="42">+L169</f>
        <v>#REF!</v>
      </c>
      <c r="M223" s="199"/>
      <c r="N223" s="188" t="e">
        <f t="shared" ref="N223:N230" si="43">+N169</f>
        <v>#REF!</v>
      </c>
      <c r="O223" s="199"/>
      <c r="P223" s="188" t="e">
        <f t="shared" ref="P223:P230" si="44">+P169</f>
        <v>#REF!</v>
      </c>
      <c r="Q223" s="199"/>
      <c r="R223" s="188" t="e">
        <f t="shared" ref="R223:R230" si="45">+R169</f>
        <v>#REF!</v>
      </c>
      <c r="S223" s="199"/>
      <c r="T223" s="188" t="e">
        <f t="shared" ref="T223:T230" si="46">+T169</f>
        <v>#REF!</v>
      </c>
      <c r="U223" s="188"/>
      <c r="V223" s="186"/>
      <c r="W223" s="186"/>
      <c r="X223" s="186"/>
    </row>
    <row r="224" spans="1:24" s="185" customFormat="1" outlineLevel="3" x14ac:dyDescent="0.2">
      <c r="A224" s="194" t="s">
        <v>1060</v>
      </c>
      <c r="B224" s="184"/>
      <c r="C224" s="184" t="s">
        <v>1059</v>
      </c>
      <c r="D224" s="188" t="e">
        <f t="shared" si="39"/>
        <v>#REF!</v>
      </c>
      <c r="E224" s="199"/>
      <c r="F224" s="188" t="e">
        <f t="shared" si="39"/>
        <v>#REF!</v>
      </c>
      <c r="G224" s="199"/>
      <c r="H224" s="188" t="e">
        <f t="shared" si="40"/>
        <v>#REF!</v>
      </c>
      <c r="I224" s="199"/>
      <c r="J224" s="188" t="e">
        <f t="shared" si="41"/>
        <v>#REF!</v>
      </c>
      <c r="K224" s="199"/>
      <c r="L224" s="188" t="e">
        <f t="shared" si="42"/>
        <v>#REF!</v>
      </c>
      <c r="M224" s="199"/>
      <c r="N224" s="188" t="e">
        <f t="shared" si="43"/>
        <v>#REF!</v>
      </c>
      <c r="O224" s="199"/>
      <c r="P224" s="188" t="e">
        <f t="shared" si="44"/>
        <v>#REF!</v>
      </c>
      <c r="Q224" s="199"/>
      <c r="R224" s="188" t="e">
        <f t="shared" si="45"/>
        <v>#REF!</v>
      </c>
      <c r="S224" s="199"/>
      <c r="T224" s="188" t="e">
        <f t="shared" si="46"/>
        <v>#REF!</v>
      </c>
      <c r="U224" s="188"/>
      <c r="V224" s="186"/>
      <c r="W224" s="186"/>
      <c r="X224" s="186"/>
    </row>
    <row r="225" spans="1:39" s="185" customFormat="1" outlineLevel="3" x14ac:dyDescent="0.2">
      <c r="A225" s="194" t="s">
        <v>1061</v>
      </c>
      <c r="B225" s="184"/>
      <c r="C225" s="184" t="s">
        <v>1059</v>
      </c>
      <c r="D225" s="188" t="e">
        <f t="shared" si="39"/>
        <v>#REF!</v>
      </c>
      <c r="E225" s="199"/>
      <c r="F225" s="188" t="e">
        <f t="shared" si="39"/>
        <v>#REF!</v>
      </c>
      <c r="G225" s="199"/>
      <c r="H225" s="188" t="e">
        <f t="shared" si="40"/>
        <v>#REF!</v>
      </c>
      <c r="I225" s="199"/>
      <c r="J225" s="188" t="e">
        <f t="shared" si="41"/>
        <v>#REF!</v>
      </c>
      <c r="K225" s="199"/>
      <c r="L225" s="188" t="e">
        <f t="shared" si="42"/>
        <v>#REF!</v>
      </c>
      <c r="M225" s="199"/>
      <c r="N225" s="188" t="e">
        <f t="shared" si="43"/>
        <v>#REF!</v>
      </c>
      <c r="O225" s="199"/>
      <c r="P225" s="188" t="e">
        <f t="shared" si="44"/>
        <v>#REF!</v>
      </c>
      <c r="Q225" s="199"/>
      <c r="R225" s="188" t="e">
        <f t="shared" si="45"/>
        <v>#REF!</v>
      </c>
      <c r="S225" s="199"/>
      <c r="T225" s="188" t="e">
        <f t="shared" si="46"/>
        <v>#REF!</v>
      </c>
      <c r="U225" s="188"/>
      <c r="V225" s="186"/>
      <c r="W225" s="186"/>
      <c r="X225" s="186"/>
    </row>
    <row r="226" spans="1:39" s="185" customFormat="1" outlineLevel="3" x14ac:dyDescent="0.2">
      <c r="A226" s="194" t="s">
        <v>1062</v>
      </c>
      <c r="B226" s="184"/>
      <c r="C226" s="184" t="s">
        <v>1059</v>
      </c>
      <c r="D226" s="188" t="e">
        <f t="shared" si="39"/>
        <v>#REF!</v>
      </c>
      <c r="E226" s="199"/>
      <c r="F226" s="188" t="e">
        <f t="shared" si="39"/>
        <v>#REF!</v>
      </c>
      <c r="G226" s="199"/>
      <c r="H226" s="188" t="e">
        <f t="shared" si="40"/>
        <v>#REF!</v>
      </c>
      <c r="I226" s="199"/>
      <c r="J226" s="188" t="e">
        <f t="shared" si="41"/>
        <v>#REF!</v>
      </c>
      <c r="K226" s="199"/>
      <c r="L226" s="188" t="e">
        <f t="shared" si="42"/>
        <v>#REF!</v>
      </c>
      <c r="M226" s="199"/>
      <c r="N226" s="188" t="e">
        <f t="shared" si="43"/>
        <v>#REF!</v>
      </c>
      <c r="O226" s="199"/>
      <c r="P226" s="188" t="e">
        <f t="shared" si="44"/>
        <v>#REF!</v>
      </c>
      <c r="Q226" s="199"/>
      <c r="R226" s="188" t="e">
        <f t="shared" si="45"/>
        <v>#REF!</v>
      </c>
      <c r="S226" s="199"/>
      <c r="T226" s="188" t="e">
        <f t="shared" si="46"/>
        <v>#REF!</v>
      </c>
      <c r="U226" s="188"/>
      <c r="V226" s="186"/>
      <c r="W226" s="186"/>
      <c r="X226" s="186"/>
    </row>
    <row r="227" spans="1:39" s="185" customFormat="1" outlineLevel="3" x14ac:dyDescent="0.2">
      <c r="A227" s="194" t="s">
        <v>1056</v>
      </c>
      <c r="B227" s="184"/>
      <c r="C227" s="184" t="s">
        <v>1057</v>
      </c>
      <c r="D227" s="188" t="e">
        <f t="shared" si="39"/>
        <v>#REF!</v>
      </c>
      <c r="E227" s="199"/>
      <c r="F227" s="188" t="e">
        <f t="shared" si="39"/>
        <v>#REF!</v>
      </c>
      <c r="G227" s="199"/>
      <c r="H227" s="188" t="e">
        <f t="shared" si="40"/>
        <v>#REF!</v>
      </c>
      <c r="I227" s="199"/>
      <c r="J227" s="188" t="e">
        <f t="shared" si="41"/>
        <v>#REF!</v>
      </c>
      <c r="K227" s="199"/>
      <c r="L227" s="188" t="e">
        <f t="shared" si="42"/>
        <v>#REF!</v>
      </c>
      <c r="M227" s="199"/>
      <c r="N227" s="188" t="e">
        <f t="shared" si="43"/>
        <v>#REF!</v>
      </c>
      <c r="O227" s="199"/>
      <c r="P227" s="188" t="e">
        <f t="shared" si="44"/>
        <v>#REF!</v>
      </c>
      <c r="Q227" s="199"/>
      <c r="R227" s="188" t="e">
        <f t="shared" si="45"/>
        <v>#REF!</v>
      </c>
      <c r="S227" s="199"/>
      <c r="T227" s="188" t="e">
        <f t="shared" si="46"/>
        <v>#REF!</v>
      </c>
      <c r="U227" s="188"/>
      <c r="V227" s="186"/>
      <c r="W227" s="186"/>
      <c r="X227" s="186"/>
    </row>
    <row r="228" spans="1:39" s="185" customFormat="1" outlineLevel="3" x14ac:dyDescent="0.2">
      <c r="A228" s="194" t="s">
        <v>1065</v>
      </c>
      <c r="B228" s="184"/>
      <c r="C228" s="184" t="s">
        <v>1066</v>
      </c>
      <c r="D228" s="188" t="e">
        <f t="shared" si="39"/>
        <v>#REF!</v>
      </c>
      <c r="E228" s="199"/>
      <c r="F228" s="188" t="e">
        <f t="shared" si="39"/>
        <v>#REF!</v>
      </c>
      <c r="G228" s="199"/>
      <c r="H228" s="188" t="e">
        <f t="shared" si="40"/>
        <v>#REF!</v>
      </c>
      <c r="I228" s="199"/>
      <c r="J228" s="188" t="e">
        <f t="shared" si="41"/>
        <v>#REF!</v>
      </c>
      <c r="K228" s="199"/>
      <c r="L228" s="188" t="e">
        <f t="shared" si="42"/>
        <v>#REF!</v>
      </c>
      <c r="M228" s="199"/>
      <c r="N228" s="188" t="e">
        <f t="shared" si="43"/>
        <v>#REF!</v>
      </c>
      <c r="O228" s="199"/>
      <c r="P228" s="188" t="e">
        <f t="shared" si="44"/>
        <v>#REF!</v>
      </c>
      <c r="Q228" s="199"/>
      <c r="R228" s="188" t="e">
        <f t="shared" si="45"/>
        <v>#REF!</v>
      </c>
      <c r="S228" s="199"/>
      <c r="T228" s="188" t="e">
        <f t="shared" si="46"/>
        <v>#REF!</v>
      </c>
      <c r="U228" s="188"/>
      <c r="V228" s="186"/>
      <c r="W228" s="186"/>
      <c r="X228" s="186"/>
    </row>
    <row r="229" spans="1:39" s="185" customFormat="1" outlineLevel="3" x14ac:dyDescent="0.2">
      <c r="A229" s="194" t="s">
        <v>1065</v>
      </c>
      <c r="B229" s="184"/>
      <c r="C229" s="184" t="s">
        <v>1067</v>
      </c>
      <c r="D229" s="188" t="e">
        <f t="shared" si="39"/>
        <v>#REF!</v>
      </c>
      <c r="E229" s="199"/>
      <c r="F229" s="188" t="e">
        <f t="shared" si="39"/>
        <v>#REF!</v>
      </c>
      <c r="G229" s="199"/>
      <c r="H229" s="188" t="e">
        <f t="shared" si="40"/>
        <v>#REF!</v>
      </c>
      <c r="I229" s="199"/>
      <c r="J229" s="188" t="e">
        <f t="shared" si="41"/>
        <v>#REF!</v>
      </c>
      <c r="K229" s="199"/>
      <c r="L229" s="188" t="e">
        <f t="shared" si="42"/>
        <v>#REF!</v>
      </c>
      <c r="M229" s="199"/>
      <c r="N229" s="188" t="e">
        <f t="shared" si="43"/>
        <v>#REF!</v>
      </c>
      <c r="O229" s="199"/>
      <c r="P229" s="188" t="e">
        <f t="shared" si="44"/>
        <v>#REF!</v>
      </c>
      <c r="Q229" s="199"/>
      <c r="R229" s="188" t="e">
        <f t="shared" si="45"/>
        <v>#REF!</v>
      </c>
      <c r="S229" s="199"/>
      <c r="T229" s="188" t="e">
        <f t="shared" si="46"/>
        <v>#REF!</v>
      </c>
      <c r="U229" s="188"/>
      <c r="V229" s="186"/>
      <c r="W229" s="186"/>
      <c r="X229" s="186"/>
    </row>
    <row r="230" spans="1:39" s="185" customFormat="1" outlineLevel="3" x14ac:dyDescent="0.2">
      <c r="A230" s="194" t="s">
        <v>1065</v>
      </c>
      <c r="B230" s="184"/>
      <c r="C230" s="184" t="s">
        <v>1068</v>
      </c>
      <c r="D230" s="188" t="e">
        <f t="shared" si="39"/>
        <v>#REF!</v>
      </c>
      <c r="E230" s="199"/>
      <c r="F230" s="188" t="e">
        <f t="shared" si="39"/>
        <v>#REF!</v>
      </c>
      <c r="G230" s="199"/>
      <c r="H230" s="188" t="e">
        <f t="shared" si="40"/>
        <v>#REF!</v>
      </c>
      <c r="I230" s="199"/>
      <c r="J230" s="188" t="e">
        <f t="shared" si="41"/>
        <v>#REF!</v>
      </c>
      <c r="K230" s="199"/>
      <c r="L230" s="188" t="e">
        <f t="shared" si="42"/>
        <v>#REF!</v>
      </c>
      <c r="M230" s="199"/>
      <c r="N230" s="188" t="e">
        <f t="shared" si="43"/>
        <v>#REF!</v>
      </c>
      <c r="O230" s="199"/>
      <c r="P230" s="188" t="e">
        <f t="shared" si="44"/>
        <v>#REF!</v>
      </c>
      <c r="Q230" s="199"/>
      <c r="R230" s="188" t="e">
        <f t="shared" si="45"/>
        <v>#REF!</v>
      </c>
      <c r="S230" s="199"/>
      <c r="T230" s="188" t="e">
        <f t="shared" si="46"/>
        <v>#REF!</v>
      </c>
      <c r="U230" s="188"/>
      <c r="V230" s="186"/>
      <c r="W230" s="186"/>
      <c r="X230" s="186"/>
    </row>
    <row r="231" spans="1:39" s="185" customFormat="1" outlineLevel="3" x14ac:dyDescent="0.2">
      <c r="A231" s="183"/>
      <c r="B231" s="184"/>
      <c r="C231" s="185" t="s">
        <v>1071</v>
      </c>
      <c r="D231" s="193" t="e">
        <f>SUM(D222:D230)</f>
        <v>#REF!</v>
      </c>
      <c r="E231" s="188"/>
      <c r="F231" s="193" t="e">
        <f>SUM(F222:F230)</f>
        <v>#REF!</v>
      </c>
      <c r="G231" s="188"/>
      <c r="H231" s="193" t="e">
        <f>SUM(H222:H230)</f>
        <v>#REF!</v>
      </c>
      <c r="I231" s="188"/>
      <c r="J231" s="193" t="e">
        <f>SUM(J222:J230)</f>
        <v>#REF!</v>
      </c>
      <c r="K231" s="188"/>
      <c r="L231" s="193" t="e">
        <f>SUM(L222:L230)</f>
        <v>#REF!</v>
      </c>
      <c r="M231" s="187"/>
      <c r="N231" s="193" t="e">
        <f>SUM(N222:N230)</f>
        <v>#REF!</v>
      </c>
      <c r="O231" s="187"/>
      <c r="P231" s="193" t="e">
        <f>SUM(P222:P230)</f>
        <v>#REF!</v>
      </c>
      <c r="Q231" s="187"/>
      <c r="R231" s="193" t="e">
        <f>SUM(R222:R230)</f>
        <v>#REF!</v>
      </c>
      <c r="S231" s="188"/>
      <c r="T231" s="193" t="e">
        <f>SUM(T222:T230)</f>
        <v>#REF!</v>
      </c>
      <c r="U231" s="187"/>
      <c r="V231" s="186"/>
      <c r="W231" s="186"/>
      <c r="X231" s="186"/>
    </row>
    <row r="232" spans="1:39" s="185" customFormat="1" outlineLevel="3" x14ac:dyDescent="0.2">
      <c r="A232" s="183"/>
      <c r="B232" s="184"/>
      <c r="D232" s="187"/>
      <c r="E232" s="188"/>
      <c r="F232" s="187"/>
      <c r="G232" s="188"/>
      <c r="H232" s="187"/>
      <c r="I232" s="188"/>
      <c r="J232" s="187"/>
      <c r="K232" s="188"/>
      <c r="L232" s="187"/>
      <c r="M232" s="187"/>
      <c r="N232" s="187"/>
      <c r="O232" s="187"/>
      <c r="P232" s="187"/>
      <c r="Q232" s="187"/>
      <c r="R232" s="187"/>
      <c r="S232" s="188"/>
      <c r="T232" s="187"/>
      <c r="U232" s="187"/>
      <c r="V232" s="186"/>
      <c r="W232" s="186"/>
      <c r="X232" s="186"/>
    </row>
    <row r="233" spans="1:39" s="185" customFormat="1" outlineLevel="3" x14ac:dyDescent="0.2">
      <c r="A233" s="183"/>
      <c r="B233" s="184"/>
      <c r="D233" s="187"/>
      <c r="E233" s="188"/>
      <c r="F233" s="187"/>
      <c r="G233" s="188"/>
      <c r="H233" s="187"/>
      <c r="I233" s="188"/>
      <c r="J233" s="187"/>
      <c r="K233" s="188"/>
      <c r="L233" s="187"/>
      <c r="M233" s="187"/>
      <c r="N233" s="187"/>
      <c r="O233" s="187"/>
      <c r="P233" s="187"/>
      <c r="Q233" s="187"/>
      <c r="R233" s="187"/>
      <c r="S233" s="188"/>
      <c r="T233" s="187"/>
      <c r="U233" s="187"/>
      <c r="V233" s="186"/>
      <c r="W233" s="186"/>
      <c r="X233" s="186"/>
    </row>
    <row r="234" spans="1:39" s="185" customFormat="1" outlineLevel="3" x14ac:dyDescent="0.2">
      <c r="A234" s="183"/>
      <c r="B234" s="184"/>
      <c r="D234" s="187"/>
      <c r="E234" s="188"/>
      <c r="F234" s="187"/>
      <c r="G234" s="188"/>
      <c r="H234" s="187"/>
      <c r="I234" s="188"/>
      <c r="J234" s="187"/>
      <c r="K234" s="188"/>
      <c r="L234" s="187"/>
      <c r="M234" s="187"/>
      <c r="N234" s="187"/>
      <c r="O234" s="187"/>
      <c r="P234" s="187"/>
      <c r="Q234" s="187"/>
      <c r="R234" s="187"/>
      <c r="S234" s="188"/>
      <c r="T234" s="187"/>
      <c r="U234" s="187"/>
      <c r="V234" s="186"/>
      <c r="W234" s="186"/>
      <c r="X234" s="186"/>
    </row>
    <row r="235" spans="1:39" outlineLevel="3" x14ac:dyDescent="0.2">
      <c r="B235" s="152"/>
      <c r="C235" s="11"/>
      <c r="D235" s="153"/>
      <c r="E235" s="149"/>
      <c r="F235" s="153"/>
      <c r="G235" s="149"/>
      <c r="H235" s="153"/>
      <c r="I235" s="149"/>
      <c r="J235" s="153"/>
      <c r="K235" s="149"/>
      <c r="L235" s="153"/>
      <c r="M235" s="149"/>
      <c r="N235" s="153"/>
      <c r="O235" s="149"/>
      <c r="P235" s="153"/>
      <c r="Q235" s="149"/>
      <c r="R235" s="153"/>
      <c r="S235" s="149"/>
      <c r="T235" s="153"/>
      <c r="U235" s="153"/>
    </row>
    <row r="236" spans="1:39" outlineLevel="1" x14ac:dyDescent="0.2">
      <c r="B236" s="196" t="s">
        <v>1051</v>
      </c>
      <c r="D236" s="198" t="e">
        <f>+D207+D213-D231+D219</f>
        <v>#REF!</v>
      </c>
      <c r="E236" s="198"/>
      <c r="F236" s="198" t="e">
        <f>+F207+F213-F231+F219</f>
        <v>#REF!</v>
      </c>
      <c r="G236" s="198"/>
      <c r="H236" s="198" t="e">
        <f>+H207+H213-H231+H219</f>
        <v>#REF!</v>
      </c>
      <c r="I236" s="198"/>
      <c r="J236" s="198" t="e">
        <f>+J207+J213-J231+J219</f>
        <v>#REF!</v>
      </c>
      <c r="K236" s="198"/>
      <c r="L236" s="198" t="e">
        <f>+L207+L213-L231+L219</f>
        <v>#REF!</v>
      </c>
      <c r="M236" s="198"/>
      <c r="N236" s="198" t="e">
        <f>+N207+N213-N231+N219</f>
        <v>#REF!</v>
      </c>
      <c r="O236" s="198"/>
      <c r="P236" s="198" t="e">
        <f>+P207+P213-P231+P219</f>
        <v>#REF!</v>
      </c>
      <c r="Q236" s="198"/>
      <c r="R236" s="198" t="e">
        <f>+R207+R213-R231+R219</f>
        <v>#REF!</v>
      </c>
      <c r="S236" s="198"/>
      <c r="T236" s="198" t="e">
        <f>+T207+T213+T219-T231</f>
        <v>#REF!</v>
      </c>
      <c r="U236" s="198"/>
      <c r="V236" s="207" t="e">
        <f>+F236-SUM(+'Recon Depr Exp to IS P4 (Fin)'!E37-'Recon Depr Exp to IS P4 (Fin)'!G37-'Recon Depr Exp to IS P4 (Fin)'!I37-'Recon Depr Exp to IS P4 (Fin)'!K37-'Recon Depr Exp to IS P4 (Fin)'!M37)-W236</f>
        <v>#REF!</v>
      </c>
      <c r="W236" s="207">
        <f>-295460.88-690164.94</f>
        <v>-985625.82</v>
      </c>
      <c r="X236" s="207"/>
      <c r="Z236" s="208" t="e">
        <f>+H236</f>
        <v>#REF!</v>
      </c>
      <c r="AA236" s="208">
        <f>+'Transfer Detail PG 3 (Fin)'!M174</f>
        <v>0</v>
      </c>
      <c r="AB236" s="208"/>
      <c r="AC236" s="208"/>
      <c r="AD236" s="208"/>
      <c r="AE236" s="208"/>
      <c r="AF236" s="208" t="e">
        <f>+'Transfer Detail PG 3 (Fin)'!#REF!+'Transfer Detail PG 3 (Fin)'!#REF!+'Transfer Detail PG 3 (Fin)'!#REF!+'Transfer Detail PG 3 (Fin)'!#REF!</f>
        <v>#REF!</v>
      </c>
      <c r="AG236" s="208" t="e">
        <f>+J236-J219-AA236-AF236</f>
        <v>#REF!</v>
      </c>
      <c r="AH236" s="176">
        <f>+'Recon Depr Exp to IS P4 (Fin)'!E37-'Recon Depr Exp to IS P4 (Fin)'!G37-'Recon Depr Exp to IS P4 (Fin)'!I37-'Recon Depr Exp to IS P4 (Fin)'!K37-'Recon Depr Exp to IS P4 (Fin)'!M37+J219</f>
        <v>2310369.6</v>
      </c>
      <c r="AI236" s="176" t="e">
        <f>+N236+P236+R236</f>
        <v>#REF!</v>
      </c>
      <c r="AL236" s="176" t="e">
        <f>SUM(V236:AJ236)</f>
        <v>#REF!</v>
      </c>
      <c r="AM236" s="176" t="e">
        <f>+T236-D236-AL236</f>
        <v>#REF!</v>
      </c>
    </row>
    <row r="237" spans="1:39" outlineLevel="1" x14ac:dyDescent="0.2">
      <c r="B237" s="152"/>
      <c r="C237" s="11"/>
      <c r="D237" s="153" t="e">
        <f>+D236-D12</f>
        <v>#REF!</v>
      </c>
      <c r="E237" s="149"/>
      <c r="F237" s="153"/>
      <c r="G237" s="149"/>
      <c r="H237" s="153"/>
      <c r="I237" s="149"/>
      <c r="J237" s="153"/>
      <c r="K237" s="149"/>
      <c r="L237" s="153"/>
      <c r="M237" s="149"/>
      <c r="N237" s="153"/>
      <c r="O237" s="149"/>
      <c r="P237" s="153"/>
      <c r="Q237" s="149"/>
      <c r="R237" s="153"/>
      <c r="S237" s="149"/>
      <c r="T237" s="153" t="e">
        <f>+T236-T12</f>
        <v>#REF!</v>
      </c>
      <c r="U237" s="153"/>
      <c r="V237" s="203"/>
      <c r="W237" s="203"/>
      <c r="X237" s="203"/>
    </row>
    <row r="238" spans="1:39" outlineLevel="1" x14ac:dyDescent="0.2">
      <c r="B238" s="152"/>
      <c r="C238" s="11"/>
      <c r="D238" s="153"/>
      <c r="E238" s="149"/>
      <c r="F238" s="153"/>
      <c r="G238" s="149"/>
      <c r="H238" s="153"/>
      <c r="I238" s="149"/>
      <c r="J238" s="153"/>
      <c r="K238" s="149"/>
      <c r="L238" s="153"/>
      <c r="M238" s="149"/>
      <c r="N238" s="153"/>
      <c r="O238" s="149"/>
      <c r="P238" s="153"/>
      <c r="Q238" s="149"/>
      <c r="R238" s="153"/>
      <c r="S238" s="149"/>
      <c r="T238" s="153" t="e">
        <f>+T236-R236-P236-N236-L236-J236-H236-F236-D236</f>
        <v>#REF!</v>
      </c>
      <c r="U238" s="153"/>
    </row>
    <row r="239" spans="1:39" s="185" customFormat="1" ht="15" outlineLevel="3" x14ac:dyDescent="0.35">
      <c r="A239" s="183"/>
      <c r="B239" s="184" t="s">
        <v>602</v>
      </c>
      <c r="D239" s="209"/>
      <c r="E239" s="191"/>
      <c r="F239" s="209"/>
      <c r="G239" s="191"/>
      <c r="H239" s="209"/>
      <c r="I239" s="191"/>
      <c r="J239" s="209"/>
      <c r="K239" s="191"/>
      <c r="L239" s="209"/>
      <c r="M239" s="191"/>
      <c r="N239" s="209"/>
      <c r="O239" s="191"/>
      <c r="P239" s="209"/>
      <c r="Q239" s="191"/>
      <c r="R239" s="209"/>
      <c r="S239" s="191"/>
      <c r="T239" s="209"/>
      <c r="U239" s="209"/>
      <c r="V239" s="186"/>
      <c r="W239" s="186"/>
      <c r="X239" s="186"/>
    </row>
    <row r="240" spans="1:39" s="185" customFormat="1" outlineLevel="3" x14ac:dyDescent="0.2">
      <c r="A240" s="183"/>
      <c r="C240" s="185" t="s">
        <v>413</v>
      </c>
      <c r="D240" s="187" t="e">
        <f>+#REF!</f>
        <v>#REF!</v>
      </c>
      <c r="E240" s="187"/>
      <c r="F240" s="187" t="e">
        <f>+#REF!</f>
        <v>#REF!</v>
      </c>
      <c r="G240" s="187"/>
      <c r="H240" s="187" t="e">
        <f>+#REF!</f>
        <v>#REF!</v>
      </c>
      <c r="I240" s="187"/>
      <c r="J240" s="187" t="e">
        <f>+#REF!</f>
        <v>#REF!</v>
      </c>
      <c r="K240" s="187"/>
      <c r="L240" s="187" t="e">
        <f>+#REF!</f>
        <v>#REF!</v>
      </c>
      <c r="M240" s="187"/>
      <c r="N240" s="187" t="e">
        <f>+#REF!</f>
        <v>#REF!</v>
      </c>
      <c r="O240" s="187"/>
      <c r="P240" s="187" t="e">
        <f>+#REF!</f>
        <v>#REF!</v>
      </c>
      <c r="Q240" s="187"/>
      <c r="R240" s="187" t="e">
        <f>+#REF!</f>
        <v>#REF!</v>
      </c>
      <c r="S240" s="187"/>
      <c r="T240" s="187" t="e">
        <f t="shared" ref="T240:T252" si="47">R240+P240+N240+L240+J240+H240+F240+D240</f>
        <v>#REF!</v>
      </c>
      <c r="U240" s="187"/>
      <c r="V240" s="186"/>
      <c r="W240" s="186"/>
      <c r="X240" s="186"/>
    </row>
    <row r="241" spans="1:24" s="185" customFormat="1" outlineLevel="3" x14ac:dyDescent="0.2">
      <c r="A241" s="183"/>
      <c r="C241" s="185" t="s">
        <v>112</v>
      </c>
      <c r="D241" s="187" t="e">
        <f>+#REF!</f>
        <v>#REF!</v>
      </c>
      <c r="E241" s="187"/>
      <c r="F241" s="187" t="e">
        <f>+#REF!</f>
        <v>#REF!</v>
      </c>
      <c r="G241" s="187"/>
      <c r="H241" s="187" t="e">
        <f>+#REF!</f>
        <v>#REF!</v>
      </c>
      <c r="I241" s="187"/>
      <c r="J241" s="187" t="e">
        <f>+#REF!</f>
        <v>#REF!</v>
      </c>
      <c r="K241" s="187"/>
      <c r="L241" s="187" t="e">
        <f>+#REF!</f>
        <v>#REF!</v>
      </c>
      <c r="M241" s="187"/>
      <c r="N241" s="187" t="e">
        <f>+#REF!</f>
        <v>#REF!</v>
      </c>
      <c r="O241" s="187"/>
      <c r="P241" s="187" t="e">
        <f>+#REF!</f>
        <v>#REF!</v>
      </c>
      <c r="Q241" s="187"/>
      <c r="R241" s="187" t="e">
        <f>+#REF!</f>
        <v>#REF!</v>
      </c>
      <c r="S241" s="187"/>
      <c r="T241" s="187" t="e">
        <f t="shared" si="47"/>
        <v>#REF!</v>
      </c>
      <c r="U241" s="187"/>
      <c r="V241" s="186"/>
      <c r="W241" s="186"/>
      <c r="X241" s="186"/>
    </row>
    <row r="242" spans="1:24" s="185" customFormat="1" outlineLevel="3" x14ac:dyDescent="0.2">
      <c r="A242" s="183"/>
      <c r="C242" s="185" t="s">
        <v>113</v>
      </c>
      <c r="D242" s="187" t="e">
        <f>+#REF!</f>
        <v>#REF!</v>
      </c>
      <c r="E242" s="187"/>
      <c r="F242" s="187" t="e">
        <f>+#REF!</f>
        <v>#REF!</v>
      </c>
      <c r="G242" s="187"/>
      <c r="H242" s="187" t="e">
        <f>+#REF!</f>
        <v>#REF!</v>
      </c>
      <c r="I242" s="187"/>
      <c r="J242" s="187" t="e">
        <f>+#REF!</f>
        <v>#REF!</v>
      </c>
      <c r="K242" s="187"/>
      <c r="L242" s="187" t="e">
        <f>+#REF!</f>
        <v>#REF!</v>
      </c>
      <c r="M242" s="187"/>
      <c r="N242" s="187" t="e">
        <f>+#REF!</f>
        <v>#REF!</v>
      </c>
      <c r="O242" s="187"/>
      <c r="P242" s="187" t="e">
        <f>+#REF!</f>
        <v>#REF!</v>
      </c>
      <c r="Q242" s="187"/>
      <c r="R242" s="187" t="e">
        <f>+#REF!</f>
        <v>#REF!</v>
      </c>
      <c r="S242" s="187"/>
      <c r="T242" s="187" t="e">
        <f t="shared" si="47"/>
        <v>#REF!</v>
      </c>
      <c r="U242" s="187"/>
      <c r="V242" s="186"/>
      <c r="W242" s="186"/>
      <c r="X242" s="186"/>
    </row>
    <row r="243" spans="1:24" s="185" customFormat="1" outlineLevel="3" x14ac:dyDescent="0.2">
      <c r="A243" s="183"/>
      <c r="C243" s="185" t="s">
        <v>114</v>
      </c>
      <c r="D243" s="187" t="e">
        <f>+#REF!</f>
        <v>#REF!</v>
      </c>
      <c r="E243" s="187"/>
      <c r="F243" s="187" t="e">
        <f>+#REF!</f>
        <v>#REF!</v>
      </c>
      <c r="G243" s="187"/>
      <c r="H243" s="187" t="e">
        <f>+#REF!</f>
        <v>#REF!</v>
      </c>
      <c r="I243" s="187"/>
      <c r="J243" s="187" t="e">
        <f>+#REF!</f>
        <v>#REF!</v>
      </c>
      <c r="K243" s="187"/>
      <c r="L243" s="187" t="e">
        <f>+#REF!</f>
        <v>#REF!</v>
      </c>
      <c r="M243" s="187"/>
      <c r="N243" s="187" t="e">
        <f>+#REF!</f>
        <v>#REF!</v>
      </c>
      <c r="O243" s="187"/>
      <c r="P243" s="187" t="e">
        <f>+#REF!</f>
        <v>#REF!</v>
      </c>
      <c r="Q243" s="187"/>
      <c r="R243" s="187" t="e">
        <f>+#REF!</f>
        <v>#REF!</v>
      </c>
      <c r="S243" s="187"/>
      <c r="T243" s="187" t="e">
        <f t="shared" si="47"/>
        <v>#REF!</v>
      </c>
      <c r="U243" s="187"/>
      <c r="V243" s="186"/>
      <c r="W243" s="186"/>
      <c r="X243" s="186"/>
    </row>
    <row r="244" spans="1:24" s="185" customFormat="1" outlineLevel="3" x14ac:dyDescent="0.2">
      <c r="A244" s="183"/>
      <c r="C244" s="185" t="s">
        <v>116</v>
      </c>
      <c r="D244" s="187" t="e">
        <f>+#REF!</f>
        <v>#REF!</v>
      </c>
      <c r="E244" s="187"/>
      <c r="F244" s="187" t="e">
        <f>+#REF!</f>
        <v>#REF!</v>
      </c>
      <c r="G244" s="187"/>
      <c r="H244" s="187" t="e">
        <f>+#REF!</f>
        <v>#REF!</v>
      </c>
      <c r="I244" s="187"/>
      <c r="J244" s="187" t="e">
        <f>+#REF!</f>
        <v>#REF!</v>
      </c>
      <c r="K244" s="187"/>
      <c r="L244" s="187" t="e">
        <f>+#REF!</f>
        <v>#REF!</v>
      </c>
      <c r="M244" s="187"/>
      <c r="N244" s="187" t="e">
        <f>+#REF!</f>
        <v>#REF!</v>
      </c>
      <c r="O244" s="187"/>
      <c r="P244" s="187" t="e">
        <f>+#REF!</f>
        <v>#REF!</v>
      </c>
      <c r="Q244" s="187"/>
      <c r="R244" s="187" t="e">
        <f>+#REF!</f>
        <v>#REF!</v>
      </c>
      <c r="S244" s="187"/>
      <c r="T244" s="187" t="e">
        <f t="shared" si="47"/>
        <v>#REF!</v>
      </c>
      <c r="U244" s="187"/>
      <c r="V244" s="186"/>
      <c r="W244" s="186"/>
      <c r="X244" s="186"/>
    </row>
    <row r="245" spans="1:24" s="185" customFormat="1" outlineLevel="3" x14ac:dyDescent="0.2">
      <c r="A245" s="183"/>
      <c r="C245" s="185" t="s">
        <v>117</v>
      </c>
      <c r="D245" s="187" t="e">
        <f>+#REF!</f>
        <v>#REF!</v>
      </c>
      <c r="E245" s="187"/>
      <c r="F245" s="187" t="e">
        <f>+#REF!</f>
        <v>#REF!</v>
      </c>
      <c r="G245" s="187"/>
      <c r="H245" s="187" t="e">
        <f>+#REF!</f>
        <v>#REF!</v>
      </c>
      <c r="I245" s="187"/>
      <c r="J245" s="187" t="e">
        <f>+#REF!</f>
        <v>#REF!</v>
      </c>
      <c r="K245" s="187"/>
      <c r="L245" s="187" t="e">
        <f>+#REF!</f>
        <v>#REF!</v>
      </c>
      <c r="M245" s="187"/>
      <c r="N245" s="187" t="e">
        <f>+#REF!</f>
        <v>#REF!</v>
      </c>
      <c r="O245" s="187"/>
      <c r="P245" s="187" t="e">
        <f>+#REF!</f>
        <v>#REF!</v>
      </c>
      <c r="Q245" s="187"/>
      <c r="R245" s="187" t="e">
        <f>+#REF!</f>
        <v>#REF!</v>
      </c>
      <c r="S245" s="187"/>
      <c r="T245" s="187" t="e">
        <f t="shared" si="47"/>
        <v>#REF!</v>
      </c>
      <c r="U245" s="187"/>
      <c r="V245" s="186"/>
      <c r="W245" s="186"/>
      <c r="X245" s="186"/>
    </row>
    <row r="246" spans="1:24" s="185" customFormat="1" outlineLevel="3" x14ac:dyDescent="0.2">
      <c r="A246" s="183"/>
      <c r="C246" s="185" t="s">
        <v>118</v>
      </c>
      <c r="D246" s="187" t="e">
        <f>+#REF!</f>
        <v>#REF!</v>
      </c>
      <c r="E246" s="187"/>
      <c r="F246" s="187" t="e">
        <f>+#REF!</f>
        <v>#REF!</v>
      </c>
      <c r="G246" s="187"/>
      <c r="H246" s="187" t="e">
        <f>+#REF!</f>
        <v>#REF!</v>
      </c>
      <c r="I246" s="187"/>
      <c r="J246" s="187" t="e">
        <f>+#REF!</f>
        <v>#REF!</v>
      </c>
      <c r="K246" s="187"/>
      <c r="L246" s="187" t="e">
        <f>+#REF!</f>
        <v>#REF!</v>
      </c>
      <c r="M246" s="187"/>
      <c r="N246" s="187" t="e">
        <f>+#REF!</f>
        <v>#REF!</v>
      </c>
      <c r="O246" s="187"/>
      <c r="P246" s="187" t="e">
        <f>+#REF!</f>
        <v>#REF!</v>
      </c>
      <c r="Q246" s="187"/>
      <c r="R246" s="187" t="e">
        <f>+#REF!</f>
        <v>#REF!</v>
      </c>
      <c r="S246" s="187"/>
      <c r="T246" s="187" t="e">
        <f t="shared" si="47"/>
        <v>#REF!</v>
      </c>
      <c r="U246" s="187"/>
      <c r="V246" s="186"/>
      <c r="W246" s="186"/>
      <c r="X246" s="186"/>
    </row>
    <row r="247" spans="1:24" s="185" customFormat="1" outlineLevel="3" x14ac:dyDescent="0.2">
      <c r="A247" s="183"/>
      <c r="C247" s="185" t="s">
        <v>120</v>
      </c>
      <c r="D247" s="187" t="e">
        <f>+#REF!</f>
        <v>#REF!</v>
      </c>
      <c r="E247" s="187"/>
      <c r="F247" s="187" t="e">
        <f>+#REF!</f>
        <v>#REF!</v>
      </c>
      <c r="G247" s="187"/>
      <c r="H247" s="187" t="e">
        <f>+#REF!</f>
        <v>#REF!</v>
      </c>
      <c r="I247" s="187"/>
      <c r="J247" s="187" t="e">
        <f>+#REF!</f>
        <v>#REF!</v>
      </c>
      <c r="K247" s="187"/>
      <c r="L247" s="187" t="e">
        <f>+#REF!</f>
        <v>#REF!</v>
      </c>
      <c r="M247" s="187"/>
      <c r="N247" s="187" t="e">
        <f>+#REF!</f>
        <v>#REF!</v>
      </c>
      <c r="O247" s="187"/>
      <c r="P247" s="187" t="e">
        <f>+#REF!</f>
        <v>#REF!</v>
      </c>
      <c r="Q247" s="187"/>
      <c r="R247" s="187" t="e">
        <f>+#REF!</f>
        <v>#REF!</v>
      </c>
      <c r="S247" s="187"/>
      <c r="T247" s="187" t="e">
        <f t="shared" si="47"/>
        <v>#REF!</v>
      </c>
      <c r="U247" s="187"/>
      <c r="V247" s="186"/>
      <c r="W247" s="186"/>
      <c r="X247" s="186"/>
    </row>
    <row r="248" spans="1:24" s="185" customFormat="1" outlineLevel="3" x14ac:dyDescent="0.2">
      <c r="A248" s="183"/>
      <c r="C248" s="185" t="s">
        <v>121</v>
      </c>
      <c r="D248" s="187" t="e">
        <f>+#REF!</f>
        <v>#REF!</v>
      </c>
      <c r="E248" s="187"/>
      <c r="F248" s="187" t="e">
        <f>+#REF!</f>
        <v>#REF!</v>
      </c>
      <c r="G248" s="187"/>
      <c r="H248" s="187" t="e">
        <f>+#REF!</f>
        <v>#REF!</v>
      </c>
      <c r="I248" s="187"/>
      <c r="J248" s="187" t="e">
        <f>+#REF!</f>
        <v>#REF!</v>
      </c>
      <c r="K248" s="187"/>
      <c r="L248" s="187" t="e">
        <f>+#REF!</f>
        <v>#REF!</v>
      </c>
      <c r="M248" s="187"/>
      <c r="N248" s="187" t="e">
        <f>+#REF!</f>
        <v>#REF!</v>
      </c>
      <c r="O248" s="187"/>
      <c r="P248" s="187" t="e">
        <f>+#REF!</f>
        <v>#REF!</v>
      </c>
      <c r="Q248" s="187"/>
      <c r="R248" s="187" t="e">
        <f>+#REF!</f>
        <v>#REF!</v>
      </c>
      <c r="S248" s="187"/>
      <c r="T248" s="187" t="e">
        <f t="shared" si="47"/>
        <v>#REF!</v>
      </c>
      <c r="U248" s="187"/>
      <c r="V248" s="186"/>
      <c r="W248" s="186"/>
      <c r="X248" s="186"/>
    </row>
    <row r="249" spans="1:24" s="185" customFormat="1" outlineLevel="3" x14ac:dyDescent="0.2">
      <c r="A249" s="183"/>
      <c r="C249" s="185" t="s">
        <v>123</v>
      </c>
      <c r="D249" s="187" t="e">
        <f>+#REF!</f>
        <v>#REF!</v>
      </c>
      <c r="E249" s="187"/>
      <c r="F249" s="187" t="e">
        <f>+#REF!</f>
        <v>#REF!</v>
      </c>
      <c r="G249" s="187"/>
      <c r="H249" s="187" t="e">
        <f>+#REF!</f>
        <v>#REF!</v>
      </c>
      <c r="I249" s="187"/>
      <c r="J249" s="187" t="e">
        <f>+#REF!</f>
        <v>#REF!</v>
      </c>
      <c r="K249" s="187"/>
      <c r="L249" s="187" t="e">
        <f>+#REF!</f>
        <v>#REF!</v>
      </c>
      <c r="M249" s="187"/>
      <c r="N249" s="187" t="e">
        <f>+#REF!</f>
        <v>#REF!</v>
      </c>
      <c r="O249" s="187"/>
      <c r="P249" s="187" t="e">
        <f>+#REF!</f>
        <v>#REF!</v>
      </c>
      <c r="Q249" s="187"/>
      <c r="R249" s="187" t="e">
        <f>+#REF!</f>
        <v>#REF!</v>
      </c>
      <c r="S249" s="187"/>
      <c r="T249" s="187" t="e">
        <f t="shared" si="47"/>
        <v>#REF!</v>
      </c>
      <c r="U249" s="187"/>
      <c r="V249" s="186"/>
      <c r="W249" s="186"/>
      <c r="X249" s="186"/>
    </row>
    <row r="250" spans="1:24" s="185" customFormat="1" outlineLevel="3" x14ac:dyDescent="0.2">
      <c r="A250" s="183"/>
      <c r="C250" s="185" t="s">
        <v>128</v>
      </c>
      <c r="D250" s="187" t="e">
        <f>+#REF!</f>
        <v>#REF!</v>
      </c>
      <c r="E250" s="187"/>
      <c r="F250" s="187" t="e">
        <f>+#REF!</f>
        <v>#REF!</v>
      </c>
      <c r="G250" s="187"/>
      <c r="H250" s="187" t="e">
        <f>+#REF!</f>
        <v>#REF!</v>
      </c>
      <c r="I250" s="187"/>
      <c r="J250" s="187" t="e">
        <f>+#REF!</f>
        <v>#REF!</v>
      </c>
      <c r="K250" s="187"/>
      <c r="L250" s="187" t="e">
        <f>+#REF!</f>
        <v>#REF!</v>
      </c>
      <c r="M250" s="187"/>
      <c r="N250" s="187" t="e">
        <f>+#REF!</f>
        <v>#REF!</v>
      </c>
      <c r="O250" s="187"/>
      <c r="P250" s="187" t="e">
        <f>+#REF!</f>
        <v>#REF!</v>
      </c>
      <c r="Q250" s="187"/>
      <c r="R250" s="187" t="e">
        <f>+#REF!</f>
        <v>#REF!</v>
      </c>
      <c r="S250" s="187"/>
      <c r="T250" s="187" t="e">
        <f t="shared" si="47"/>
        <v>#REF!</v>
      </c>
      <c r="U250" s="187"/>
      <c r="V250" s="186"/>
      <c r="W250" s="186"/>
      <c r="X250" s="186"/>
    </row>
    <row r="251" spans="1:24" s="185" customFormat="1" outlineLevel="3" x14ac:dyDescent="0.2">
      <c r="A251" s="183"/>
      <c r="C251" s="185" t="s">
        <v>124</v>
      </c>
      <c r="D251" s="187" t="e">
        <f>+#REF!</f>
        <v>#REF!</v>
      </c>
      <c r="E251" s="187"/>
      <c r="F251" s="187" t="e">
        <f>+#REF!</f>
        <v>#REF!</v>
      </c>
      <c r="G251" s="187"/>
      <c r="H251" s="187" t="e">
        <f>+#REF!</f>
        <v>#REF!</v>
      </c>
      <c r="I251" s="187"/>
      <c r="J251" s="187" t="e">
        <f>+#REF!</f>
        <v>#REF!</v>
      </c>
      <c r="K251" s="187"/>
      <c r="L251" s="187" t="e">
        <f>+#REF!</f>
        <v>#REF!</v>
      </c>
      <c r="M251" s="187"/>
      <c r="N251" s="187" t="e">
        <f>+#REF!</f>
        <v>#REF!</v>
      </c>
      <c r="O251" s="187"/>
      <c r="P251" s="187" t="e">
        <f>+#REF!</f>
        <v>#REF!</v>
      </c>
      <c r="Q251" s="187"/>
      <c r="R251" s="187" t="e">
        <f>+#REF!</f>
        <v>#REF!</v>
      </c>
      <c r="S251" s="187"/>
      <c r="T251" s="187" t="e">
        <f t="shared" si="47"/>
        <v>#REF!</v>
      </c>
      <c r="U251" s="187"/>
      <c r="V251" s="186"/>
      <c r="W251" s="186"/>
      <c r="X251" s="186"/>
    </row>
    <row r="252" spans="1:24" s="185" customFormat="1" outlineLevel="3" x14ac:dyDescent="0.2">
      <c r="A252" s="183"/>
      <c r="C252" s="185" t="s">
        <v>130</v>
      </c>
      <c r="D252" s="190" t="e">
        <f>+#REF!</f>
        <v>#REF!</v>
      </c>
      <c r="E252" s="187"/>
      <c r="F252" s="190" t="e">
        <f>+#REF!</f>
        <v>#REF!</v>
      </c>
      <c r="G252" s="187"/>
      <c r="H252" s="190" t="e">
        <f>+#REF!</f>
        <v>#REF!</v>
      </c>
      <c r="I252" s="187"/>
      <c r="J252" s="190" t="e">
        <f>+#REF!</f>
        <v>#REF!</v>
      </c>
      <c r="K252" s="187"/>
      <c r="L252" s="190" t="e">
        <f>+#REF!</f>
        <v>#REF!</v>
      </c>
      <c r="M252" s="187"/>
      <c r="N252" s="190" t="e">
        <f>+#REF!</f>
        <v>#REF!</v>
      </c>
      <c r="O252" s="187"/>
      <c r="P252" s="190" t="e">
        <f>+#REF!</f>
        <v>#REF!</v>
      </c>
      <c r="Q252" s="187"/>
      <c r="R252" s="190" t="e">
        <f>+#REF!</f>
        <v>#REF!</v>
      </c>
      <c r="S252" s="187"/>
      <c r="T252" s="190" t="e">
        <f t="shared" si="47"/>
        <v>#REF!</v>
      </c>
      <c r="U252" s="187"/>
      <c r="V252" s="186"/>
      <c r="W252" s="186"/>
      <c r="X252" s="186"/>
    </row>
    <row r="253" spans="1:24" s="185" customFormat="1" outlineLevel="3" x14ac:dyDescent="0.2">
      <c r="A253" s="183"/>
      <c r="C253" s="192"/>
      <c r="D253" s="187" t="e">
        <f>SUM(D240:D252)</f>
        <v>#REF!</v>
      </c>
      <c r="E253" s="187"/>
      <c r="F253" s="187" t="e">
        <f>SUM(F240:F252)</f>
        <v>#REF!</v>
      </c>
      <c r="G253" s="187"/>
      <c r="H253" s="187" t="e">
        <f>SUM(H240:H252)</f>
        <v>#REF!</v>
      </c>
      <c r="I253" s="187"/>
      <c r="J253" s="187" t="e">
        <f>SUM(J240:J252)</f>
        <v>#REF!</v>
      </c>
      <c r="K253" s="187"/>
      <c r="L253" s="187" t="e">
        <f>SUM(L240:L252)</f>
        <v>#REF!</v>
      </c>
      <c r="M253" s="187"/>
      <c r="N253" s="187" t="e">
        <f>SUM(N240:N252)</f>
        <v>#REF!</v>
      </c>
      <c r="O253" s="187"/>
      <c r="P253" s="187" t="e">
        <f>SUM(P240:P252)</f>
        <v>#REF!</v>
      </c>
      <c r="Q253" s="187"/>
      <c r="R253" s="187" t="e">
        <f>SUM(R240:R252)</f>
        <v>#REF!</v>
      </c>
      <c r="S253" s="187"/>
      <c r="T253" s="187" t="e">
        <f>SUM(T240:T252)</f>
        <v>#REF!</v>
      </c>
      <c r="U253" s="187"/>
      <c r="V253" s="186"/>
      <c r="W253" s="186"/>
      <c r="X253" s="186"/>
    </row>
    <row r="254" spans="1:24" s="185" customFormat="1" outlineLevel="3" x14ac:dyDescent="0.2">
      <c r="A254" s="183"/>
      <c r="D254" s="204"/>
      <c r="E254" s="204"/>
      <c r="F254" s="204"/>
      <c r="G254" s="204"/>
      <c r="H254" s="204"/>
      <c r="I254" s="204"/>
      <c r="J254" s="191"/>
      <c r="K254" s="204"/>
      <c r="L254" s="204"/>
      <c r="M254" s="204"/>
      <c r="N254" s="204"/>
      <c r="O254" s="204"/>
      <c r="P254" s="204"/>
      <c r="Q254" s="204"/>
      <c r="R254" s="204"/>
      <c r="S254" s="204"/>
      <c r="T254" s="204"/>
      <c r="U254" s="204"/>
      <c r="V254" s="186"/>
      <c r="W254" s="186"/>
      <c r="X254" s="186"/>
    </row>
    <row r="255" spans="1:24" s="185" customFormat="1" ht="15" outlineLevel="3" x14ac:dyDescent="0.35">
      <c r="A255" s="183"/>
      <c r="B255" s="184" t="s">
        <v>603</v>
      </c>
      <c r="D255" s="209"/>
      <c r="E255" s="191"/>
      <c r="F255" s="209"/>
      <c r="G255" s="191"/>
      <c r="H255" s="209"/>
      <c r="I255" s="191"/>
      <c r="J255" s="209"/>
      <c r="K255" s="191"/>
      <c r="L255" s="209"/>
      <c r="M255" s="191"/>
      <c r="N255" s="209"/>
      <c r="O255" s="191"/>
      <c r="P255" s="209"/>
      <c r="Q255" s="191"/>
      <c r="R255" s="209"/>
      <c r="S255" s="191"/>
      <c r="T255" s="209"/>
      <c r="U255" s="209"/>
      <c r="V255" s="186"/>
      <c r="W255" s="186"/>
      <c r="X255" s="186"/>
    </row>
    <row r="256" spans="1:24" s="185" customFormat="1" outlineLevel="3" x14ac:dyDescent="0.2">
      <c r="A256" s="183"/>
      <c r="C256" s="185" t="s">
        <v>413</v>
      </c>
      <c r="D256" s="187" t="e">
        <f>+#REF!</f>
        <v>#REF!</v>
      </c>
      <c r="E256" s="187"/>
      <c r="F256" s="187" t="e">
        <f>+#REF!</f>
        <v>#REF!</v>
      </c>
      <c r="G256" s="187"/>
      <c r="H256" s="187" t="e">
        <f>+#REF!</f>
        <v>#REF!</v>
      </c>
      <c r="I256" s="187"/>
      <c r="J256" s="187" t="e">
        <f>+#REF!</f>
        <v>#REF!</v>
      </c>
      <c r="K256" s="187"/>
      <c r="L256" s="187" t="e">
        <f>+#REF!</f>
        <v>#REF!</v>
      </c>
      <c r="M256" s="187"/>
      <c r="N256" s="187" t="e">
        <f>+#REF!</f>
        <v>#REF!</v>
      </c>
      <c r="O256" s="187"/>
      <c r="P256" s="187" t="e">
        <f>+#REF!</f>
        <v>#REF!</v>
      </c>
      <c r="Q256" s="187"/>
      <c r="R256" s="187" t="e">
        <f>+#REF!</f>
        <v>#REF!</v>
      </c>
      <c r="S256" s="187"/>
      <c r="T256" s="187" t="e">
        <f t="shared" ref="T256:T268" si="48">R256+P256+N256+L256+J256+H256+F256+D256</f>
        <v>#REF!</v>
      </c>
      <c r="U256" s="187"/>
      <c r="V256" s="186"/>
      <c r="W256" s="186"/>
      <c r="X256" s="186"/>
    </row>
    <row r="257" spans="1:24" s="185" customFormat="1" outlineLevel="3" x14ac:dyDescent="0.2">
      <c r="A257" s="183"/>
      <c r="C257" s="185" t="s">
        <v>112</v>
      </c>
      <c r="D257" s="187" t="e">
        <f>+#REF!</f>
        <v>#REF!</v>
      </c>
      <c r="E257" s="187"/>
      <c r="F257" s="187" t="e">
        <f>+#REF!</f>
        <v>#REF!</v>
      </c>
      <c r="G257" s="187"/>
      <c r="H257" s="187" t="e">
        <f>+#REF!</f>
        <v>#REF!</v>
      </c>
      <c r="I257" s="187"/>
      <c r="J257" s="187" t="e">
        <f>+#REF!</f>
        <v>#REF!</v>
      </c>
      <c r="K257" s="187"/>
      <c r="L257" s="187" t="e">
        <f>+#REF!</f>
        <v>#REF!</v>
      </c>
      <c r="M257" s="187"/>
      <c r="N257" s="187" t="e">
        <f>+#REF!</f>
        <v>#REF!</v>
      </c>
      <c r="O257" s="187"/>
      <c r="P257" s="187" t="e">
        <f>+#REF!</f>
        <v>#REF!</v>
      </c>
      <c r="Q257" s="187"/>
      <c r="R257" s="187" t="e">
        <f>+#REF!</f>
        <v>#REF!</v>
      </c>
      <c r="S257" s="187"/>
      <c r="T257" s="187" t="e">
        <f t="shared" si="48"/>
        <v>#REF!</v>
      </c>
      <c r="U257" s="187"/>
      <c r="V257" s="186"/>
      <c r="W257" s="186"/>
      <c r="X257" s="186"/>
    </row>
    <row r="258" spans="1:24" s="185" customFormat="1" outlineLevel="3" x14ac:dyDescent="0.2">
      <c r="A258" s="183"/>
      <c r="C258" s="185" t="s">
        <v>113</v>
      </c>
      <c r="D258" s="187" t="e">
        <f>+#REF!</f>
        <v>#REF!</v>
      </c>
      <c r="E258" s="187"/>
      <c r="F258" s="187" t="e">
        <f>+#REF!</f>
        <v>#REF!</v>
      </c>
      <c r="G258" s="187"/>
      <c r="H258" s="187" t="e">
        <f>+#REF!</f>
        <v>#REF!</v>
      </c>
      <c r="I258" s="187"/>
      <c r="J258" s="187" t="e">
        <f>+#REF!</f>
        <v>#REF!</v>
      </c>
      <c r="K258" s="187"/>
      <c r="L258" s="187" t="e">
        <f>+#REF!</f>
        <v>#REF!</v>
      </c>
      <c r="M258" s="187"/>
      <c r="N258" s="187" t="e">
        <f>+#REF!</f>
        <v>#REF!</v>
      </c>
      <c r="O258" s="187"/>
      <c r="P258" s="187" t="e">
        <f>+#REF!</f>
        <v>#REF!</v>
      </c>
      <c r="Q258" s="187"/>
      <c r="R258" s="187" t="e">
        <f>+#REF!</f>
        <v>#REF!</v>
      </c>
      <c r="S258" s="187"/>
      <c r="T258" s="187" t="e">
        <f t="shared" si="48"/>
        <v>#REF!</v>
      </c>
      <c r="U258" s="187"/>
      <c r="V258" s="186"/>
      <c r="W258" s="186"/>
      <c r="X258" s="186"/>
    </row>
    <row r="259" spans="1:24" s="185" customFormat="1" outlineLevel="3" x14ac:dyDescent="0.2">
      <c r="A259" s="183"/>
      <c r="C259" s="185" t="s">
        <v>114</v>
      </c>
      <c r="D259" s="187" t="e">
        <f>+#REF!</f>
        <v>#REF!</v>
      </c>
      <c r="E259" s="187"/>
      <c r="F259" s="187" t="e">
        <f>+#REF!</f>
        <v>#REF!</v>
      </c>
      <c r="G259" s="187"/>
      <c r="H259" s="187" t="e">
        <f>+#REF!</f>
        <v>#REF!</v>
      </c>
      <c r="I259" s="187"/>
      <c r="J259" s="187" t="e">
        <f>+#REF!</f>
        <v>#REF!</v>
      </c>
      <c r="K259" s="187"/>
      <c r="L259" s="187" t="e">
        <f>+#REF!</f>
        <v>#REF!</v>
      </c>
      <c r="M259" s="187"/>
      <c r="N259" s="187" t="e">
        <f>+#REF!</f>
        <v>#REF!</v>
      </c>
      <c r="O259" s="187"/>
      <c r="P259" s="187" t="e">
        <f>+#REF!</f>
        <v>#REF!</v>
      </c>
      <c r="Q259" s="187"/>
      <c r="R259" s="187" t="e">
        <f>+#REF!</f>
        <v>#REF!</v>
      </c>
      <c r="S259" s="187"/>
      <c r="T259" s="187" t="e">
        <f t="shared" si="48"/>
        <v>#REF!</v>
      </c>
      <c r="U259" s="187"/>
      <c r="V259" s="186"/>
      <c r="W259" s="186"/>
      <c r="X259" s="186"/>
    </row>
    <row r="260" spans="1:24" s="185" customFormat="1" outlineLevel="3" x14ac:dyDescent="0.2">
      <c r="A260" s="183"/>
      <c r="C260" s="185" t="s">
        <v>116</v>
      </c>
      <c r="D260" s="187" t="e">
        <f>+#REF!</f>
        <v>#REF!</v>
      </c>
      <c r="E260" s="187"/>
      <c r="F260" s="187" t="e">
        <f>+#REF!</f>
        <v>#REF!</v>
      </c>
      <c r="G260" s="187"/>
      <c r="H260" s="187" t="e">
        <f>+#REF!</f>
        <v>#REF!</v>
      </c>
      <c r="I260" s="187"/>
      <c r="J260" s="187" t="e">
        <f>+#REF!</f>
        <v>#REF!</v>
      </c>
      <c r="K260" s="187"/>
      <c r="L260" s="187" t="e">
        <f>+#REF!</f>
        <v>#REF!</v>
      </c>
      <c r="M260" s="187"/>
      <c r="N260" s="187" t="e">
        <f>+#REF!</f>
        <v>#REF!</v>
      </c>
      <c r="O260" s="187"/>
      <c r="P260" s="187" t="e">
        <f>+#REF!</f>
        <v>#REF!</v>
      </c>
      <c r="Q260" s="187"/>
      <c r="R260" s="187" t="e">
        <f>+#REF!</f>
        <v>#REF!</v>
      </c>
      <c r="S260" s="187"/>
      <c r="T260" s="187" t="e">
        <f t="shared" si="48"/>
        <v>#REF!</v>
      </c>
      <c r="U260" s="187"/>
      <c r="V260" s="186"/>
      <c r="W260" s="186"/>
      <c r="X260" s="186"/>
    </row>
    <row r="261" spans="1:24" s="185" customFormat="1" outlineLevel="3" x14ac:dyDescent="0.2">
      <c r="A261" s="183"/>
      <c r="C261" s="185" t="s">
        <v>117</v>
      </c>
      <c r="D261" s="187" t="e">
        <f>+#REF!</f>
        <v>#REF!</v>
      </c>
      <c r="E261" s="187"/>
      <c r="F261" s="187" t="e">
        <f>+#REF!</f>
        <v>#REF!</v>
      </c>
      <c r="G261" s="187"/>
      <c r="H261" s="187" t="e">
        <f>+#REF!</f>
        <v>#REF!</v>
      </c>
      <c r="I261" s="187"/>
      <c r="J261" s="187" t="e">
        <f>+#REF!</f>
        <v>#REF!</v>
      </c>
      <c r="K261" s="187"/>
      <c r="L261" s="187" t="e">
        <f>+#REF!</f>
        <v>#REF!</v>
      </c>
      <c r="M261" s="187"/>
      <c r="N261" s="187" t="e">
        <f>+#REF!</f>
        <v>#REF!</v>
      </c>
      <c r="O261" s="187"/>
      <c r="P261" s="187" t="e">
        <f>+#REF!</f>
        <v>#REF!</v>
      </c>
      <c r="Q261" s="187"/>
      <c r="R261" s="187" t="e">
        <f>+#REF!</f>
        <v>#REF!</v>
      </c>
      <c r="S261" s="187"/>
      <c r="T261" s="187" t="e">
        <f t="shared" si="48"/>
        <v>#REF!</v>
      </c>
      <c r="U261" s="187"/>
      <c r="V261" s="186"/>
      <c r="W261" s="186"/>
      <c r="X261" s="186"/>
    </row>
    <row r="262" spans="1:24" s="185" customFormat="1" outlineLevel="3" x14ac:dyDescent="0.2">
      <c r="A262" s="183"/>
      <c r="C262" s="185" t="s">
        <v>118</v>
      </c>
      <c r="D262" s="187" t="e">
        <f>+#REF!</f>
        <v>#REF!</v>
      </c>
      <c r="E262" s="187"/>
      <c r="F262" s="187" t="e">
        <f>+#REF!</f>
        <v>#REF!</v>
      </c>
      <c r="G262" s="187"/>
      <c r="H262" s="187" t="e">
        <f>+#REF!</f>
        <v>#REF!</v>
      </c>
      <c r="I262" s="187"/>
      <c r="J262" s="187" t="e">
        <f>+#REF!</f>
        <v>#REF!</v>
      </c>
      <c r="K262" s="187"/>
      <c r="L262" s="187" t="e">
        <f>+#REF!</f>
        <v>#REF!</v>
      </c>
      <c r="M262" s="187"/>
      <c r="N262" s="187" t="e">
        <f>+#REF!</f>
        <v>#REF!</v>
      </c>
      <c r="O262" s="187"/>
      <c r="P262" s="187" t="e">
        <f>+#REF!</f>
        <v>#REF!</v>
      </c>
      <c r="Q262" s="187"/>
      <c r="R262" s="187" t="e">
        <f>+#REF!</f>
        <v>#REF!</v>
      </c>
      <c r="S262" s="187"/>
      <c r="T262" s="187" t="e">
        <f t="shared" si="48"/>
        <v>#REF!</v>
      </c>
      <c r="U262" s="187"/>
      <c r="V262" s="186"/>
      <c r="W262" s="186"/>
      <c r="X262" s="186"/>
    </row>
    <row r="263" spans="1:24" s="185" customFormat="1" outlineLevel="3" x14ac:dyDescent="0.2">
      <c r="A263" s="183"/>
      <c r="C263" s="185" t="s">
        <v>120</v>
      </c>
      <c r="D263" s="187" t="e">
        <f>+#REF!</f>
        <v>#REF!</v>
      </c>
      <c r="E263" s="187"/>
      <c r="F263" s="187" t="e">
        <f>+#REF!</f>
        <v>#REF!</v>
      </c>
      <c r="G263" s="187"/>
      <c r="H263" s="187" t="e">
        <f>+#REF!</f>
        <v>#REF!</v>
      </c>
      <c r="I263" s="187"/>
      <c r="J263" s="187" t="e">
        <f>+#REF!</f>
        <v>#REF!</v>
      </c>
      <c r="K263" s="187"/>
      <c r="L263" s="187" t="e">
        <f>+#REF!</f>
        <v>#REF!</v>
      </c>
      <c r="M263" s="187"/>
      <c r="N263" s="187" t="e">
        <f>+#REF!</f>
        <v>#REF!</v>
      </c>
      <c r="O263" s="187"/>
      <c r="P263" s="187" t="e">
        <f>+#REF!</f>
        <v>#REF!</v>
      </c>
      <c r="Q263" s="187"/>
      <c r="R263" s="187" t="e">
        <f>+#REF!</f>
        <v>#REF!</v>
      </c>
      <c r="S263" s="187"/>
      <c r="T263" s="187" t="e">
        <f t="shared" si="48"/>
        <v>#REF!</v>
      </c>
      <c r="U263" s="187"/>
      <c r="V263" s="186"/>
      <c r="W263" s="186"/>
      <c r="X263" s="186"/>
    </row>
    <row r="264" spans="1:24" s="185" customFormat="1" outlineLevel="3" x14ac:dyDescent="0.2">
      <c r="A264" s="183"/>
      <c r="C264" s="185" t="s">
        <v>121</v>
      </c>
      <c r="D264" s="187" t="e">
        <f>+#REF!</f>
        <v>#REF!</v>
      </c>
      <c r="E264" s="187"/>
      <c r="F264" s="187" t="e">
        <f>+#REF!</f>
        <v>#REF!</v>
      </c>
      <c r="G264" s="187"/>
      <c r="H264" s="187" t="e">
        <f>+#REF!</f>
        <v>#REF!</v>
      </c>
      <c r="I264" s="187"/>
      <c r="J264" s="187" t="e">
        <f>+#REF!</f>
        <v>#REF!</v>
      </c>
      <c r="K264" s="187"/>
      <c r="L264" s="187" t="e">
        <f>+#REF!</f>
        <v>#REF!</v>
      </c>
      <c r="M264" s="187"/>
      <c r="N264" s="187" t="e">
        <f>+#REF!</f>
        <v>#REF!</v>
      </c>
      <c r="O264" s="187"/>
      <c r="P264" s="187" t="e">
        <f>+#REF!</f>
        <v>#REF!</v>
      </c>
      <c r="Q264" s="187"/>
      <c r="R264" s="187" t="e">
        <f>+#REF!</f>
        <v>#REF!</v>
      </c>
      <c r="S264" s="187"/>
      <c r="T264" s="187" t="e">
        <f t="shared" si="48"/>
        <v>#REF!</v>
      </c>
      <c r="U264" s="187"/>
      <c r="V264" s="186"/>
      <c r="W264" s="186"/>
      <c r="X264" s="186"/>
    </row>
    <row r="265" spans="1:24" s="185" customFormat="1" outlineLevel="3" x14ac:dyDescent="0.2">
      <c r="A265" s="183"/>
      <c r="C265" s="185" t="s">
        <v>123</v>
      </c>
      <c r="D265" s="187" t="e">
        <f>+#REF!</f>
        <v>#REF!</v>
      </c>
      <c r="E265" s="187"/>
      <c r="F265" s="187" t="e">
        <f>+#REF!</f>
        <v>#REF!</v>
      </c>
      <c r="G265" s="187"/>
      <c r="H265" s="187" t="e">
        <f>+#REF!</f>
        <v>#REF!</v>
      </c>
      <c r="I265" s="187"/>
      <c r="J265" s="187" t="e">
        <f>+#REF!</f>
        <v>#REF!</v>
      </c>
      <c r="K265" s="187"/>
      <c r="L265" s="187" t="e">
        <f>+#REF!</f>
        <v>#REF!</v>
      </c>
      <c r="M265" s="187"/>
      <c r="N265" s="187" t="e">
        <f>+#REF!</f>
        <v>#REF!</v>
      </c>
      <c r="O265" s="187"/>
      <c r="P265" s="187" t="e">
        <f>+#REF!</f>
        <v>#REF!</v>
      </c>
      <c r="Q265" s="187"/>
      <c r="R265" s="187" t="e">
        <f>+#REF!</f>
        <v>#REF!</v>
      </c>
      <c r="S265" s="187"/>
      <c r="T265" s="187" t="e">
        <f t="shared" si="48"/>
        <v>#REF!</v>
      </c>
      <c r="U265" s="187"/>
      <c r="V265" s="186"/>
      <c r="W265" s="186"/>
      <c r="X265" s="186"/>
    </row>
    <row r="266" spans="1:24" s="185" customFormat="1" outlineLevel="3" x14ac:dyDescent="0.2">
      <c r="A266" s="183"/>
      <c r="C266" s="185" t="s">
        <v>128</v>
      </c>
      <c r="D266" s="187" t="e">
        <f>+#REF!</f>
        <v>#REF!</v>
      </c>
      <c r="E266" s="187"/>
      <c r="F266" s="187" t="e">
        <f>+#REF!</f>
        <v>#REF!</v>
      </c>
      <c r="G266" s="187"/>
      <c r="H266" s="187" t="e">
        <f>+#REF!</f>
        <v>#REF!</v>
      </c>
      <c r="I266" s="187"/>
      <c r="J266" s="187" t="e">
        <f>+#REF!</f>
        <v>#REF!</v>
      </c>
      <c r="K266" s="187"/>
      <c r="L266" s="187" t="e">
        <f>+#REF!</f>
        <v>#REF!</v>
      </c>
      <c r="M266" s="187"/>
      <c r="N266" s="187" t="e">
        <f>+#REF!</f>
        <v>#REF!</v>
      </c>
      <c r="O266" s="187"/>
      <c r="P266" s="187" t="e">
        <f>+#REF!</f>
        <v>#REF!</v>
      </c>
      <c r="Q266" s="187"/>
      <c r="R266" s="187" t="e">
        <f>+#REF!</f>
        <v>#REF!</v>
      </c>
      <c r="S266" s="187"/>
      <c r="T266" s="187" t="e">
        <f t="shared" si="48"/>
        <v>#REF!</v>
      </c>
      <c r="U266" s="187"/>
      <c r="V266" s="186"/>
      <c r="W266" s="186"/>
      <c r="X266" s="186"/>
    </row>
    <row r="267" spans="1:24" s="185" customFormat="1" outlineLevel="3" x14ac:dyDescent="0.2">
      <c r="A267" s="183"/>
      <c r="C267" s="185" t="s">
        <v>124</v>
      </c>
      <c r="D267" s="187" t="e">
        <f>+#REF!</f>
        <v>#REF!</v>
      </c>
      <c r="E267" s="187"/>
      <c r="F267" s="187" t="e">
        <f>+#REF!</f>
        <v>#REF!</v>
      </c>
      <c r="G267" s="187"/>
      <c r="H267" s="187" t="e">
        <f>+#REF!</f>
        <v>#REF!</v>
      </c>
      <c r="I267" s="187"/>
      <c r="J267" s="187" t="e">
        <f>+#REF!</f>
        <v>#REF!</v>
      </c>
      <c r="K267" s="187"/>
      <c r="L267" s="187" t="e">
        <f>+#REF!</f>
        <v>#REF!</v>
      </c>
      <c r="M267" s="187"/>
      <c r="N267" s="187" t="e">
        <f>+#REF!</f>
        <v>#REF!</v>
      </c>
      <c r="O267" s="187"/>
      <c r="P267" s="187" t="e">
        <f>+#REF!</f>
        <v>#REF!</v>
      </c>
      <c r="Q267" s="187"/>
      <c r="R267" s="187" t="e">
        <f>+#REF!</f>
        <v>#REF!</v>
      </c>
      <c r="S267" s="187"/>
      <c r="T267" s="187" t="e">
        <f t="shared" si="48"/>
        <v>#REF!</v>
      </c>
      <c r="U267" s="187"/>
      <c r="V267" s="186"/>
      <c r="W267" s="186"/>
      <c r="X267" s="186"/>
    </row>
    <row r="268" spans="1:24" s="185" customFormat="1" outlineLevel="3" x14ac:dyDescent="0.2">
      <c r="A268" s="183"/>
      <c r="C268" s="185" t="s">
        <v>130</v>
      </c>
      <c r="D268" s="190" t="e">
        <f>+#REF!</f>
        <v>#REF!</v>
      </c>
      <c r="E268" s="187"/>
      <c r="F268" s="190" t="e">
        <f>+#REF!</f>
        <v>#REF!</v>
      </c>
      <c r="G268" s="187"/>
      <c r="H268" s="190" t="e">
        <f>+#REF!</f>
        <v>#REF!</v>
      </c>
      <c r="I268" s="187"/>
      <c r="J268" s="190" t="e">
        <f>+#REF!</f>
        <v>#REF!</v>
      </c>
      <c r="K268" s="187"/>
      <c r="L268" s="190" t="e">
        <f>+#REF!</f>
        <v>#REF!</v>
      </c>
      <c r="M268" s="187"/>
      <c r="N268" s="190" t="e">
        <f>+#REF!</f>
        <v>#REF!</v>
      </c>
      <c r="O268" s="187"/>
      <c r="P268" s="190" t="e">
        <f>+#REF!</f>
        <v>#REF!</v>
      </c>
      <c r="Q268" s="187"/>
      <c r="R268" s="190" t="e">
        <f>+#REF!</f>
        <v>#REF!</v>
      </c>
      <c r="S268" s="187"/>
      <c r="T268" s="190" t="e">
        <f t="shared" si="48"/>
        <v>#REF!</v>
      </c>
      <c r="U268" s="187"/>
      <c r="V268" s="186"/>
      <c r="W268" s="186"/>
      <c r="X268" s="186"/>
    </row>
    <row r="269" spans="1:24" s="185" customFormat="1" outlineLevel="3" x14ac:dyDescent="0.2">
      <c r="A269" s="183"/>
      <c r="C269" s="192"/>
      <c r="D269" s="187" t="e">
        <f>SUM(D256:D268)</f>
        <v>#REF!</v>
      </c>
      <c r="E269" s="187"/>
      <c r="F269" s="187" t="e">
        <f>SUM(F256:F268)</f>
        <v>#REF!</v>
      </c>
      <c r="G269" s="187"/>
      <c r="H269" s="187" t="e">
        <f>SUM(H256:H268)</f>
        <v>#REF!</v>
      </c>
      <c r="I269" s="187"/>
      <c r="J269" s="187" t="e">
        <f>SUM(J256:J268)</f>
        <v>#REF!</v>
      </c>
      <c r="K269" s="187"/>
      <c r="L269" s="187" t="e">
        <f>SUM(L256:L268)</f>
        <v>#REF!</v>
      </c>
      <c r="M269" s="187"/>
      <c r="N269" s="187" t="e">
        <f>SUM(N256:N268)</f>
        <v>#REF!</v>
      </c>
      <c r="O269" s="187"/>
      <c r="P269" s="187" t="e">
        <f>SUM(P256:P268)</f>
        <v>#REF!</v>
      </c>
      <c r="Q269" s="187"/>
      <c r="R269" s="187" t="e">
        <f>SUM(R256:R268)</f>
        <v>#REF!</v>
      </c>
      <c r="S269" s="187"/>
      <c r="T269" s="187" t="e">
        <f>SUM(T256:T268)</f>
        <v>#REF!</v>
      </c>
      <c r="U269" s="187"/>
      <c r="V269" s="186"/>
      <c r="W269" s="186"/>
      <c r="X269" s="186"/>
    </row>
    <row r="270" spans="1:24" s="185" customFormat="1" outlineLevel="3" x14ac:dyDescent="0.2">
      <c r="A270" s="183"/>
      <c r="D270" s="187"/>
      <c r="E270" s="187"/>
      <c r="F270" s="187"/>
      <c r="G270" s="187"/>
      <c r="H270" s="187"/>
      <c r="I270" s="187"/>
      <c r="J270" s="187"/>
      <c r="K270" s="187"/>
      <c r="L270" s="187"/>
      <c r="M270" s="187"/>
      <c r="N270" s="187"/>
      <c r="O270" s="187"/>
      <c r="P270" s="187"/>
      <c r="Q270" s="187"/>
      <c r="R270" s="187"/>
      <c r="S270" s="187"/>
      <c r="T270" s="187"/>
      <c r="U270" s="187"/>
      <c r="V270" s="186"/>
      <c r="W270" s="186"/>
      <c r="X270" s="186"/>
    </row>
    <row r="271" spans="1:24" s="185" customFormat="1" outlineLevel="3" x14ac:dyDescent="0.2">
      <c r="A271" s="183"/>
      <c r="B271" s="184" t="s">
        <v>605</v>
      </c>
      <c r="D271" s="188"/>
      <c r="E271" s="188"/>
      <c r="F271" s="188"/>
      <c r="G271" s="188"/>
      <c r="H271" s="188"/>
      <c r="I271" s="188"/>
      <c r="J271" s="188"/>
      <c r="K271" s="188"/>
      <c r="L271" s="188"/>
      <c r="M271" s="188"/>
      <c r="N271" s="188"/>
      <c r="O271" s="188"/>
      <c r="P271" s="188"/>
      <c r="Q271" s="188"/>
      <c r="R271" s="188"/>
      <c r="S271" s="188"/>
      <c r="T271" s="188"/>
      <c r="U271" s="188"/>
      <c r="V271" s="186"/>
      <c r="W271" s="186"/>
      <c r="X271" s="186"/>
    </row>
    <row r="272" spans="1:24" s="185" customFormat="1" outlineLevel="3" x14ac:dyDescent="0.2">
      <c r="A272" s="183"/>
      <c r="C272" s="185" t="s">
        <v>601</v>
      </c>
      <c r="D272" s="188" t="e">
        <f>+#REF!</f>
        <v>#REF!</v>
      </c>
      <c r="E272" s="188"/>
      <c r="F272" s="188" t="e">
        <f>+#REF!</f>
        <v>#REF!</v>
      </c>
      <c r="G272" s="188"/>
      <c r="H272" s="188" t="e">
        <f>+#REF!</f>
        <v>#REF!</v>
      </c>
      <c r="I272" s="188"/>
      <c r="J272" s="188" t="e">
        <f>+#REF!</f>
        <v>#REF!</v>
      </c>
      <c r="K272" s="188"/>
      <c r="L272" s="188" t="e">
        <f>+#REF!</f>
        <v>#REF!</v>
      </c>
      <c r="M272" s="188"/>
      <c r="N272" s="188" t="e">
        <f>+#REF!</f>
        <v>#REF!</v>
      </c>
      <c r="O272" s="188"/>
      <c r="P272" s="188" t="e">
        <f>+#REF!</f>
        <v>#REF!</v>
      </c>
      <c r="Q272" s="188"/>
      <c r="R272" s="188" t="e">
        <f>+#REF!</f>
        <v>#REF!</v>
      </c>
      <c r="S272" s="188"/>
      <c r="T272" s="188" t="e">
        <f>R272+P272+N272+L272+J272+H272+F272+D272</f>
        <v>#REF!</v>
      </c>
      <c r="U272" s="188"/>
      <c r="V272" s="186"/>
      <c r="W272" s="186"/>
      <c r="X272" s="186"/>
    </row>
    <row r="273" spans="1:24" s="185" customFormat="1" outlineLevel="3" x14ac:dyDescent="0.2">
      <c r="A273" s="183"/>
      <c r="C273" s="185" t="s">
        <v>111</v>
      </c>
      <c r="D273" s="188" t="e">
        <f>+#REF!</f>
        <v>#REF!</v>
      </c>
      <c r="E273" s="188"/>
      <c r="F273" s="188" t="e">
        <f>+#REF!</f>
        <v>#REF!</v>
      </c>
      <c r="G273" s="188"/>
      <c r="H273" s="188" t="e">
        <f>+#REF!</f>
        <v>#REF!</v>
      </c>
      <c r="I273" s="188"/>
      <c r="J273" s="188" t="e">
        <f>+#REF!</f>
        <v>#REF!</v>
      </c>
      <c r="K273" s="188"/>
      <c r="L273" s="188" t="e">
        <f>+#REF!</f>
        <v>#REF!</v>
      </c>
      <c r="M273" s="188"/>
      <c r="N273" s="188" t="e">
        <f>+#REF!</f>
        <v>#REF!</v>
      </c>
      <c r="O273" s="188"/>
      <c r="P273" s="188" t="e">
        <f>+#REF!</f>
        <v>#REF!</v>
      </c>
      <c r="Q273" s="188"/>
      <c r="R273" s="188" t="e">
        <f>+#REF!</f>
        <v>#REF!</v>
      </c>
      <c r="S273" s="188"/>
      <c r="T273" s="188" t="e">
        <f>R273+P273+N273+L273+J273+H273+F273+D273</f>
        <v>#REF!</v>
      </c>
      <c r="U273" s="188"/>
      <c r="V273" s="186"/>
      <c r="W273" s="186"/>
      <c r="X273" s="186"/>
    </row>
    <row r="274" spans="1:24" s="185" customFormat="1" outlineLevel="3" x14ac:dyDescent="0.2">
      <c r="A274" s="183"/>
      <c r="C274" s="185" t="s">
        <v>119</v>
      </c>
      <c r="D274" s="190" t="e">
        <f>+#REF!</f>
        <v>#REF!</v>
      </c>
      <c r="E274" s="188"/>
      <c r="F274" s="190" t="e">
        <f>+#REF!</f>
        <v>#REF!</v>
      </c>
      <c r="G274" s="188"/>
      <c r="H274" s="190" t="e">
        <f>+#REF!</f>
        <v>#REF!</v>
      </c>
      <c r="I274" s="188"/>
      <c r="J274" s="190" t="e">
        <f>+#REF!</f>
        <v>#REF!</v>
      </c>
      <c r="K274" s="188"/>
      <c r="L274" s="190" t="e">
        <f>+#REF!</f>
        <v>#REF!</v>
      </c>
      <c r="M274" s="188"/>
      <c r="N274" s="190" t="e">
        <f>+#REF!</f>
        <v>#REF!</v>
      </c>
      <c r="O274" s="188"/>
      <c r="P274" s="190" t="e">
        <f>+#REF!</f>
        <v>#REF!</v>
      </c>
      <c r="Q274" s="188"/>
      <c r="R274" s="190" t="e">
        <f>+#REF!</f>
        <v>#REF!</v>
      </c>
      <c r="S274" s="188"/>
      <c r="T274" s="188" t="e">
        <f>R274+P274+N274+L274+J274+H274+F274+D274</f>
        <v>#REF!</v>
      </c>
      <c r="U274" s="188"/>
      <c r="V274" s="186"/>
      <c r="W274" s="186"/>
      <c r="X274" s="186"/>
    </row>
    <row r="275" spans="1:24" s="185" customFormat="1" outlineLevel="3" x14ac:dyDescent="0.2">
      <c r="A275" s="183"/>
      <c r="C275" s="192"/>
      <c r="D275" s="193" t="e">
        <f>SUM(D272:D274)</f>
        <v>#REF!</v>
      </c>
      <c r="E275" s="188"/>
      <c r="F275" s="193" t="e">
        <f>SUM(F272:F274)</f>
        <v>#REF!</v>
      </c>
      <c r="G275" s="188"/>
      <c r="H275" s="193" t="e">
        <f>SUM(H272:H274)</f>
        <v>#REF!</v>
      </c>
      <c r="I275" s="188"/>
      <c r="J275" s="193" t="e">
        <f>SUM(J272:J274)</f>
        <v>#REF!</v>
      </c>
      <c r="K275" s="188"/>
      <c r="L275" s="193" t="e">
        <f>SUM(L272:L274)</f>
        <v>#REF!</v>
      </c>
      <c r="M275" s="188"/>
      <c r="N275" s="193" t="e">
        <f>SUM(N272:N274)</f>
        <v>#REF!</v>
      </c>
      <c r="O275" s="188"/>
      <c r="P275" s="193" t="e">
        <f>SUM(P272:P274)</f>
        <v>#REF!</v>
      </c>
      <c r="Q275" s="188"/>
      <c r="R275" s="193" t="e">
        <f>SUM(R272:R274)</f>
        <v>#REF!</v>
      </c>
      <c r="S275" s="188"/>
      <c r="T275" s="193" t="e">
        <f>SUM(T272:T274)</f>
        <v>#REF!</v>
      </c>
      <c r="U275" s="187"/>
      <c r="V275" s="186"/>
      <c r="W275" s="186"/>
      <c r="X275" s="186"/>
    </row>
    <row r="276" spans="1:24" s="185" customFormat="1" outlineLevel="3" x14ac:dyDescent="0.2">
      <c r="A276" s="183"/>
      <c r="D276" s="188"/>
      <c r="E276" s="188"/>
      <c r="F276" s="188"/>
      <c r="G276" s="188"/>
      <c r="H276" s="188"/>
      <c r="I276" s="188"/>
      <c r="J276" s="188"/>
      <c r="K276" s="188"/>
      <c r="L276" s="188"/>
      <c r="M276" s="188"/>
      <c r="N276" s="188"/>
      <c r="O276" s="188"/>
      <c r="P276" s="188"/>
      <c r="Q276" s="188"/>
      <c r="R276" s="188"/>
      <c r="S276" s="188"/>
      <c r="T276" s="188"/>
      <c r="U276" s="188"/>
      <c r="V276" s="186"/>
      <c r="W276" s="186"/>
      <c r="X276" s="186"/>
    </row>
    <row r="277" spans="1:24" s="185" customFormat="1" outlineLevel="3" x14ac:dyDescent="0.2">
      <c r="A277" s="185" t="s">
        <v>1074</v>
      </c>
      <c r="B277" s="184" t="s">
        <v>1026</v>
      </c>
    </row>
    <row r="278" spans="1:24" s="185" customFormat="1" outlineLevel="3" x14ac:dyDescent="0.2">
      <c r="C278" s="185" t="s">
        <v>601</v>
      </c>
      <c r="D278" s="188">
        <v>-2770449.12</v>
      </c>
      <c r="F278" s="206"/>
      <c r="G278" s="206"/>
      <c r="H278" s="206"/>
      <c r="I278" s="206"/>
      <c r="J278" s="205">
        <f>-D278</f>
        <v>2770449.12</v>
      </c>
      <c r="K278" s="206"/>
      <c r="L278" s="206"/>
      <c r="M278" s="206"/>
      <c r="N278" s="206"/>
      <c r="O278" s="206"/>
      <c r="P278" s="206"/>
      <c r="Q278" s="206"/>
      <c r="R278" s="206"/>
      <c r="T278" s="188">
        <f>+'RWIP BY ACCOUNT - PG 2A (Fin)'!U17</f>
        <v>0</v>
      </c>
      <c r="U278" s="188"/>
    </row>
    <row r="279" spans="1:24" s="185" customFormat="1" outlineLevel="3" x14ac:dyDescent="0.2">
      <c r="C279" s="185" t="s">
        <v>111</v>
      </c>
      <c r="T279" s="188">
        <f>+'RWIP BY ACCOUNT - PG 2A (Fin)'!U18</f>
        <v>0</v>
      </c>
      <c r="U279" s="188"/>
    </row>
    <row r="280" spans="1:24" s="185" customFormat="1" outlineLevel="3" x14ac:dyDescent="0.2">
      <c r="C280" s="185" t="s">
        <v>119</v>
      </c>
      <c r="T280" s="188">
        <f>+'RWIP BY ACCOUNT - PG 2A (Fin)'!U19</f>
        <v>0</v>
      </c>
      <c r="U280" s="188"/>
    </row>
    <row r="281" spans="1:24" s="185" customFormat="1" outlineLevel="3" x14ac:dyDescent="0.2">
      <c r="D281" s="193">
        <f>SUM(D278:D280)</f>
        <v>-2770449.12</v>
      </c>
      <c r="F281" s="193">
        <f>SUM(F278:F280)</f>
        <v>0</v>
      </c>
      <c r="H281" s="193">
        <f>SUM(H278:H280)</f>
        <v>0</v>
      </c>
      <c r="J281" s="193">
        <f>SUM(J278:J280)</f>
        <v>2770449.12</v>
      </c>
      <c r="L281" s="193">
        <f>SUM(L278:L280)</f>
        <v>0</v>
      </c>
      <c r="N281" s="193">
        <f>SUM(N278:N280)</f>
        <v>0</v>
      </c>
      <c r="P281" s="193">
        <f>SUM(P278:P280)</f>
        <v>0</v>
      </c>
      <c r="R281" s="193">
        <f>SUM(R278:R280)</f>
        <v>0</v>
      </c>
      <c r="T281" s="193">
        <f>+'RWIP BY ACCOUNT - PG 2A (Fin)'!U20</f>
        <v>0</v>
      </c>
      <c r="U281" s="187"/>
    </row>
    <row r="282" spans="1:24" s="185" customFormat="1" outlineLevel="3" x14ac:dyDescent="0.2">
      <c r="A282" s="185" t="s">
        <v>1074</v>
      </c>
      <c r="B282" s="184" t="s">
        <v>1027</v>
      </c>
    </row>
    <row r="283" spans="1:24" s="185" customFormat="1" outlineLevel="3" x14ac:dyDescent="0.2">
      <c r="C283" s="185" t="s">
        <v>601</v>
      </c>
      <c r="D283" s="188">
        <v>0</v>
      </c>
      <c r="F283" s="206"/>
      <c r="G283" s="206"/>
      <c r="H283" s="206"/>
      <c r="I283" s="206"/>
      <c r="J283" s="206"/>
      <c r="K283" s="206"/>
      <c r="L283" s="206"/>
      <c r="M283" s="206"/>
      <c r="N283" s="206"/>
      <c r="O283" s="206"/>
      <c r="P283" s="206"/>
      <c r="Q283" s="206"/>
      <c r="R283" s="206"/>
      <c r="T283" s="188">
        <v>0</v>
      </c>
      <c r="U283" s="188"/>
    </row>
    <row r="284" spans="1:24" s="185" customFormat="1" outlineLevel="3" x14ac:dyDescent="0.2">
      <c r="C284" s="185" t="s">
        <v>111</v>
      </c>
      <c r="D284" s="188">
        <v>1378237.1</v>
      </c>
      <c r="F284" s="206"/>
      <c r="G284" s="206"/>
      <c r="H284" s="206"/>
      <c r="I284" s="206"/>
      <c r="J284" s="206"/>
      <c r="K284" s="206"/>
      <c r="L284" s="206"/>
      <c r="M284" s="206"/>
      <c r="N284" s="205">
        <f>2103715.6-1378237.1+6175.87-11787.81</f>
        <v>719866.55999999994</v>
      </c>
      <c r="O284" s="206"/>
      <c r="P284" s="206"/>
      <c r="Q284" s="206"/>
      <c r="R284" s="206"/>
      <c r="T284" s="188">
        <f>+'RWIP BY ACCOUNT - PG 2A (Fin)'!U23</f>
        <v>1543397.0899999994</v>
      </c>
      <c r="U284" s="188"/>
    </row>
    <row r="285" spans="1:24" s="185" customFormat="1" outlineLevel="3" x14ac:dyDescent="0.2">
      <c r="C285" s="185" t="s">
        <v>119</v>
      </c>
      <c r="D285" s="188">
        <v>314141.18</v>
      </c>
      <c r="F285" s="206"/>
      <c r="G285" s="206"/>
      <c r="H285" s="206"/>
      <c r="I285" s="206"/>
      <c r="J285" s="206"/>
      <c r="K285" s="206"/>
      <c r="L285" s="206"/>
      <c r="M285" s="206"/>
      <c r="N285" s="205">
        <f>640151.18-314141.18+108823.93+58469.99</f>
        <v>493303.92000000004</v>
      </c>
      <c r="O285" s="206"/>
      <c r="P285" s="206"/>
      <c r="Q285" s="206"/>
      <c r="R285" s="206"/>
      <c r="T285" s="188">
        <f>+'RWIP BY ACCOUNT - PG 2A (Fin)'!U24</f>
        <v>206491.79999999958</v>
      </c>
      <c r="U285" s="188"/>
    </row>
    <row r="286" spans="1:24" s="185" customFormat="1" outlineLevel="3" x14ac:dyDescent="0.2">
      <c r="D286" s="193">
        <f>SUM(D283:D285)</f>
        <v>1692378.28</v>
      </c>
      <c r="F286" s="193">
        <f>SUM(F283:F285)</f>
        <v>0</v>
      </c>
      <c r="H286" s="193">
        <f>SUM(H283:H285)</f>
        <v>0</v>
      </c>
      <c r="J286" s="193">
        <f>SUM(J283:J285)</f>
        <v>0</v>
      </c>
      <c r="L286" s="193">
        <f>SUM(L283:L285)</f>
        <v>0</v>
      </c>
      <c r="N286" s="193">
        <f>SUM(N283:N285)</f>
        <v>1213170.48</v>
      </c>
      <c r="P286" s="193">
        <f>SUM(P283:P285)</f>
        <v>0</v>
      </c>
      <c r="R286" s="193">
        <f>SUM(R283:R285)</f>
        <v>0</v>
      </c>
      <c r="T286" s="193">
        <f>SUM(T283:T285)</f>
        <v>1749888.889999999</v>
      </c>
      <c r="U286" s="187"/>
    </row>
    <row r="287" spans="1:24" s="185" customFormat="1" outlineLevel="3" x14ac:dyDescent="0.2">
      <c r="A287" s="183"/>
      <c r="D287" s="188"/>
      <c r="E287" s="188"/>
      <c r="F287" s="188"/>
      <c r="G287" s="188"/>
      <c r="H287" s="188"/>
      <c r="I287" s="188"/>
      <c r="J287" s="188"/>
      <c r="K287" s="188"/>
      <c r="L287" s="188"/>
      <c r="M287" s="188"/>
      <c r="N287" s="188"/>
      <c r="O287" s="188"/>
      <c r="P287" s="188"/>
      <c r="Q287" s="188"/>
      <c r="R287" s="188"/>
      <c r="S287" s="188"/>
      <c r="T287" s="188">
        <f>+T286-R286-P286-N286-L286-J286-H286-F286-D286</f>
        <v>-1155659.870000001</v>
      </c>
      <c r="U287" s="188"/>
      <c r="V287" s="186"/>
      <c r="W287" s="186"/>
      <c r="X287" s="186"/>
    </row>
    <row r="288" spans="1:24" s="185" customFormat="1" outlineLevel="3" x14ac:dyDescent="0.2">
      <c r="A288" s="183"/>
      <c r="D288" s="188"/>
      <c r="E288" s="188"/>
      <c r="F288" s="188"/>
      <c r="G288" s="188"/>
      <c r="H288" s="188"/>
      <c r="I288" s="188"/>
      <c r="J288" s="188"/>
      <c r="K288" s="188"/>
      <c r="L288" s="188"/>
      <c r="M288" s="188"/>
      <c r="N288" s="188"/>
      <c r="O288" s="188"/>
      <c r="P288" s="188"/>
      <c r="Q288" s="188"/>
      <c r="R288" s="188"/>
      <c r="S288" s="188"/>
      <c r="T288" s="188"/>
      <c r="U288" s="188"/>
      <c r="V288" s="186"/>
      <c r="W288" s="186"/>
      <c r="X288" s="186"/>
    </row>
    <row r="289" spans="2:39" outlineLevel="3" x14ac:dyDescent="0.2">
      <c r="B289" s="152"/>
      <c r="D289" s="149"/>
      <c r="E289" s="149"/>
      <c r="F289" s="149"/>
      <c r="G289" s="149"/>
      <c r="H289" s="149"/>
      <c r="I289" s="149"/>
      <c r="J289" s="149"/>
      <c r="K289" s="149"/>
      <c r="L289" s="149"/>
      <c r="M289" s="149"/>
      <c r="N289" s="149"/>
      <c r="O289" s="149"/>
      <c r="P289" s="149"/>
      <c r="Q289" s="149"/>
      <c r="R289" s="149"/>
      <c r="S289" s="149"/>
      <c r="T289" s="149"/>
      <c r="U289" s="149"/>
    </row>
    <row r="290" spans="2:39" outlineLevel="3" x14ac:dyDescent="0.2">
      <c r="B290" s="152"/>
      <c r="D290" s="149"/>
      <c r="E290" s="149"/>
      <c r="F290" s="149"/>
      <c r="G290" s="149"/>
      <c r="H290" s="149"/>
      <c r="I290" s="149"/>
      <c r="J290" s="149"/>
      <c r="K290" s="149"/>
      <c r="L290" s="149"/>
      <c r="M290" s="149"/>
      <c r="N290" s="149"/>
      <c r="O290" s="149"/>
      <c r="P290" s="149"/>
      <c r="Q290" s="149"/>
      <c r="R290" s="149"/>
      <c r="S290" s="149"/>
      <c r="T290" s="149"/>
      <c r="U290" s="149"/>
    </row>
    <row r="291" spans="2:39" outlineLevel="1" x14ac:dyDescent="0.2">
      <c r="B291" s="210" t="s">
        <v>1054</v>
      </c>
      <c r="D291" s="176" t="e">
        <f>+D253+D269+D275-D286-D281</f>
        <v>#REF!</v>
      </c>
      <c r="E291" s="176"/>
      <c r="F291" s="176" t="e">
        <f>+F253+F269+F275-F286-F281</f>
        <v>#REF!</v>
      </c>
      <c r="G291" s="176"/>
      <c r="H291" s="176" t="e">
        <f>+H253+H269+H275-H286-H281</f>
        <v>#REF!</v>
      </c>
      <c r="I291" s="176"/>
      <c r="J291" s="176" t="e">
        <f>+J253+J269+J275-J286-J281</f>
        <v>#REF!</v>
      </c>
      <c r="K291" s="176"/>
      <c r="L291" s="176" t="e">
        <f>+L253+L269+L275-L286-L281</f>
        <v>#REF!</v>
      </c>
      <c r="M291" s="176"/>
      <c r="N291" s="176" t="e">
        <f>+N253+N269+N275-N286-N281</f>
        <v>#REF!</v>
      </c>
      <c r="O291" s="176"/>
      <c r="P291" s="176" t="e">
        <f>+P253+P269+P275-P286-P281</f>
        <v>#REF!</v>
      </c>
      <c r="Q291" s="176"/>
      <c r="R291" s="176" t="e">
        <f>+R253+R269+R275-R286-R281</f>
        <v>#REF!</v>
      </c>
      <c r="S291" s="176"/>
      <c r="T291" s="176" t="e">
        <f>+T253+T269+T275-T286-T281</f>
        <v>#REF!</v>
      </c>
      <c r="U291" s="176"/>
      <c r="V291" s="176" t="e">
        <f>+F291</f>
        <v>#REF!</v>
      </c>
      <c r="W291" s="176"/>
      <c r="X291" s="176"/>
      <c r="Y291" s="132"/>
      <c r="Z291" s="208" t="e">
        <f>+H291</f>
        <v>#REF!</v>
      </c>
      <c r="AA291" s="208">
        <f>+'Transfer Detail PG 3 (Fin)'!C180+'Transfer Detail PG 3 (Fin)'!M180</f>
        <v>59292.86</v>
      </c>
      <c r="AB291" s="208"/>
      <c r="AC291" s="208"/>
      <c r="AD291" s="208"/>
      <c r="AE291" s="208"/>
      <c r="AF291" s="208" t="e">
        <f>+'Transfer Detail PG 3 (Fin)'!#REF!+'Transfer Detail PG 3 (Fin)'!#REF!+'Transfer Detail PG 3 (Fin)'!#REF!</f>
        <v>#REF!</v>
      </c>
      <c r="AG291" s="208" t="e">
        <f>+J291+J281-AA291-AF291</f>
        <v>#REF!</v>
      </c>
      <c r="AH291" s="176" t="e">
        <f>-J278+R269+P269+N269+N253+P253+R253+L275</f>
        <v>#REF!</v>
      </c>
      <c r="AI291" s="176" t="e">
        <f>+N275+P275+R275-N286</f>
        <v>#REF!</v>
      </c>
      <c r="AL291" s="176" t="e">
        <f>SUM(V291:AJ291)</f>
        <v>#REF!</v>
      </c>
      <c r="AM291" s="176" t="e">
        <f>+T291-D291-AL291</f>
        <v>#REF!</v>
      </c>
    </row>
    <row r="292" spans="2:39" outlineLevel="1" x14ac:dyDescent="0.2">
      <c r="D292" s="176" t="e">
        <f>+D291-D15</f>
        <v>#REF!</v>
      </c>
      <c r="T292" s="176" t="e">
        <f>+T291-T15</f>
        <v>#REF!</v>
      </c>
      <c r="U292" s="176"/>
    </row>
    <row r="293" spans="2:39" outlineLevel="1" x14ac:dyDescent="0.2">
      <c r="D293" s="176"/>
      <c r="T293" s="176" t="e">
        <f>+T291-D291-F291-H291-J291-L291-N291-P291-R291</f>
        <v>#REF!</v>
      </c>
      <c r="U293" s="176"/>
      <c r="V293" s="211" t="e">
        <f t="shared" ref="V293:AJ293" si="49">SUM(V27:V292)</f>
        <v>#REF!</v>
      </c>
      <c r="W293" s="211"/>
      <c r="X293" s="211"/>
      <c r="Y293" s="211">
        <f t="shared" si="49"/>
        <v>0</v>
      </c>
      <c r="Z293" s="211" t="e">
        <f t="shared" si="49"/>
        <v>#REF!</v>
      </c>
      <c r="AA293" s="211"/>
      <c r="AB293" s="211"/>
      <c r="AC293" s="211"/>
      <c r="AD293" s="211"/>
      <c r="AE293" s="211"/>
      <c r="AF293" s="211"/>
      <c r="AG293" s="211" t="e">
        <f t="shared" si="49"/>
        <v>#REF!</v>
      </c>
      <c r="AH293" s="211" t="e">
        <f t="shared" si="49"/>
        <v>#REF!</v>
      </c>
      <c r="AI293" s="211" t="e">
        <f t="shared" si="49"/>
        <v>#REF!</v>
      </c>
      <c r="AJ293" s="211">
        <f t="shared" si="49"/>
        <v>207129874.15000001</v>
      </c>
      <c r="AK293" s="211"/>
      <c r="AL293" s="211"/>
      <c r="AM293" s="211"/>
    </row>
    <row r="294" spans="2:39" outlineLevel="1" x14ac:dyDescent="0.2">
      <c r="B294" s="152"/>
      <c r="D294" s="208"/>
      <c r="E294" s="208"/>
      <c r="F294" s="208"/>
      <c r="G294" s="208"/>
      <c r="H294" s="208"/>
      <c r="I294" s="208"/>
      <c r="J294" s="208"/>
      <c r="K294" s="208"/>
      <c r="L294" s="208"/>
      <c r="M294" s="208"/>
      <c r="N294" s="208"/>
      <c r="O294" s="208"/>
      <c r="P294" s="208"/>
      <c r="Q294" s="208"/>
      <c r="R294" s="208"/>
      <c r="S294" s="208"/>
      <c r="T294" s="208"/>
      <c r="U294" s="208"/>
    </row>
    <row r="295" spans="2:39" outlineLevel="1" x14ac:dyDescent="0.2">
      <c r="B295" s="152"/>
      <c r="D295" s="208"/>
      <c r="E295" s="208"/>
      <c r="F295" s="208"/>
      <c r="G295" s="208"/>
      <c r="H295" s="208"/>
      <c r="I295" s="208"/>
      <c r="J295" s="208"/>
      <c r="K295" s="208"/>
      <c r="L295" s="208"/>
      <c r="M295" s="208"/>
      <c r="N295" s="208"/>
      <c r="O295" s="208"/>
      <c r="P295" s="208"/>
      <c r="Q295" s="208"/>
      <c r="R295" s="208"/>
      <c r="S295" s="208"/>
      <c r="T295" s="208" t="e">
        <f>+T291-D291</f>
        <v>#REF!</v>
      </c>
      <c r="U295" s="208"/>
    </row>
    <row r="296" spans="2:39" outlineLevel="1" x14ac:dyDescent="0.2">
      <c r="B296" s="152"/>
      <c r="D296" s="208"/>
      <c r="E296" s="208"/>
      <c r="F296" s="208"/>
      <c r="G296" s="208"/>
      <c r="H296" s="208"/>
      <c r="I296" s="208"/>
      <c r="J296" s="208"/>
      <c r="K296" s="208"/>
      <c r="L296" s="208"/>
      <c r="M296" s="208"/>
      <c r="N296" s="208"/>
      <c r="O296" s="208"/>
      <c r="P296" s="208"/>
      <c r="Q296" s="208"/>
      <c r="R296" s="208"/>
      <c r="S296" s="208"/>
      <c r="T296" s="208"/>
      <c r="U296" s="208"/>
    </row>
    <row r="297" spans="2:39" outlineLevel="1" x14ac:dyDescent="0.2"/>
  </sheetData>
  <mergeCells count="5">
    <mergeCell ref="A1:AM1"/>
    <mergeCell ref="A2:AM2"/>
    <mergeCell ref="A3:AM3"/>
    <mergeCell ref="V6:AH6"/>
    <mergeCell ref="AI6:AJ6"/>
  </mergeCells>
  <pageMargins left="0.45" right="0.45" top="0.75" bottom="0.75" header="0.3" footer="0.3"/>
  <pageSetup paperSize="5" scale="34" fitToHeight="0" orientation="landscape" r:id="rId1"/>
  <headerFooter>
    <oddFooter>&amp;L&amp;Z
&amp;F&amp;C&amp;A&amp;R2B.&amp;P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S326"/>
  <sheetViews>
    <sheetView zoomScale="80" workbookViewId="0">
      <pane xSplit="2" ySplit="8" topLeftCell="C9" activePane="bottomRight" state="frozen"/>
      <selection activeCell="D9" sqref="D9"/>
      <selection pane="topRight" activeCell="D9" sqref="D9"/>
      <selection pane="bottomLeft" activeCell="D9" sqref="D9"/>
      <selection pane="bottomRight" activeCell="C9" sqref="C9"/>
    </sheetView>
  </sheetViews>
  <sheetFormatPr defaultRowHeight="12.75" x14ac:dyDescent="0.2"/>
  <cols>
    <col min="1" max="1" width="14.7109375" style="10" customWidth="1"/>
    <col min="2" max="2" width="38.140625" style="10" customWidth="1"/>
    <col min="3" max="3" width="17.7109375" style="10" customWidth="1"/>
    <col min="4" max="4" width="3" style="10" customWidth="1"/>
    <col min="5" max="5" width="17.7109375" style="10" customWidth="1"/>
    <col min="6" max="6" width="1.7109375" style="10" customWidth="1"/>
    <col min="7" max="7" width="17.7109375" style="10" customWidth="1"/>
    <col min="8" max="8" width="1.7109375" style="10" customWidth="1"/>
    <col min="9" max="9" width="17.7109375" style="10" customWidth="1"/>
    <col min="10" max="10" width="2" style="10" customWidth="1"/>
    <col min="11" max="11" width="17.7109375" style="10" customWidth="1"/>
    <col min="12" max="12" width="1.42578125" style="10" customWidth="1"/>
    <col min="13" max="13" width="17.7109375" style="10" customWidth="1"/>
    <col min="14" max="14" width="1.7109375" style="10" customWidth="1"/>
    <col min="15" max="15" width="17.7109375" style="10" customWidth="1"/>
    <col min="16" max="16" width="1.7109375" style="10" customWidth="1"/>
    <col min="17" max="17" width="17.7109375" style="10" customWidth="1"/>
    <col min="18" max="18" width="1.7109375" style="10" customWidth="1"/>
    <col min="19" max="19" width="17.7109375" style="10" customWidth="1"/>
    <col min="20" max="20" width="1.7109375" style="10" customWidth="1"/>
    <col min="21" max="21" width="17.7109375" style="10" customWidth="1"/>
    <col min="22" max="22" width="1.7109375" style="10" customWidth="1"/>
    <col min="23" max="23" width="17.7109375" style="10" customWidth="1"/>
    <col min="24" max="24" width="1.7109375" style="10" customWidth="1"/>
    <col min="25" max="25" width="17.7109375" style="10" customWidth="1"/>
    <col min="26" max="26" width="1.7109375" style="10" customWidth="1"/>
    <col min="27" max="27" width="17.7109375" style="10" customWidth="1"/>
    <col min="28" max="28" width="1.7109375" style="10" customWidth="1"/>
    <col min="29" max="29" width="17.7109375" style="10" customWidth="1"/>
    <col min="30" max="30" width="1.7109375" style="10" customWidth="1"/>
    <col min="31" max="31" width="17.7109375" style="10" customWidth="1"/>
    <col min="32" max="32" width="1.7109375" style="10" customWidth="1"/>
    <col min="33" max="33" width="17.7109375" style="10" customWidth="1"/>
    <col min="34" max="34" width="1.7109375" style="10" customWidth="1"/>
    <col min="35" max="35" width="17.7109375" style="10" customWidth="1"/>
    <col min="36" max="36" width="1.7109375" style="10" customWidth="1"/>
    <col min="37" max="37" width="17.7109375" style="10" customWidth="1"/>
    <col min="38" max="38" width="1.7109375" style="10" customWidth="1"/>
    <col min="39" max="39" width="17.7109375" style="10" customWidth="1"/>
    <col min="40" max="16384" width="9.140625" style="10"/>
  </cols>
  <sheetData>
    <row r="1" spans="1:45" x14ac:dyDescent="0.2">
      <c r="A1" s="296" t="s">
        <v>133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row>
    <row r="2" spans="1:45" x14ac:dyDescent="0.2">
      <c r="A2" s="296" t="s">
        <v>1085</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row>
    <row r="3" spans="1:45" x14ac:dyDescent="0.2">
      <c r="A3" s="298" t="s">
        <v>1307</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row>
    <row r="4" spans="1:45"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row>
    <row r="5" spans="1:45"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row>
    <row r="6" spans="1:45" x14ac:dyDescent="0.2">
      <c r="A6" s="31"/>
      <c r="B6" s="55"/>
      <c r="C6" s="263" t="s">
        <v>1134</v>
      </c>
      <c r="D6" s="263"/>
      <c r="E6" s="263" t="s">
        <v>1133</v>
      </c>
      <c r="F6" s="263"/>
      <c r="G6" s="263">
        <v>40575</v>
      </c>
      <c r="H6" s="263"/>
      <c r="I6" s="263" t="s">
        <v>1164</v>
      </c>
      <c r="J6" s="263"/>
      <c r="K6" s="263" t="s">
        <v>1165</v>
      </c>
      <c r="L6" s="263"/>
      <c r="M6" s="263">
        <v>40664</v>
      </c>
      <c r="N6" s="263"/>
      <c r="O6" s="263" t="s">
        <v>1250</v>
      </c>
      <c r="P6" s="263"/>
      <c r="Q6" s="263" t="s">
        <v>1251</v>
      </c>
      <c r="R6" s="263"/>
      <c r="S6" s="263" t="s">
        <v>1301</v>
      </c>
      <c r="T6" s="263"/>
      <c r="U6" s="263" t="s">
        <v>1303</v>
      </c>
      <c r="V6" s="263"/>
      <c r="W6" s="264" t="s">
        <v>1330</v>
      </c>
      <c r="X6" s="263"/>
      <c r="Y6" s="264" t="s">
        <v>1331</v>
      </c>
      <c r="Z6" s="263"/>
      <c r="AA6" s="263" t="s">
        <v>1304</v>
      </c>
      <c r="AB6" s="263"/>
      <c r="AC6" s="263" t="s">
        <v>1332</v>
      </c>
      <c r="AD6" s="263"/>
      <c r="AE6" s="264" t="s">
        <v>1333</v>
      </c>
      <c r="AF6" s="263"/>
      <c r="AG6" s="263" t="s">
        <v>2324</v>
      </c>
      <c r="AH6" s="263"/>
      <c r="AI6" s="263" t="s">
        <v>2325</v>
      </c>
      <c r="AJ6" s="263"/>
      <c r="AK6" s="263" t="s">
        <v>2323</v>
      </c>
      <c r="AL6" s="263"/>
      <c r="AM6" s="263"/>
      <c r="AN6" s="9"/>
      <c r="AO6" s="263"/>
      <c r="AP6" s="263"/>
      <c r="AQ6" s="263"/>
      <c r="AR6" s="263"/>
      <c r="AS6" s="263"/>
    </row>
    <row r="7" spans="1:45" x14ac:dyDescent="0.2">
      <c r="A7" s="31"/>
      <c r="B7" s="9"/>
      <c r="C7" s="73" t="s">
        <v>568</v>
      </c>
      <c r="D7" s="73"/>
      <c r="E7" s="73" t="s">
        <v>568</v>
      </c>
      <c r="F7" s="22"/>
      <c r="G7" s="73" t="s">
        <v>568</v>
      </c>
      <c r="H7" s="73"/>
      <c r="I7" s="73" t="s">
        <v>568</v>
      </c>
      <c r="J7" s="73"/>
      <c r="K7" s="73" t="s">
        <v>568</v>
      </c>
      <c r="L7" s="73"/>
      <c r="M7" s="73" t="s">
        <v>568</v>
      </c>
      <c r="N7" s="73"/>
      <c r="O7" s="73" t="s">
        <v>568</v>
      </c>
      <c r="P7" s="22"/>
      <c r="Q7" s="73" t="s">
        <v>568</v>
      </c>
      <c r="R7" s="22"/>
      <c r="S7" s="73" t="s">
        <v>568</v>
      </c>
      <c r="T7" s="22"/>
      <c r="U7" s="73" t="s">
        <v>568</v>
      </c>
      <c r="V7" s="22"/>
      <c r="W7" s="73" t="s">
        <v>568</v>
      </c>
      <c r="X7" s="22"/>
      <c r="Y7" s="73" t="s">
        <v>568</v>
      </c>
      <c r="Z7" s="22"/>
      <c r="AA7" s="73" t="s">
        <v>568</v>
      </c>
      <c r="AB7" s="22"/>
      <c r="AC7" s="73" t="s">
        <v>568</v>
      </c>
      <c r="AD7" s="22"/>
      <c r="AE7" s="73" t="s">
        <v>568</v>
      </c>
      <c r="AF7" s="22"/>
      <c r="AG7" s="73" t="s">
        <v>568</v>
      </c>
      <c r="AH7" s="22"/>
      <c r="AI7" s="73" t="s">
        <v>568</v>
      </c>
      <c r="AJ7" s="22"/>
      <c r="AK7" s="73" t="s">
        <v>568</v>
      </c>
      <c r="AL7" s="22"/>
      <c r="AM7" s="73" t="s">
        <v>25</v>
      </c>
      <c r="AN7" s="263"/>
      <c r="AO7" s="263"/>
      <c r="AP7" s="263"/>
      <c r="AQ7" s="263"/>
      <c r="AR7" s="263"/>
    </row>
    <row r="8" spans="1:45" x14ac:dyDescent="0.2">
      <c r="A8" s="57"/>
      <c r="B8" s="12"/>
      <c r="C8" s="43" t="s">
        <v>569</v>
      </c>
      <c r="D8" s="74"/>
      <c r="E8" s="43" t="s">
        <v>569</v>
      </c>
      <c r="F8" s="23"/>
      <c r="G8" s="43" t="s">
        <v>569</v>
      </c>
      <c r="H8" s="74"/>
      <c r="I8" s="43" t="s">
        <v>569</v>
      </c>
      <c r="J8" s="74"/>
      <c r="K8" s="43" t="s">
        <v>569</v>
      </c>
      <c r="L8" s="74"/>
      <c r="M8" s="43" t="s">
        <v>569</v>
      </c>
      <c r="N8" s="74"/>
      <c r="O8" s="43" t="s">
        <v>569</v>
      </c>
      <c r="P8" s="23"/>
      <c r="Q8" s="43" t="s">
        <v>569</v>
      </c>
      <c r="R8" s="23"/>
      <c r="S8" s="43" t="s">
        <v>569</v>
      </c>
      <c r="T8" s="23"/>
      <c r="U8" s="43" t="s">
        <v>569</v>
      </c>
      <c r="V8" s="23"/>
      <c r="W8" s="43" t="s">
        <v>569</v>
      </c>
      <c r="X8" s="23"/>
      <c r="Y8" s="43" t="s">
        <v>569</v>
      </c>
      <c r="Z8" s="23"/>
      <c r="AA8" s="43" t="s">
        <v>569</v>
      </c>
      <c r="AB8" s="23"/>
      <c r="AC8" s="43" t="s">
        <v>569</v>
      </c>
      <c r="AD8" s="23"/>
      <c r="AE8" s="43" t="s">
        <v>569</v>
      </c>
      <c r="AF8" s="23"/>
      <c r="AG8" s="43" t="s">
        <v>569</v>
      </c>
      <c r="AH8" s="23"/>
      <c r="AI8" s="43" t="s">
        <v>569</v>
      </c>
      <c r="AJ8" s="23"/>
      <c r="AK8" s="43" t="s">
        <v>569</v>
      </c>
      <c r="AL8" s="23"/>
      <c r="AM8" s="43" t="s">
        <v>26</v>
      </c>
      <c r="AN8" s="263"/>
      <c r="AO8" s="263"/>
      <c r="AP8" s="263"/>
      <c r="AQ8" s="263"/>
      <c r="AR8" s="263"/>
    </row>
    <row r="9" spans="1:45" x14ac:dyDescent="0.2">
      <c r="A9" s="57"/>
      <c r="B9" s="12"/>
      <c r="C9" s="74"/>
      <c r="D9" s="74"/>
      <c r="E9" s="74"/>
      <c r="F9" s="23"/>
      <c r="G9" s="74"/>
      <c r="H9" s="74"/>
      <c r="I9" s="74"/>
      <c r="J9" s="74"/>
      <c r="K9" s="74"/>
      <c r="L9" s="74"/>
      <c r="M9" s="74"/>
      <c r="N9" s="74"/>
      <c r="O9" s="74"/>
      <c r="P9" s="23"/>
      <c r="Q9" s="74"/>
      <c r="R9" s="23"/>
      <c r="S9" s="74"/>
      <c r="T9" s="23"/>
      <c r="U9" s="74"/>
      <c r="V9" s="23"/>
      <c r="W9" s="74"/>
      <c r="X9" s="23"/>
      <c r="Y9" s="74"/>
      <c r="Z9" s="23"/>
      <c r="AA9" s="74"/>
      <c r="AB9" s="23"/>
      <c r="AC9" s="74"/>
      <c r="AD9" s="23"/>
      <c r="AE9" s="74"/>
      <c r="AF9" s="23"/>
      <c r="AG9" s="74"/>
      <c r="AH9" s="23"/>
      <c r="AI9" s="74"/>
      <c r="AJ9" s="23"/>
      <c r="AK9" s="74"/>
      <c r="AL9" s="23"/>
      <c r="AM9" s="74"/>
      <c r="AN9" s="263"/>
      <c r="AO9" s="263"/>
      <c r="AP9" s="263"/>
      <c r="AQ9" s="263"/>
      <c r="AR9" s="263"/>
    </row>
    <row r="10" spans="1:45" x14ac:dyDescent="0.2">
      <c r="A10" s="57" t="s">
        <v>1326</v>
      </c>
      <c r="C10" s="74" t="s">
        <v>1327</v>
      </c>
      <c r="D10" s="74"/>
      <c r="E10" s="74" t="s">
        <v>1328</v>
      </c>
      <c r="F10" s="23"/>
      <c r="G10" s="74" t="s">
        <v>1327</v>
      </c>
      <c r="H10" s="74"/>
      <c r="I10" s="74" t="s">
        <v>1327</v>
      </c>
      <c r="J10" s="74"/>
      <c r="K10" s="74" t="s">
        <v>1328</v>
      </c>
      <c r="L10" s="74"/>
      <c r="M10" s="74" t="s">
        <v>1328</v>
      </c>
      <c r="N10" s="74"/>
      <c r="O10" s="74" t="s">
        <v>1328</v>
      </c>
      <c r="P10" s="23"/>
      <c r="Q10" s="74" t="s">
        <v>1328</v>
      </c>
      <c r="R10" s="23"/>
      <c r="S10" s="74" t="s">
        <v>1327</v>
      </c>
      <c r="T10" s="23"/>
      <c r="U10" s="74" t="s">
        <v>1328</v>
      </c>
      <c r="V10" s="23"/>
      <c r="W10" s="74" t="s">
        <v>2320</v>
      </c>
      <c r="X10" s="23"/>
      <c r="Y10" s="74" t="s">
        <v>1329</v>
      </c>
      <c r="Z10" s="23"/>
      <c r="AA10" s="74" t="s">
        <v>1329</v>
      </c>
      <c r="AB10" s="23"/>
      <c r="AC10" s="74" t="s">
        <v>1327</v>
      </c>
      <c r="AD10" s="23"/>
      <c r="AE10" s="74" t="s">
        <v>1327</v>
      </c>
      <c r="AF10" s="23"/>
      <c r="AG10" s="74" t="s">
        <v>2320</v>
      </c>
      <c r="AH10" s="23"/>
      <c r="AI10" s="74" t="s">
        <v>1329</v>
      </c>
      <c r="AJ10" s="23"/>
      <c r="AK10" s="74" t="s">
        <v>1328</v>
      </c>
      <c r="AL10" s="23"/>
      <c r="AM10" s="74"/>
      <c r="AN10" s="263"/>
      <c r="AO10" s="263"/>
      <c r="AP10" s="263"/>
      <c r="AQ10" s="263"/>
      <c r="AR10" s="263"/>
    </row>
    <row r="11" spans="1:45" x14ac:dyDescent="0.2">
      <c r="A11" s="57"/>
      <c r="B11" s="12"/>
      <c r="C11" s="74"/>
      <c r="D11" s="74"/>
      <c r="E11" s="74"/>
      <c r="F11" s="23"/>
      <c r="G11" s="74"/>
      <c r="H11" s="74"/>
      <c r="I11" s="74"/>
      <c r="J11" s="74"/>
      <c r="K11" s="74"/>
      <c r="L11" s="74"/>
      <c r="M11" s="74"/>
      <c r="N11" s="74"/>
      <c r="O11" s="74"/>
      <c r="P11" s="23"/>
      <c r="Q11" s="74"/>
      <c r="R11" s="23"/>
      <c r="S11" s="74"/>
      <c r="T11" s="23"/>
      <c r="U11" s="74"/>
      <c r="V11" s="23"/>
      <c r="W11" s="74"/>
      <c r="X11" s="23"/>
      <c r="Y11" s="74"/>
      <c r="Z11" s="23"/>
      <c r="AA11" s="74"/>
      <c r="AB11" s="23"/>
      <c r="AC11" s="74"/>
      <c r="AD11" s="23"/>
      <c r="AE11" s="74"/>
      <c r="AF11" s="23"/>
      <c r="AG11" s="74"/>
      <c r="AH11" s="23"/>
      <c r="AI11" s="74"/>
      <c r="AJ11" s="23"/>
      <c r="AK11" s="74"/>
      <c r="AL11" s="23"/>
      <c r="AM11" s="74"/>
      <c r="AN11" s="263"/>
      <c r="AO11" s="263"/>
      <c r="AP11" s="263"/>
      <c r="AQ11" s="263"/>
      <c r="AR11" s="263"/>
    </row>
    <row r="12" spans="1:45" x14ac:dyDescent="0.2">
      <c r="A12" s="32">
        <v>101</v>
      </c>
      <c r="B12" s="12" t="s">
        <v>566</v>
      </c>
      <c r="AO12" s="263"/>
      <c r="AP12" s="263"/>
      <c r="AQ12" s="263"/>
      <c r="AR12" s="263"/>
      <c r="AS12" s="263"/>
    </row>
    <row r="13" spans="1:45" x14ac:dyDescent="0.2">
      <c r="A13" s="32"/>
      <c r="B13" s="56" t="s">
        <v>601</v>
      </c>
      <c r="AO13" s="263"/>
      <c r="AP13" s="263"/>
      <c r="AQ13" s="263"/>
      <c r="AR13" s="263"/>
      <c r="AS13" s="263"/>
    </row>
    <row r="14" spans="1:45" x14ac:dyDescent="0.2">
      <c r="A14" s="32"/>
      <c r="B14" s="10" t="s">
        <v>413</v>
      </c>
      <c r="C14" s="24">
        <v>0</v>
      </c>
      <c r="D14" s="24"/>
      <c r="E14" s="24">
        <v>0</v>
      </c>
      <c r="F14" s="24"/>
      <c r="G14" s="24">
        <v>0</v>
      </c>
      <c r="H14" s="24"/>
      <c r="I14" s="24">
        <v>0</v>
      </c>
      <c r="J14" s="24"/>
      <c r="K14" s="24">
        <v>0</v>
      </c>
      <c r="L14" s="24"/>
      <c r="M14" s="24">
        <v>0</v>
      </c>
      <c r="N14" s="24"/>
      <c r="O14" s="24">
        <v>0</v>
      </c>
      <c r="P14" s="24"/>
      <c r="Q14" s="24">
        <v>0</v>
      </c>
      <c r="R14" s="24"/>
      <c r="S14" s="24">
        <v>-30818.06</v>
      </c>
      <c r="T14" s="24"/>
      <c r="U14" s="24">
        <v>0</v>
      </c>
      <c r="V14" s="24"/>
      <c r="W14" s="24">
        <v>0</v>
      </c>
      <c r="X14" s="24"/>
      <c r="Y14" s="24">
        <v>0</v>
      </c>
      <c r="Z14" s="24"/>
      <c r="AA14" s="24">
        <v>0</v>
      </c>
      <c r="AB14" s="24"/>
      <c r="AC14" s="24">
        <v>0</v>
      </c>
      <c r="AD14" s="24"/>
      <c r="AE14" s="24">
        <v>0</v>
      </c>
      <c r="AF14" s="24"/>
      <c r="AG14" s="24">
        <v>0</v>
      </c>
      <c r="AH14" s="24"/>
      <c r="AI14" s="24">
        <v>0</v>
      </c>
      <c r="AJ14" s="24"/>
      <c r="AK14" s="24">
        <v>0</v>
      </c>
      <c r="AL14" s="24"/>
      <c r="AM14" s="24">
        <v>-30818.06</v>
      </c>
      <c r="AN14" s="263"/>
      <c r="AO14" s="263"/>
      <c r="AP14" s="263"/>
      <c r="AQ14" s="263"/>
      <c r="AR14" s="263"/>
    </row>
    <row r="15" spans="1:45" x14ac:dyDescent="0.2">
      <c r="A15" s="32"/>
      <c r="B15" s="10" t="s">
        <v>110</v>
      </c>
      <c r="C15" s="28">
        <v>0</v>
      </c>
      <c r="D15" s="27"/>
      <c r="E15" s="28">
        <v>0</v>
      </c>
      <c r="F15" s="27"/>
      <c r="G15" s="28">
        <v>0</v>
      </c>
      <c r="H15" s="27"/>
      <c r="I15" s="28">
        <v>0</v>
      </c>
      <c r="J15" s="27"/>
      <c r="K15" s="28">
        <v>0</v>
      </c>
      <c r="L15" s="27"/>
      <c r="M15" s="28">
        <v>0</v>
      </c>
      <c r="N15" s="27"/>
      <c r="O15" s="28">
        <v>0</v>
      </c>
      <c r="P15" s="27"/>
      <c r="Q15" s="28">
        <v>0</v>
      </c>
      <c r="R15" s="27"/>
      <c r="S15" s="28">
        <v>0</v>
      </c>
      <c r="T15" s="27"/>
      <c r="U15" s="28">
        <v>0</v>
      </c>
      <c r="V15" s="27"/>
      <c r="W15" s="28">
        <v>0</v>
      </c>
      <c r="X15" s="27"/>
      <c r="Y15" s="28">
        <v>0</v>
      </c>
      <c r="Z15" s="27"/>
      <c r="AA15" s="28">
        <v>0</v>
      </c>
      <c r="AB15" s="27"/>
      <c r="AC15" s="28">
        <v>0</v>
      </c>
      <c r="AD15" s="27"/>
      <c r="AE15" s="28">
        <v>0</v>
      </c>
      <c r="AF15" s="27"/>
      <c r="AG15" s="28">
        <v>0</v>
      </c>
      <c r="AH15" s="27"/>
      <c r="AI15" s="28">
        <v>0</v>
      </c>
      <c r="AJ15" s="27"/>
      <c r="AK15" s="28">
        <v>0</v>
      </c>
      <c r="AL15" s="27"/>
      <c r="AM15" s="28">
        <v>0</v>
      </c>
      <c r="AN15" s="263"/>
      <c r="AO15" s="263"/>
      <c r="AP15" s="263"/>
      <c r="AQ15" s="263"/>
      <c r="AR15" s="263"/>
    </row>
    <row r="16" spans="1:45" x14ac:dyDescent="0.2">
      <c r="A16" s="32"/>
      <c r="B16" s="11"/>
      <c r="C16" s="27">
        <v>0</v>
      </c>
      <c r="D16" s="27"/>
      <c r="E16" s="27">
        <v>0</v>
      </c>
      <c r="F16" s="27"/>
      <c r="G16" s="27">
        <v>0</v>
      </c>
      <c r="H16" s="27"/>
      <c r="I16" s="27">
        <v>0</v>
      </c>
      <c r="J16" s="27"/>
      <c r="K16" s="27">
        <v>0</v>
      </c>
      <c r="L16" s="27"/>
      <c r="M16" s="27">
        <v>0</v>
      </c>
      <c r="N16" s="27"/>
      <c r="O16" s="27">
        <v>0</v>
      </c>
      <c r="P16" s="27"/>
      <c r="Q16" s="27">
        <v>0</v>
      </c>
      <c r="R16" s="27"/>
      <c r="S16" s="27">
        <v>-30818.06</v>
      </c>
      <c r="T16" s="27"/>
      <c r="U16" s="27">
        <v>0</v>
      </c>
      <c r="V16" s="27"/>
      <c r="W16" s="27">
        <v>0</v>
      </c>
      <c r="X16" s="27"/>
      <c r="Y16" s="27">
        <v>0</v>
      </c>
      <c r="Z16" s="27"/>
      <c r="AA16" s="27">
        <v>0</v>
      </c>
      <c r="AB16" s="27"/>
      <c r="AC16" s="27">
        <v>0</v>
      </c>
      <c r="AD16" s="27"/>
      <c r="AE16" s="27">
        <v>0</v>
      </c>
      <c r="AF16" s="27"/>
      <c r="AG16" s="27">
        <v>0</v>
      </c>
      <c r="AH16" s="27"/>
      <c r="AI16" s="27">
        <v>0</v>
      </c>
      <c r="AJ16" s="27"/>
      <c r="AK16" s="27">
        <v>0</v>
      </c>
      <c r="AL16" s="27"/>
      <c r="AM16" s="27">
        <v>-30818.06</v>
      </c>
      <c r="AN16" s="263"/>
      <c r="AO16" s="263"/>
      <c r="AP16" s="263"/>
      <c r="AQ16" s="263"/>
      <c r="AR16" s="263"/>
    </row>
    <row r="17" spans="1:45" x14ac:dyDescent="0.2">
      <c r="A17" s="32"/>
      <c r="B17" s="12"/>
      <c r="F17" s="27"/>
      <c r="H17" s="27"/>
      <c r="J17" s="27"/>
      <c r="L17" s="27"/>
      <c r="N17" s="27"/>
      <c r="P17" s="27"/>
      <c r="R17" s="27"/>
      <c r="T17" s="27"/>
      <c r="V17" s="27"/>
      <c r="X17" s="27"/>
      <c r="Z17" s="27"/>
      <c r="AB17" s="27"/>
      <c r="AD17" s="27"/>
      <c r="AF17" s="27"/>
      <c r="AH17" s="27"/>
      <c r="AJ17" s="27"/>
      <c r="AL17" s="27"/>
      <c r="AM17" s="27"/>
      <c r="AN17" s="27"/>
      <c r="AO17" s="263"/>
      <c r="AP17" s="263"/>
      <c r="AQ17" s="263"/>
      <c r="AR17" s="263"/>
      <c r="AS17" s="263"/>
    </row>
    <row r="18" spans="1:45" x14ac:dyDescent="0.2">
      <c r="A18" s="32"/>
      <c r="B18" s="56" t="s">
        <v>111</v>
      </c>
      <c r="F18" s="27"/>
      <c r="H18" s="27"/>
      <c r="J18" s="27"/>
      <c r="L18" s="27"/>
      <c r="N18" s="27"/>
      <c r="P18" s="27"/>
      <c r="R18" s="27"/>
      <c r="T18" s="27"/>
      <c r="V18" s="27"/>
      <c r="X18" s="27"/>
      <c r="Z18" s="27"/>
      <c r="AB18" s="27"/>
      <c r="AD18" s="27"/>
      <c r="AF18" s="27"/>
      <c r="AH18" s="27"/>
      <c r="AJ18" s="27"/>
      <c r="AL18" s="27"/>
      <c r="AM18" s="27"/>
      <c r="AN18" s="27"/>
      <c r="AO18" s="263"/>
      <c r="AP18" s="263"/>
      <c r="AQ18" s="263"/>
      <c r="AR18" s="263"/>
      <c r="AS18" s="263"/>
    </row>
    <row r="19" spans="1:45" x14ac:dyDescent="0.2">
      <c r="A19" s="32"/>
      <c r="B19" s="10" t="s">
        <v>112</v>
      </c>
      <c r="C19" s="27">
        <v>0</v>
      </c>
      <c r="D19" s="27"/>
      <c r="E19" s="27">
        <v>0</v>
      </c>
      <c r="F19" s="27"/>
      <c r="G19" s="27">
        <v>47153.43</v>
      </c>
      <c r="H19" s="27"/>
      <c r="I19" s="27">
        <v>0</v>
      </c>
      <c r="J19" s="27"/>
      <c r="K19" s="27">
        <v>0</v>
      </c>
      <c r="L19" s="27"/>
      <c r="M19" s="27">
        <v>0</v>
      </c>
      <c r="N19" s="27"/>
      <c r="O19" s="27">
        <v>0</v>
      </c>
      <c r="P19" s="27"/>
      <c r="Q19" s="27">
        <v>0</v>
      </c>
      <c r="R19" s="27"/>
      <c r="S19" s="27">
        <v>0</v>
      </c>
      <c r="T19" s="27"/>
      <c r="U19" s="27">
        <v>0</v>
      </c>
      <c r="V19" s="27"/>
      <c r="W19" s="27">
        <v>0</v>
      </c>
      <c r="X19" s="27"/>
      <c r="Y19" s="27">
        <v>0</v>
      </c>
      <c r="Z19" s="27"/>
      <c r="AA19" s="27">
        <v>0</v>
      </c>
      <c r="AB19" s="27"/>
      <c r="AC19" s="27">
        <v>0</v>
      </c>
      <c r="AD19" s="27"/>
      <c r="AE19" s="27">
        <v>0</v>
      </c>
      <c r="AF19" s="27"/>
      <c r="AG19" s="27">
        <v>0</v>
      </c>
      <c r="AH19" s="27"/>
      <c r="AI19" s="27">
        <v>145332.98000000001</v>
      </c>
      <c r="AJ19" s="27"/>
      <c r="AK19" s="27">
        <v>0</v>
      </c>
      <c r="AL19" s="27"/>
      <c r="AM19" s="27">
        <v>192486.41</v>
      </c>
      <c r="AN19" s="263"/>
      <c r="AO19" s="263"/>
      <c r="AP19" s="263"/>
      <c r="AQ19" s="263"/>
      <c r="AR19" s="263"/>
    </row>
    <row r="20" spans="1:45" x14ac:dyDescent="0.2">
      <c r="A20" s="32"/>
      <c r="B20" s="10" t="s">
        <v>113</v>
      </c>
      <c r="C20" s="27">
        <v>0</v>
      </c>
      <c r="D20" s="27"/>
      <c r="E20" s="27">
        <v>0</v>
      </c>
      <c r="F20" s="27"/>
      <c r="G20" s="27">
        <v>0</v>
      </c>
      <c r="H20" s="27"/>
      <c r="I20" s="27">
        <v>0</v>
      </c>
      <c r="J20" s="27"/>
      <c r="K20" s="27">
        <v>0</v>
      </c>
      <c r="L20" s="27"/>
      <c r="M20" s="27">
        <v>0</v>
      </c>
      <c r="N20" s="27"/>
      <c r="O20" s="27">
        <v>0</v>
      </c>
      <c r="P20" s="27"/>
      <c r="Q20" s="27">
        <v>0</v>
      </c>
      <c r="R20" s="27"/>
      <c r="S20" s="27">
        <v>30818.06</v>
      </c>
      <c r="T20" s="27"/>
      <c r="U20" s="27">
        <v>0</v>
      </c>
      <c r="V20" s="27"/>
      <c r="W20" s="27">
        <v>0</v>
      </c>
      <c r="X20" s="27"/>
      <c r="Y20" s="27">
        <v>0</v>
      </c>
      <c r="Z20" s="27"/>
      <c r="AA20" s="27">
        <v>0</v>
      </c>
      <c r="AB20" s="27"/>
      <c r="AC20" s="27">
        <v>64613.22</v>
      </c>
      <c r="AD20" s="27"/>
      <c r="AE20" s="27">
        <v>0</v>
      </c>
      <c r="AF20" s="27"/>
      <c r="AG20" s="27">
        <v>0</v>
      </c>
      <c r="AH20" s="27"/>
      <c r="AI20" s="27">
        <v>0</v>
      </c>
      <c r="AJ20" s="27"/>
      <c r="AK20" s="27">
        <v>0</v>
      </c>
      <c r="AL20" s="27"/>
      <c r="AM20" s="27">
        <v>95431.28</v>
      </c>
      <c r="AN20" s="263"/>
      <c r="AO20" s="263"/>
      <c r="AP20" s="263"/>
      <c r="AQ20" s="263"/>
      <c r="AR20" s="263"/>
    </row>
    <row r="21" spans="1:45" x14ac:dyDescent="0.2">
      <c r="A21" s="32"/>
      <c r="B21" s="10" t="s">
        <v>114</v>
      </c>
      <c r="C21" s="27">
        <v>0</v>
      </c>
      <c r="D21" s="27"/>
      <c r="E21" s="27">
        <v>0</v>
      </c>
      <c r="F21" s="27"/>
      <c r="G21" s="27">
        <v>0</v>
      </c>
      <c r="H21" s="27"/>
      <c r="I21" s="27">
        <v>0</v>
      </c>
      <c r="J21" s="27"/>
      <c r="K21" s="27">
        <v>0</v>
      </c>
      <c r="L21" s="27"/>
      <c r="M21" s="27">
        <v>0</v>
      </c>
      <c r="N21" s="27"/>
      <c r="O21" s="27">
        <v>0</v>
      </c>
      <c r="P21" s="27"/>
      <c r="Q21" s="27">
        <v>0</v>
      </c>
      <c r="R21" s="27"/>
      <c r="S21" s="27">
        <v>0</v>
      </c>
      <c r="T21" s="27"/>
      <c r="U21" s="27">
        <v>0</v>
      </c>
      <c r="V21" s="27"/>
      <c r="W21" s="27">
        <v>0</v>
      </c>
      <c r="X21" s="27"/>
      <c r="Y21" s="27">
        <v>0</v>
      </c>
      <c r="Z21" s="27"/>
      <c r="AA21" s="27">
        <v>0</v>
      </c>
      <c r="AB21" s="27"/>
      <c r="AC21" s="27">
        <v>0</v>
      </c>
      <c r="AD21" s="27"/>
      <c r="AE21" s="27">
        <v>0</v>
      </c>
      <c r="AF21" s="27"/>
      <c r="AG21" s="27">
        <v>0</v>
      </c>
      <c r="AH21" s="27"/>
      <c r="AI21" s="27">
        <v>0</v>
      </c>
      <c r="AJ21" s="27"/>
      <c r="AK21" s="27">
        <v>0</v>
      </c>
      <c r="AL21" s="27"/>
      <c r="AM21" s="27">
        <v>0</v>
      </c>
      <c r="AN21" s="263"/>
      <c r="AO21" s="263"/>
      <c r="AP21" s="263"/>
      <c r="AQ21" s="263"/>
      <c r="AR21" s="263"/>
    </row>
    <row r="22" spans="1:45" x14ac:dyDescent="0.2">
      <c r="A22" s="32"/>
      <c r="B22" s="10" t="s">
        <v>115</v>
      </c>
      <c r="C22" s="27">
        <v>0</v>
      </c>
      <c r="D22" s="27"/>
      <c r="E22" s="27">
        <v>0</v>
      </c>
      <c r="F22" s="27"/>
      <c r="G22" s="27">
        <v>0</v>
      </c>
      <c r="H22" s="27"/>
      <c r="I22" s="27">
        <v>0</v>
      </c>
      <c r="J22" s="27"/>
      <c r="K22" s="27">
        <v>0</v>
      </c>
      <c r="L22" s="27"/>
      <c r="M22" s="27">
        <v>0</v>
      </c>
      <c r="N22" s="27"/>
      <c r="O22" s="27">
        <v>0</v>
      </c>
      <c r="P22" s="27"/>
      <c r="Q22" s="27">
        <v>0</v>
      </c>
      <c r="R22" s="27"/>
      <c r="S22" s="27">
        <v>0</v>
      </c>
      <c r="T22" s="27"/>
      <c r="U22" s="27">
        <v>0</v>
      </c>
      <c r="V22" s="27"/>
      <c r="W22" s="27">
        <v>0</v>
      </c>
      <c r="X22" s="27"/>
      <c r="Y22" s="27">
        <v>0</v>
      </c>
      <c r="Z22" s="27"/>
      <c r="AA22" s="27">
        <v>0</v>
      </c>
      <c r="AB22" s="27"/>
      <c r="AC22" s="27">
        <v>0</v>
      </c>
      <c r="AD22" s="27"/>
      <c r="AE22" s="27">
        <v>0</v>
      </c>
      <c r="AF22" s="27"/>
      <c r="AG22" s="27">
        <v>0</v>
      </c>
      <c r="AH22" s="27"/>
      <c r="AI22" s="27">
        <v>0</v>
      </c>
      <c r="AJ22" s="27"/>
      <c r="AK22" s="27">
        <v>0</v>
      </c>
      <c r="AL22" s="27"/>
      <c r="AM22" s="27">
        <v>0</v>
      </c>
      <c r="AN22" s="263"/>
      <c r="AO22" s="263"/>
      <c r="AP22" s="263"/>
      <c r="AQ22" s="263"/>
      <c r="AR22" s="263"/>
    </row>
    <row r="23" spans="1:45" x14ac:dyDescent="0.2">
      <c r="A23" s="32"/>
      <c r="B23" s="10" t="s">
        <v>116</v>
      </c>
      <c r="C23" s="27">
        <v>0</v>
      </c>
      <c r="D23" s="27"/>
      <c r="E23" s="27">
        <v>0</v>
      </c>
      <c r="F23" s="27"/>
      <c r="G23" s="27">
        <v>0</v>
      </c>
      <c r="H23" s="27"/>
      <c r="I23" s="27">
        <v>38429.14</v>
      </c>
      <c r="J23" s="27"/>
      <c r="K23" s="27">
        <v>0</v>
      </c>
      <c r="L23" s="27"/>
      <c r="M23" s="27">
        <v>0</v>
      </c>
      <c r="N23" s="27"/>
      <c r="O23" s="27">
        <v>0</v>
      </c>
      <c r="P23" s="27"/>
      <c r="Q23" s="27">
        <v>0</v>
      </c>
      <c r="R23" s="27"/>
      <c r="S23" s="27">
        <v>0</v>
      </c>
      <c r="T23" s="27"/>
      <c r="U23" s="27">
        <v>0</v>
      </c>
      <c r="V23" s="27"/>
      <c r="W23" s="27">
        <v>0</v>
      </c>
      <c r="X23" s="27"/>
      <c r="Y23" s="27">
        <v>0</v>
      </c>
      <c r="Z23" s="27"/>
      <c r="AA23" s="27">
        <v>0</v>
      </c>
      <c r="AB23" s="27"/>
      <c r="AC23" s="27">
        <v>0</v>
      </c>
      <c r="AD23" s="27"/>
      <c r="AE23" s="27">
        <v>0</v>
      </c>
      <c r="AF23" s="27"/>
      <c r="AG23" s="27">
        <v>0</v>
      </c>
      <c r="AH23" s="27"/>
      <c r="AI23" s="27">
        <v>0</v>
      </c>
      <c r="AJ23" s="27"/>
      <c r="AK23" s="27">
        <v>0</v>
      </c>
      <c r="AL23" s="27"/>
      <c r="AM23" s="27">
        <v>38429.14</v>
      </c>
      <c r="AN23" s="263"/>
      <c r="AO23" s="263"/>
      <c r="AP23" s="263"/>
      <c r="AQ23" s="263"/>
      <c r="AR23" s="263"/>
    </row>
    <row r="24" spans="1:45" x14ac:dyDescent="0.2">
      <c r="A24" s="32"/>
      <c r="B24" s="10" t="s">
        <v>117</v>
      </c>
      <c r="C24" s="27">
        <v>4182559.7</v>
      </c>
      <c r="D24" s="27"/>
      <c r="E24" s="27">
        <v>0</v>
      </c>
      <c r="F24" s="27"/>
      <c r="G24" s="27">
        <v>0</v>
      </c>
      <c r="H24" s="27"/>
      <c r="I24" s="27">
        <v>-38429.14</v>
      </c>
      <c r="J24" s="27"/>
      <c r="K24" s="27">
        <v>0</v>
      </c>
      <c r="L24" s="27"/>
      <c r="M24" s="27">
        <v>0</v>
      </c>
      <c r="N24" s="27"/>
      <c r="O24" s="27">
        <v>0</v>
      </c>
      <c r="P24" s="27"/>
      <c r="Q24" s="27">
        <v>0</v>
      </c>
      <c r="R24" s="27"/>
      <c r="S24" s="27">
        <v>0</v>
      </c>
      <c r="T24" s="27"/>
      <c r="U24" s="27">
        <v>0</v>
      </c>
      <c r="V24" s="27"/>
      <c r="W24" s="27">
        <v>-7255455.2199999997</v>
      </c>
      <c r="X24" s="27"/>
      <c r="Y24" s="27">
        <v>6641851.9000000004</v>
      </c>
      <c r="Z24" s="27"/>
      <c r="AA24" s="27">
        <v>0</v>
      </c>
      <c r="AB24" s="27"/>
      <c r="AC24" s="27">
        <v>0</v>
      </c>
      <c r="AD24" s="27"/>
      <c r="AE24" s="27">
        <v>0</v>
      </c>
      <c r="AF24" s="27"/>
      <c r="AG24" s="27">
        <v>-638407.48</v>
      </c>
      <c r="AH24" s="27"/>
      <c r="AI24" s="27">
        <v>2019441.7</v>
      </c>
      <c r="AJ24" s="27"/>
      <c r="AK24" s="27">
        <v>0</v>
      </c>
      <c r="AL24" s="27"/>
      <c r="AM24" s="27">
        <v>4911561.4600000009</v>
      </c>
      <c r="AN24" s="263"/>
      <c r="AO24" s="263"/>
      <c r="AP24" s="263"/>
      <c r="AQ24" s="263"/>
      <c r="AR24" s="263"/>
    </row>
    <row r="25" spans="1:45" x14ac:dyDescent="0.2">
      <c r="A25" s="32"/>
      <c r="B25" s="10" t="s">
        <v>118</v>
      </c>
      <c r="C25" s="28">
        <v>0</v>
      </c>
      <c r="D25" s="27"/>
      <c r="E25" s="28">
        <v>0</v>
      </c>
      <c r="F25" s="27"/>
      <c r="G25" s="28">
        <v>-47153.43</v>
      </c>
      <c r="H25" s="27"/>
      <c r="I25" s="28">
        <v>0</v>
      </c>
      <c r="J25" s="27"/>
      <c r="K25" s="28">
        <v>0</v>
      </c>
      <c r="L25" s="27"/>
      <c r="M25" s="28">
        <v>0</v>
      </c>
      <c r="N25" s="27"/>
      <c r="O25" s="28">
        <v>0</v>
      </c>
      <c r="P25" s="27"/>
      <c r="Q25" s="28">
        <v>0</v>
      </c>
      <c r="R25" s="27"/>
      <c r="S25" s="28">
        <v>0</v>
      </c>
      <c r="T25" s="27"/>
      <c r="U25" s="28">
        <v>0</v>
      </c>
      <c r="V25" s="27"/>
      <c r="W25" s="28">
        <v>0</v>
      </c>
      <c r="X25" s="27"/>
      <c r="Y25" s="28">
        <v>0</v>
      </c>
      <c r="Z25" s="27"/>
      <c r="AA25" s="28">
        <v>0</v>
      </c>
      <c r="AB25" s="27"/>
      <c r="AC25" s="28">
        <v>0</v>
      </c>
      <c r="AD25" s="27"/>
      <c r="AE25" s="28">
        <v>0</v>
      </c>
      <c r="AF25" s="27"/>
      <c r="AG25" s="28">
        <v>0</v>
      </c>
      <c r="AH25" s="27"/>
      <c r="AI25" s="28">
        <v>238693.59</v>
      </c>
      <c r="AJ25" s="27"/>
      <c r="AK25" s="28">
        <v>0</v>
      </c>
      <c r="AL25" s="27"/>
      <c r="AM25" s="28">
        <v>191540.16</v>
      </c>
      <c r="AN25" s="263"/>
      <c r="AO25" s="263"/>
      <c r="AP25" s="263"/>
      <c r="AQ25" s="263"/>
      <c r="AR25" s="263"/>
    </row>
    <row r="26" spans="1:45" x14ac:dyDescent="0.2">
      <c r="A26" s="32"/>
      <c r="B26" s="11"/>
      <c r="C26" s="27">
        <v>4182559.7</v>
      </c>
      <c r="D26" s="27"/>
      <c r="E26" s="27">
        <v>0</v>
      </c>
      <c r="F26" s="27"/>
      <c r="G26" s="27">
        <v>0</v>
      </c>
      <c r="H26" s="27"/>
      <c r="I26" s="27">
        <v>0</v>
      </c>
      <c r="J26" s="27"/>
      <c r="K26" s="27">
        <v>0</v>
      </c>
      <c r="L26" s="27"/>
      <c r="M26" s="27">
        <v>0</v>
      </c>
      <c r="N26" s="27"/>
      <c r="O26" s="27">
        <v>0</v>
      </c>
      <c r="P26" s="27"/>
      <c r="Q26" s="27">
        <v>0</v>
      </c>
      <c r="R26" s="27"/>
      <c r="S26" s="27">
        <v>30818.06</v>
      </c>
      <c r="T26" s="27"/>
      <c r="U26" s="27">
        <v>0</v>
      </c>
      <c r="V26" s="27"/>
      <c r="W26" s="27">
        <v>-7255455.2199999997</v>
      </c>
      <c r="X26" s="27"/>
      <c r="Y26" s="27">
        <v>6641851.9000000004</v>
      </c>
      <c r="Z26" s="27"/>
      <c r="AA26" s="27">
        <v>0</v>
      </c>
      <c r="AB26" s="27"/>
      <c r="AC26" s="27">
        <v>64613.22</v>
      </c>
      <c r="AD26" s="27"/>
      <c r="AE26" s="27">
        <v>0</v>
      </c>
      <c r="AF26" s="27"/>
      <c r="AG26" s="27">
        <v>-638407.48</v>
      </c>
      <c r="AH26" s="27"/>
      <c r="AI26" s="27">
        <v>2403468.27</v>
      </c>
      <c r="AJ26" s="27"/>
      <c r="AK26" s="27">
        <v>0</v>
      </c>
      <c r="AL26" s="27"/>
      <c r="AM26" s="27">
        <v>5429448.4500000011</v>
      </c>
      <c r="AN26" s="263"/>
      <c r="AO26" s="263"/>
      <c r="AP26" s="263"/>
      <c r="AQ26" s="263"/>
      <c r="AR26" s="263"/>
    </row>
    <row r="27" spans="1:45" x14ac:dyDescent="0.2">
      <c r="A27" s="32"/>
      <c r="B27" s="12"/>
      <c r="F27" s="27"/>
      <c r="H27" s="27"/>
      <c r="J27" s="27"/>
      <c r="L27" s="27"/>
      <c r="N27" s="27"/>
      <c r="P27" s="27"/>
      <c r="R27" s="27"/>
      <c r="T27" s="27"/>
      <c r="V27" s="27"/>
      <c r="X27" s="27"/>
      <c r="Z27" s="27"/>
      <c r="AB27" s="27"/>
      <c r="AD27" s="27"/>
      <c r="AF27" s="27"/>
      <c r="AH27" s="27"/>
      <c r="AJ27" s="27"/>
      <c r="AL27" s="27"/>
      <c r="AM27" s="27"/>
      <c r="AN27" s="27"/>
      <c r="AO27" s="263"/>
      <c r="AP27" s="263"/>
      <c r="AQ27" s="263"/>
      <c r="AR27" s="263"/>
      <c r="AS27" s="263"/>
    </row>
    <row r="28" spans="1:45" x14ac:dyDescent="0.2">
      <c r="A28" s="32"/>
      <c r="B28" s="56" t="s">
        <v>119</v>
      </c>
      <c r="F28" s="24"/>
      <c r="H28" s="24"/>
      <c r="J28" s="24"/>
      <c r="L28" s="24"/>
      <c r="N28" s="24"/>
      <c r="P28" s="24"/>
      <c r="R28" s="24"/>
      <c r="T28" s="24"/>
      <c r="V28" s="24"/>
      <c r="X28" s="24"/>
      <c r="Z28" s="24"/>
      <c r="AB28" s="24"/>
      <c r="AD28" s="24"/>
      <c r="AF28" s="24"/>
      <c r="AH28" s="24"/>
      <c r="AJ28" s="24"/>
      <c r="AL28" s="24"/>
      <c r="AM28" s="24"/>
      <c r="AN28" s="24"/>
      <c r="AO28" s="263"/>
      <c r="AP28" s="263"/>
      <c r="AQ28" s="263"/>
      <c r="AR28" s="263"/>
      <c r="AS28" s="263"/>
    </row>
    <row r="29" spans="1:45" x14ac:dyDescent="0.2">
      <c r="A29" s="32"/>
      <c r="B29" s="10" t="s">
        <v>120</v>
      </c>
      <c r="C29" s="24">
        <v>0</v>
      </c>
      <c r="D29" s="24"/>
      <c r="E29" s="24">
        <v>0</v>
      </c>
      <c r="F29" s="24"/>
      <c r="G29" s="24">
        <v>0</v>
      </c>
      <c r="H29" s="24"/>
      <c r="I29" s="24">
        <v>97729.2</v>
      </c>
      <c r="J29" s="24"/>
      <c r="K29" s="24">
        <v>0</v>
      </c>
      <c r="L29" s="24"/>
      <c r="M29" s="24">
        <v>0</v>
      </c>
      <c r="N29" s="24"/>
      <c r="O29" s="24">
        <v>0</v>
      </c>
      <c r="P29" s="24"/>
      <c r="Q29" s="24">
        <v>0</v>
      </c>
      <c r="R29" s="24"/>
      <c r="S29" s="24">
        <v>0</v>
      </c>
      <c r="T29" s="24"/>
      <c r="U29" s="24">
        <v>0</v>
      </c>
      <c r="V29" s="24"/>
      <c r="W29" s="24">
        <v>0</v>
      </c>
      <c r="X29" s="24"/>
      <c r="Y29" s="24">
        <v>0</v>
      </c>
      <c r="Z29" s="24"/>
      <c r="AA29" s="24">
        <v>0</v>
      </c>
      <c r="AB29" s="24"/>
      <c r="AC29" s="24">
        <v>0</v>
      </c>
      <c r="AD29" s="24"/>
      <c r="AE29" s="24">
        <v>0</v>
      </c>
      <c r="AF29" s="24"/>
      <c r="AG29" s="24">
        <v>-2554.54</v>
      </c>
      <c r="AH29" s="24"/>
      <c r="AI29" s="24">
        <v>0</v>
      </c>
      <c r="AJ29" s="24"/>
      <c r="AK29" s="24">
        <v>0</v>
      </c>
      <c r="AL29" s="24"/>
      <c r="AM29" s="24">
        <v>95174.66</v>
      </c>
      <c r="AN29" s="263"/>
      <c r="AO29" s="263"/>
      <c r="AP29" s="263"/>
      <c r="AQ29" s="263"/>
      <c r="AR29" s="263"/>
    </row>
    <row r="30" spans="1:45" x14ac:dyDescent="0.2">
      <c r="A30" s="32"/>
      <c r="B30" s="10" t="s">
        <v>121</v>
      </c>
      <c r="C30" s="24">
        <v>0</v>
      </c>
      <c r="D30" s="24"/>
      <c r="E30" s="24">
        <v>0</v>
      </c>
      <c r="F30" s="24"/>
      <c r="G30" s="24">
        <v>0</v>
      </c>
      <c r="H30" s="24"/>
      <c r="I30" s="24">
        <v>-97729.2</v>
      </c>
      <c r="J30" s="24"/>
      <c r="K30" s="24">
        <v>0</v>
      </c>
      <c r="L30" s="24"/>
      <c r="M30" s="24">
        <v>0</v>
      </c>
      <c r="N30" s="24"/>
      <c r="O30" s="24">
        <v>0</v>
      </c>
      <c r="P30" s="24"/>
      <c r="Q30" s="24">
        <v>0</v>
      </c>
      <c r="R30" s="24"/>
      <c r="S30" s="24">
        <v>0</v>
      </c>
      <c r="T30" s="24"/>
      <c r="U30" s="24">
        <v>0</v>
      </c>
      <c r="V30" s="24"/>
      <c r="W30" s="24">
        <v>0</v>
      </c>
      <c r="X30" s="24"/>
      <c r="Y30" s="24">
        <v>0</v>
      </c>
      <c r="Z30" s="24"/>
      <c r="AA30" s="24">
        <v>0</v>
      </c>
      <c r="AB30" s="24"/>
      <c r="AC30" s="24">
        <v>-64613.22</v>
      </c>
      <c r="AD30" s="24"/>
      <c r="AE30" s="24">
        <v>-23515.01</v>
      </c>
      <c r="AF30" s="24"/>
      <c r="AG30" s="24">
        <v>0</v>
      </c>
      <c r="AH30" s="24"/>
      <c r="AI30" s="24">
        <v>0</v>
      </c>
      <c r="AJ30" s="24"/>
      <c r="AK30" s="24">
        <v>0</v>
      </c>
      <c r="AL30" s="24"/>
      <c r="AM30" s="24">
        <v>-185857.43</v>
      </c>
      <c r="AN30" s="263"/>
      <c r="AO30" s="263"/>
      <c r="AP30" s="263"/>
      <c r="AQ30" s="263"/>
      <c r="AR30" s="263"/>
    </row>
    <row r="31" spans="1:45" x14ac:dyDescent="0.2">
      <c r="A31" s="32"/>
      <c r="B31" s="10" t="s">
        <v>122</v>
      </c>
      <c r="C31" s="24">
        <v>0</v>
      </c>
      <c r="D31" s="24"/>
      <c r="E31" s="24">
        <v>0</v>
      </c>
      <c r="F31" s="24"/>
      <c r="G31" s="24">
        <v>0</v>
      </c>
      <c r="H31" s="24"/>
      <c r="I31" s="24">
        <v>0</v>
      </c>
      <c r="J31" s="24"/>
      <c r="K31" s="24">
        <v>0</v>
      </c>
      <c r="L31" s="24"/>
      <c r="M31" s="24">
        <v>0</v>
      </c>
      <c r="N31" s="24"/>
      <c r="O31" s="24">
        <v>0</v>
      </c>
      <c r="P31" s="24"/>
      <c r="Q31" s="24">
        <v>0</v>
      </c>
      <c r="R31" s="24"/>
      <c r="S31" s="24">
        <v>0</v>
      </c>
      <c r="T31" s="24"/>
      <c r="U31" s="24">
        <v>0</v>
      </c>
      <c r="V31" s="24"/>
      <c r="W31" s="24">
        <v>0</v>
      </c>
      <c r="X31" s="24"/>
      <c r="Y31" s="24">
        <v>0</v>
      </c>
      <c r="Z31" s="24"/>
      <c r="AA31" s="24">
        <v>0</v>
      </c>
      <c r="AB31" s="24"/>
      <c r="AC31" s="24">
        <v>0</v>
      </c>
      <c r="AD31" s="24"/>
      <c r="AE31" s="24">
        <v>0</v>
      </c>
      <c r="AF31" s="24"/>
      <c r="AG31" s="24">
        <v>0</v>
      </c>
      <c r="AH31" s="24"/>
      <c r="AI31" s="24">
        <v>0</v>
      </c>
      <c r="AJ31" s="24"/>
      <c r="AK31" s="24">
        <v>0</v>
      </c>
      <c r="AL31" s="24"/>
      <c r="AM31" s="24">
        <v>0</v>
      </c>
      <c r="AN31" s="263"/>
      <c r="AO31" s="263"/>
      <c r="AP31" s="263"/>
      <c r="AQ31" s="263"/>
      <c r="AR31" s="263"/>
    </row>
    <row r="32" spans="1:45" x14ac:dyDescent="0.2">
      <c r="A32" s="32"/>
      <c r="B32" s="10" t="s">
        <v>123</v>
      </c>
      <c r="C32" s="24">
        <v>0</v>
      </c>
      <c r="D32" s="24"/>
      <c r="E32" s="24">
        <v>0</v>
      </c>
      <c r="F32" s="24"/>
      <c r="G32" s="24">
        <v>0</v>
      </c>
      <c r="H32" s="24"/>
      <c r="I32" s="24">
        <v>0</v>
      </c>
      <c r="J32" s="24"/>
      <c r="K32" s="24">
        <v>0</v>
      </c>
      <c r="L32" s="24"/>
      <c r="M32" s="24">
        <v>0</v>
      </c>
      <c r="N32" s="24"/>
      <c r="O32" s="24">
        <v>0</v>
      </c>
      <c r="P32" s="24"/>
      <c r="Q32" s="24">
        <v>0</v>
      </c>
      <c r="R32" s="24"/>
      <c r="S32" s="24">
        <v>0</v>
      </c>
      <c r="T32" s="24"/>
      <c r="U32" s="24">
        <v>0</v>
      </c>
      <c r="V32" s="24"/>
      <c r="W32" s="24">
        <v>0</v>
      </c>
      <c r="X32" s="24"/>
      <c r="Y32" s="24">
        <v>0</v>
      </c>
      <c r="Z32" s="24"/>
      <c r="AA32" s="24">
        <v>0</v>
      </c>
      <c r="AB32" s="24"/>
      <c r="AC32" s="24">
        <v>0</v>
      </c>
      <c r="AD32" s="24"/>
      <c r="AE32" s="24">
        <v>23515.01</v>
      </c>
      <c r="AF32" s="24"/>
      <c r="AG32" s="24">
        <v>0</v>
      </c>
      <c r="AH32" s="24"/>
      <c r="AI32" s="24">
        <v>0</v>
      </c>
      <c r="AJ32" s="24"/>
      <c r="AK32" s="24">
        <v>0</v>
      </c>
      <c r="AL32" s="24"/>
      <c r="AM32" s="24">
        <v>23515.01</v>
      </c>
      <c r="AN32" s="263"/>
      <c r="AO32" s="263"/>
      <c r="AP32" s="263"/>
      <c r="AQ32" s="263"/>
      <c r="AR32" s="263"/>
    </row>
    <row r="33" spans="1:45" x14ac:dyDescent="0.2">
      <c r="A33" s="32"/>
      <c r="B33" s="10" t="s">
        <v>124</v>
      </c>
      <c r="C33" s="28">
        <v>0</v>
      </c>
      <c r="D33" s="27"/>
      <c r="E33" s="28">
        <v>0</v>
      </c>
      <c r="F33" s="24"/>
      <c r="G33" s="28">
        <v>0</v>
      </c>
      <c r="H33" s="27"/>
      <c r="I33" s="28">
        <v>0</v>
      </c>
      <c r="J33" s="27"/>
      <c r="K33" s="28">
        <v>0</v>
      </c>
      <c r="L33" s="27"/>
      <c r="M33" s="28">
        <v>0</v>
      </c>
      <c r="N33" s="27"/>
      <c r="O33" s="28">
        <v>0</v>
      </c>
      <c r="P33" s="24"/>
      <c r="Q33" s="28">
        <v>0</v>
      </c>
      <c r="R33" s="24"/>
      <c r="S33" s="28">
        <v>0</v>
      </c>
      <c r="T33" s="24"/>
      <c r="U33" s="28">
        <v>0</v>
      </c>
      <c r="V33" s="24"/>
      <c r="W33" s="28">
        <v>0</v>
      </c>
      <c r="X33" s="24"/>
      <c r="Y33" s="28">
        <v>0</v>
      </c>
      <c r="Z33" s="24"/>
      <c r="AA33" s="28">
        <v>3941518.65</v>
      </c>
      <c r="AB33" s="24"/>
      <c r="AC33" s="28">
        <v>0</v>
      </c>
      <c r="AD33" s="24"/>
      <c r="AE33" s="28">
        <v>0</v>
      </c>
      <c r="AF33" s="24"/>
      <c r="AG33" s="28">
        <v>0</v>
      </c>
      <c r="AH33" s="24"/>
      <c r="AI33" s="28">
        <v>0</v>
      </c>
      <c r="AJ33" s="24"/>
      <c r="AK33" s="28">
        <v>0</v>
      </c>
      <c r="AL33" s="24"/>
      <c r="AM33" s="28">
        <v>3941518.65</v>
      </c>
      <c r="AN33" s="263"/>
      <c r="AO33" s="263"/>
      <c r="AP33" s="263"/>
      <c r="AQ33" s="263"/>
      <c r="AR33" s="263"/>
    </row>
    <row r="34" spans="1:45" x14ac:dyDescent="0.2">
      <c r="A34" s="32"/>
      <c r="B34" s="11"/>
      <c r="C34" s="27">
        <v>0</v>
      </c>
      <c r="D34" s="27"/>
      <c r="E34" s="27">
        <v>0</v>
      </c>
      <c r="F34" s="27"/>
      <c r="G34" s="27">
        <v>0</v>
      </c>
      <c r="H34" s="27"/>
      <c r="I34" s="27">
        <v>0</v>
      </c>
      <c r="J34" s="27"/>
      <c r="K34" s="27">
        <v>0</v>
      </c>
      <c r="L34" s="27"/>
      <c r="M34" s="27">
        <v>0</v>
      </c>
      <c r="N34" s="27"/>
      <c r="O34" s="27">
        <v>0</v>
      </c>
      <c r="P34" s="27"/>
      <c r="Q34" s="27">
        <v>0</v>
      </c>
      <c r="R34" s="27"/>
      <c r="S34" s="27">
        <v>0</v>
      </c>
      <c r="T34" s="27"/>
      <c r="U34" s="27">
        <v>0</v>
      </c>
      <c r="V34" s="27"/>
      <c r="W34" s="27">
        <v>0</v>
      </c>
      <c r="X34" s="27"/>
      <c r="Y34" s="27">
        <v>0</v>
      </c>
      <c r="Z34" s="27"/>
      <c r="AA34" s="27">
        <v>3941518.65</v>
      </c>
      <c r="AB34" s="27"/>
      <c r="AC34" s="27">
        <v>-64613.22</v>
      </c>
      <c r="AD34" s="27"/>
      <c r="AE34" s="27">
        <v>0</v>
      </c>
      <c r="AF34" s="27"/>
      <c r="AG34" s="27">
        <v>-2554.54</v>
      </c>
      <c r="AH34" s="27"/>
      <c r="AI34" s="27">
        <v>0</v>
      </c>
      <c r="AJ34" s="27"/>
      <c r="AK34" s="27">
        <v>0</v>
      </c>
      <c r="AL34" s="27"/>
      <c r="AM34" s="27">
        <v>3874350.89</v>
      </c>
      <c r="AN34" s="263"/>
      <c r="AO34" s="263"/>
      <c r="AP34" s="263"/>
      <c r="AQ34" s="263"/>
      <c r="AR34" s="263"/>
    </row>
    <row r="35" spans="1:45" x14ac:dyDescent="0.2">
      <c r="A35" s="3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63"/>
      <c r="AO35" s="263"/>
      <c r="AP35" s="263"/>
      <c r="AQ35" s="263"/>
      <c r="AR35" s="263"/>
    </row>
    <row r="36" spans="1:45" x14ac:dyDescent="0.2">
      <c r="A36" s="32"/>
      <c r="B36" s="12" t="s">
        <v>125</v>
      </c>
      <c r="C36" s="25">
        <v>4182559.7</v>
      </c>
      <c r="D36" s="27"/>
      <c r="E36" s="25">
        <v>0</v>
      </c>
      <c r="F36" s="24"/>
      <c r="G36" s="25">
        <v>0</v>
      </c>
      <c r="H36" s="27"/>
      <c r="I36" s="25">
        <v>0</v>
      </c>
      <c r="J36" s="27"/>
      <c r="K36" s="25">
        <v>0</v>
      </c>
      <c r="L36" s="27"/>
      <c r="M36" s="25">
        <v>0</v>
      </c>
      <c r="N36" s="27"/>
      <c r="O36" s="25">
        <v>0</v>
      </c>
      <c r="P36" s="24"/>
      <c r="Q36" s="25">
        <v>0</v>
      </c>
      <c r="R36" s="24"/>
      <c r="S36" s="25">
        <v>0</v>
      </c>
      <c r="T36" s="24"/>
      <c r="U36" s="25">
        <v>0</v>
      </c>
      <c r="V36" s="24"/>
      <c r="W36" s="25">
        <v>-7255455.2199999997</v>
      </c>
      <c r="X36" s="24"/>
      <c r="Y36" s="25">
        <v>6641851.9000000004</v>
      </c>
      <c r="Z36" s="24"/>
      <c r="AA36" s="25">
        <v>3941518.65</v>
      </c>
      <c r="AB36" s="24"/>
      <c r="AC36" s="25">
        <v>0</v>
      </c>
      <c r="AD36" s="24"/>
      <c r="AE36" s="25">
        <v>0</v>
      </c>
      <c r="AF36" s="24"/>
      <c r="AG36" s="25">
        <v>-640962.02</v>
      </c>
      <c r="AH36" s="24"/>
      <c r="AI36" s="25">
        <v>2403468.27</v>
      </c>
      <c r="AJ36" s="24"/>
      <c r="AK36" s="25">
        <v>0</v>
      </c>
      <c r="AL36" s="24"/>
      <c r="AM36" s="25">
        <v>9272981.2800000012</v>
      </c>
      <c r="AN36" s="263"/>
      <c r="AO36" s="263"/>
      <c r="AP36" s="263"/>
      <c r="AQ36" s="263"/>
      <c r="AR36" s="263"/>
    </row>
    <row r="37" spans="1:45" x14ac:dyDescent="0.2">
      <c r="A37" s="32"/>
      <c r="B37" s="56"/>
      <c r="C37" s="12"/>
      <c r="D37" s="12"/>
      <c r="E37" s="12"/>
      <c r="F37" s="27"/>
      <c r="G37" s="12"/>
      <c r="H37" s="24"/>
      <c r="I37" s="12"/>
      <c r="J37" s="24"/>
      <c r="K37" s="12"/>
      <c r="L37" s="24"/>
      <c r="M37" s="12"/>
      <c r="N37" s="24"/>
      <c r="O37" s="12"/>
      <c r="P37" s="27"/>
      <c r="Q37" s="12"/>
      <c r="R37" s="27"/>
      <c r="S37" s="12"/>
      <c r="T37" s="27"/>
      <c r="U37" s="12"/>
      <c r="V37" s="27"/>
      <c r="W37" s="12"/>
      <c r="X37" s="27"/>
      <c r="Y37" s="12"/>
      <c r="Z37" s="27"/>
      <c r="AA37" s="12"/>
      <c r="AB37" s="27"/>
      <c r="AC37" s="12"/>
      <c r="AD37" s="27"/>
      <c r="AE37" s="12"/>
      <c r="AF37" s="27"/>
      <c r="AG37" s="12"/>
      <c r="AH37" s="27"/>
      <c r="AI37" s="12"/>
      <c r="AJ37" s="27"/>
      <c r="AK37" s="12"/>
      <c r="AL37" s="27"/>
      <c r="AM37" s="24"/>
      <c r="AN37" s="27"/>
      <c r="AO37" s="263"/>
      <c r="AP37" s="263"/>
      <c r="AQ37" s="263"/>
      <c r="AR37" s="263"/>
      <c r="AS37" s="263"/>
    </row>
    <row r="38" spans="1:45" x14ac:dyDescent="0.2">
      <c r="A38" s="32"/>
      <c r="B38" s="56"/>
      <c r="F38" s="24"/>
      <c r="H38" s="24"/>
      <c r="J38" s="24"/>
      <c r="L38" s="24"/>
      <c r="N38" s="24"/>
      <c r="P38" s="24"/>
      <c r="R38" s="24"/>
      <c r="T38" s="24"/>
      <c r="V38" s="24"/>
      <c r="X38" s="24"/>
      <c r="Z38" s="24"/>
      <c r="AB38" s="24"/>
      <c r="AD38" s="24"/>
      <c r="AF38" s="24"/>
      <c r="AH38" s="24"/>
      <c r="AJ38" s="24"/>
      <c r="AL38" s="24"/>
      <c r="AM38" s="24"/>
      <c r="AN38" s="24"/>
      <c r="AO38" s="263"/>
      <c r="AP38" s="263"/>
      <c r="AQ38" s="263"/>
      <c r="AR38" s="263"/>
      <c r="AS38" s="263"/>
    </row>
    <row r="39" spans="1:45" x14ac:dyDescent="0.2">
      <c r="A39" s="32">
        <v>102</v>
      </c>
      <c r="B39" s="12" t="s">
        <v>1038</v>
      </c>
      <c r="F39" s="24"/>
      <c r="H39" s="24"/>
      <c r="J39" s="24"/>
      <c r="L39" s="24"/>
      <c r="N39" s="24"/>
      <c r="P39" s="24"/>
      <c r="R39" s="24"/>
      <c r="T39" s="24"/>
      <c r="V39" s="24"/>
      <c r="X39" s="24"/>
      <c r="Z39" s="24"/>
      <c r="AB39" s="24"/>
      <c r="AD39" s="24"/>
      <c r="AF39" s="24"/>
      <c r="AH39" s="24"/>
      <c r="AJ39" s="24"/>
      <c r="AL39" s="24"/>
      <c r="AM39" s="24"/>
      <c r="AN39" s="24"/>
      <c r="AO39" s="263"/>
      <c r="AP39" s="263"/>
      <c r="AQ39" s="263"/>
      <c r="AR39" s="263"/>
      <c r="AS39" s="263"/>
    </row>
    <row r="40" spans="1:45" x14ac:dyDescent="0.2">
      <c r="A40" s="32"/>
      <c r="B40" s="12" t="s">
        <v>111</v>
      </c>
      <c r="F40" s="24"/>
      <c r="H40" s="24"/>
      <c r="J40" s="24"/>
      <c r="L40" s="24"/>
      <c r="N40" s="24"/>
      <c r="P40" s="24"/>
      <c r="R40" s="24"/>
      <c r="T40" s="24"/>
      <c r="V40" s="24"/>
      <c r="X40" s="24"/>
      <c r="Z40" s="24"/>
      <c r="AB40" s="24"/>
      <c r="AD40" s="24"/>
      <c r="AF40" s="24"/>
      <c r="AH40" s="24"/>
      <c r="AJ40" s="24"/>
      <c r="AL40" s="24"/>
      <c r="AM40" s="24"/>
      <c r="AN40" s="24"/>
      <c r="AO40" s="263"/>
      <c r="AP40" s="263"/>
      <c r="AQ40" s="263"/>
      <c r="AR40" s="263"/>
      <c r="AS40" s="263"/>
    </row>
    <row r="41" spans="1:45" x14ac:dyDescent="0.2">
      <c r="A41" s="32"/>
      <c r="B41" s="10" t="s">
        <v>117</v>
      </c>
      <c r="C41" s="28">
        <v>0</v>
      </c>
      <c r="D41" s="27"/>
      <c r="E41" s="28"/>
      <c r="F41" s="24"/>
      <c r="G41" s="28"/>
      <c r="H41" s="27"/>
      <c r="I41" s="28"/>
      <c r="J41" s="27"/>
      <c r="K41" s="28"/>
      <c r="L41" s="27"/>
      <c r="M41" s="28"/>
      <c r="N41" s="27"/>
      <c r="O41" s="28"/>
      <c r="P41" s="24"/>
      <c r="Q41" s="28"/>
      <c r="R41" s="24"/>
      <c r="S41" s="28"/>
      <c r="T41" s="24"/>
      <c r="U41" s="28"/>
      <c r="V41" s="24"/>
      <c r="W41" s="28"/>
      <c r="X41" s="24"/>
      <c r="Y41" s="28"/>
      <c r="Z41" s="24"/>
      <c r="AA41" s="28"/>
      <c r="AB41" s="24"/>
      <c r="AC41" s="28"/>
      <c r="AD41" s="24"/>
      <c r="AE41" s="28"/>
      <c r="AF41" s="24"/>
      <c r="AG41" s="28"/>
      <c r="AH41" s="24"/>
      <c r="AI41" s="28"/>
      <c r="AJ41" s="24"/>
      <c r="AK41" s="28"/>
      <c r="AL41" s="24"/>
      <c r="AM41" s="28">
        <v>0</v>
      </c>
      <c r="AN41" s="263"/>
      <c r="AO41" s="263"/>
      <c r="AP41" s="263"/>
      <c r="AQ41" s="263"/>
      <c r="AR41" s="263"/>
    </row>
    <row r="42" spans="1:45" x14ac:dyDescent="0.2">
      <c r="A42" s="32"/>
      <c r="B42" s="11"/>
      <c r="C42" s="27">
        <v>0</v>
      </c>
      <c r="D42" s="27"/>
      <c r="E42" s="27">
        <v>0</v>
      </c>
      <c r="F42" s="27"/>
      <c r="G42" s="27">
        <v>0</v>
      </c>
      <c r="H42" s="27"/>
      <c r="I42" s="27">
        <v>0</v>
      </c>
      <c r="J42" s="27"/>
      <c r="K42" s="27">
        <v>0</v>
      </c>
      <c r="L42" s="27"/>
      <c r="M42" s="27">
        <v>0</v>
      </c>
      <c r="N42" s="27"/>
      <c r="O42" s="27">
        <v>0</v>
      </c>
      <c r="P42" s="27"/>
      <c r="Q42" s="27">
        <v>0</v>
      </c>
      <c r="R42" s="27"/>
      <c r="S42" s="27">
        <v>0</v>
      </c>
      <c r="T42" s="27"/>
      <c r="U42" s="27">
        <v>0</v>
      </c>
      <c r="V42" s="27"/>
      <c r="W42" s="27">
        <v>0</v>
      </c>
      <c r="X42" s="27"/>
      <c r="Y42" s="27">
        <v>0</v>
      </c>
      <c r="Z42" s="27"/>
      <c r="AA42" s="27">
        <v>0</v>
      </c>
      <c r="AB42" s="27"/>
      <c r="AC42" s="27">
        <v>0</v>
      </c>
      <c r="AD42" s="27"/>
      <c r="AE42" s="27">
        <v>0</v>
      </c>
      <c r="AF42" s="27"/>
      <c r="AG42" s="27">
        <v>0</v>
      </c>
      <c r="AH42" s="27"/>
      <c r="AI42" s="27">
        <v>0</v>
      </c>
      <c r="AJ42" s="27"/>
      <c r="AK42" s="27">
        <v>0</v>
      </c>
      <c r="AL42" s="27"/>
      <c r="AM42" s="27">
        <v>0</v>
      </c>
      <c r="AN42" s="263"/>
      <c r="AO42" s="263"/>
      <c r="AP42" s="263"/>
      <c r="AQ42" s="263"/>
      <c r="AR42" s="263"/>
    </row>
    <row r="43" spans="1:45" x14ac:dyDescent="0.2">
      <c r="A43" s="32"/>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63"/>
      <c r="AO43" s="263"/>
      <c r="AP43" s="263"/>
      <c r="AQ43" s="263"/>
      <c r="AR43" s="263"/>
    </row>
    <row r="44" spans="1:45" x14ac:dyDescent="0.2">
      <c r="A44" s="32"/>
      <c r="B44" s="12" t="s">
        <v>126</v>
      </c>
      <c r="C44" s="25">
        <v>0</v>
      </c>
      <c r="D44" s="27"/>
      <c r="E44" s="25">
        <v>0</v>
      </c>
      <c r="F44" s="24"/>
      <c r="G44" s="25">
        <v>0</v>
      </c>
      <c r="H44" s="27"/>
      <c r="I44" s="25">
        <v>0</v>
      </c>
      <c r="J44" s="27"/>
      <c r="K44" s="25">
        <v>0</v>
      </c>
      <c r="L44" s="27"/>
      <c r="M44" s="25">
        <v>0</v>
      </c>
      <c r="N44" s="27"/>
      <c r="O44" s="25">
        <v>0</v>
      </c>
      <c r="P44" s="24"/>
      <c r="Q44" s="25">
        <v>0</v>
      </c>
      <c r="R44" s="24"/>
      <c r="S44" s="25">
        <v>0</v>
      </c>
      <c r="T44" s="24"/>
      <c r="U44" s="25">
        <v>0</v>
      </c>
      <c r="V44" s="24"/>
      <c r="W44" s="25">
        <v>0</v>
      </c>
      <c r="X44" s="24"/>
      <c r="Y44" s="25">
        <v>0</v>
      </c>
      <c r="Z44" s="24"/>
      <c r="AA44" s="25">
        <v>0</v>
      </c>
      <c r="AB44" s="24"/>
      <c r="AC44" s="25">
        <v>0</v>
      </c>
      <c r="AD44" s="24"/>
      <c r="AE44" s="25">
        <v>0</v>
      </c>
      <c r="AF44" s="24"/>
      <c r="AG44" s="25">
        <v>0</v>
      </c>
      <c r="AH44" s="24"/>
      <c r="AI44" s="25">
        <v>0</v>
      </c>
      <c r="AJ44" s="24"/>
      <c r="AK44" s="25">
        <v>0</v>
      </c>
      <c r="AL44" s="24"/>
      <c r="AM44" s="25">
        <v>0</v>
      </c>
      <c r="AN44" s="263"/>
      <c r="AO44" s="263"/>
      <c r="AP44" s="263"/>
      <c r="AQ44" s="263"/>
      <c r="AR44" s="263"/>
    </row>
    <row r="45" spans="1:45" x14ac:dyDescent="0.2">
      <c r="A45" s="32"/>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63"/>
      <c r="AO45" s="263"/>
      <c r="AP45" s="263"/>
      <c r="AQ45" s="263"/>
      <c r="AR45" s="263"/>
    </row>
    <row r="46" spans="1:45" x14ac:dyDescent="0.2">
      <c r="A46" s="32"/>
      <c r="B46" s="56"/>
      <c r="F46" s="24"/>
      <c r="H46" s="24"/>
      <c r="J46" s="24"/>
      <c r="L46" s="24"/>
      <c r="N46" s="24"/>
      <c r="P46" s="24"/>
      <c r="R46" s="24"/>
      <c r="T46" s="24"/>
      <c r="V46" s="24"/>
      <c r="X46" s="24"/>
      <c r="Z46" s="24"/>
      <c r="AB46" s="24"/>
      <c r="AD46" s="24"/>
      <c r="AF46" s="24"/>
      <c r="AH46" s="24"/>
      <c r="AJ46" s="24"/>
      <c r="AL46" s="24"/>
      <c r="AM46" s="24"/>
      <c r="AN46" s="24"/>
      <c r="AO46" s="263"/>
      <c r="AP46" s="263"/>
      <c r="AQ46" s="263"/>
      <c r="AR46" s="263"/>
      <c r="AS46" s="263"/>
    </row>
    <row r="47" spans="1:45" x14ac:dyDescent="0.2">
      <c r="A47" s="32">
        <v>105</v>
      </c>
      <c r="B47" s="12" t="s">
        <v>567</v>
      </c>
      <c r="F47" s="24"/>
      <c r="H47" s="24"/>
      <c r="J47" s="24"/>
      <c r="L47" s="24"/>
      <c r="N47" s="24"/>
      <c r="P47" s="24"/>
      <c r="R47" s="24"/>
      <c r="T47" s="24"/>
      <c r="V47" s="24"/>
      <c r="X47" s="24"/>
      <c r="Z47" s="24"/>
      <c r="AB47" s="24"/>
      <c r="AD47" s="24"/>
      <c r="AF47" s="24"/>
      <c r="AH47" s="24"/>
      <c r="AJ47" s="24"/>
      <c r="AL47" s="24"/>
      <c r="AM47" s="24"/>
      <c r="AN47" s="24"/>
      <c r="AO47" s="263"/>
      <c r="AP47" s="263"/>
      <c r="AQ47" s="263"/>
      <c r="AR47" s="263"/>
      <c r="AS47" s="263"/>
    </row>
    <row r="48" spans="1:45" x14ac:dyDescent="0.2">
      <c r="A48" s="32"/>
      <c r="B48" s="56" t="s">
        <v>111</v>
      </c>
      <c r="F48" s="24"/>
      <c r="H48" s="24"/>
      <c r="J48" s="24"/>
      <c r="L48" s="24"/>
      <c r="N48" s="24"/>
      <c r="P48" s="24"/>
      <c r="R48" s="24"/>
      <c r="T48" s="24"/>
      <c r="V48" s="24"/>
      <c r="X48" s="24"/>
      <c r="Z48" s="24"/>
      <c r="AB48" s="24"/>
      <c r="AD48" s="24"/>
      <c r="AF48" s="24"/>
      <c r="AH48" s="24"/>
      <c r="AJ48" s="24"/>
      <c r="AL48" s="24"/>
      <c r="AM48" s="24"/>
      <c r="AN48" s="24"/>
      <c r="AO48" s="263"/>
      <c r="AP48" s="263"/>
      <c r="AQ48" s="263"/>
      <c r="AR48" s="263"/>
      <c r="AS48" s="263"/>
    </row>
    <row r="49" spans="1:45" x14ac:dyDescent="0.2">
      <c r="A49" s="32"/>
      <c r="B49" s="10" t="s">
        <v>112</v>
      </c>
      <c r="C49" s="24">
        <v>0</v>
      </c>
      <c r="D49" s="24"/>
      <c r="E49" s="24">
        <v>0</v>
      </c>
      <c r="F49" s="24"/>
      <c r="G49" s="24">
        <v>0</v>
      </c>
      <c r="H49" s="24"/>
      <c r="I49" s="24">
        <v>0</v>
      </c>
      <c r="J49" s="24"/>
      <c r="K49" s="24">
        <v>0</v>
      </c>
      <c r="L49" s="24"/>
      <c r="M49" s="24">
        <v>0</v>
      </c>
      <c r="N49" s="24"/>
      <c r="O49" s="24">
        <v>0</v>
      </c>
      <c r="P49" s="24"/>
      <c r="Q49" s="24">
        <v>0</v>
      </c>
      <c r="R49" s="24"/>
      <c r="S49" s="24">
        <v>0</v>
      </c>
      <c r="T49" s="24"/>
      <c r="U49" s="24">
        <v>0</v>
      </c>
      <c r="V49" s="24"/>
      <c r="W49" s="24">
        <v>0</v>
      </c>
      <c r="X49" s="24"/>
      <c r="Y49" s="24">
        <v>0</v>
      </c>
      <c r="Z49" s="24"/>
      <c r="AA49" s="24">
        <v>0</v>
      </c>
      <c r="AB49" s="24"/>
      <c r="AC49" s="24">
        <v>0</v>
      </c>
      <c r="AD49" s="24"/>
      <c r="AE49" s="24">
        <v>0</v>
      </c>
      <c r="AF49" s="24"/>
      <c r="AG49" s="24">
        <v>0</v>
      </c>
      <c r="AH49" s="24"/>
      <c r="AI49" s="24">
        <v>0</v>
      </c>
      <c r="AJ49" s="24"/>
      <c r="AK49" s="24">
        <v>0</v>
      </c>
      <c r="AL49" s="24"/>
      <c r="AM49" s="27">
        <v>0</v>
      </c>
      <c r="AN49" s="263"/>
      <c r="AO49" s="263"/>
      <c r="AP49" s="263"/>
      <c r="AQ49" s="263"/>
      <c r="AR49" s="263"/>
    </row>
    <row r="50" spans="1:45" x14ac:dyDescent="0.2">
      <c r="A50" s="32"/>
      <c r="B50" s="10" t="s">
        <v>117</v>
      </c>
      <c r="C50" s="28">
        <v>-4182559.7</v>
      </c>
      <c r="D50" s="27"/>
      <c r="E50" s="28">
        <v>0</v>
      </c>
      <c r="F50" s="27"/>
      <c r="G50" s="28">
        <v>0</v>
      </c>
      <c r="H50" s="27"/>
      <c r="I50" s="28">
        <v>0</v>
      </c>
      <c r="J50" s="27"/>
      <c r="K50" s="28">
        <v>0</v>
      </c>
      <c r="L50" s="27"/>
      <c r="M50" s="28">
        <v>0</v>
      </c>
      <c r="N50" s="27"/>
      <c r="O50" s="28">
        <v>0</v>
      </c>
      <c r="P50" s="27"/>
      <c r="Q50" s="28">
        <v>0</v>
      </c>
      <c r="R50" s="27"/>
      <c r="S50" s="28">
        <v>0</v>
      </c>
      <c r="T50" s="27"/>
      <c r="U50" s="28">
        <v>0</v>
      </c>
      <c r="V50" s="27"/>
      <c r="W50" s="28">
        <v>0</v>
      </c>
      <c r="X50" s="27"/>
      <c r="Y50" s="28">
        <v>0</v>
      </c>
      <c r="Z50" s="27"/>
      <c r="AA50" s="28">
        <v>0</v>
      </c>
      <c r="AB50" s="27"/>
      <c r="AC50" s="28">
        <v>0</v>
      </c>
      <c r="AD50" s="27"/>
      <c r="AE50" s="28">
        <v>0</v>
      </c>
      <c r="AF50" s="27"/>
      <c r="AG50" s="28">
        <v>0</v>
      </c>
      <c r="AH50" s="27"/>
      <c r="AI50" s="28">
        <v>0</v>
      </c>
      <c r="AJ50" s="27"/>
      <c r="AK50" s="28">
        <v>0</v>
      </c>
      <c r="AL50" s="27"/>
      <c r="AM50" s="28">
        <v>-4182559.7</v>
      </c>
      <c r="AN50" s="263"/>
      <c r="AO50" s="263"/>
      <c r="AP50" s="263"/>
      <c r="AQ50" s="263"/>
      <c r="AR50" s="263"/>
    </row>
    <row r="51" spans="1:45" x14ac:dyDescent="0.2">
      <c r="A51" s="32"/>
      <c r="B51" s="11"/>
      <c r="C51" s="27">
        <v>-4182559.7</v>
      </c>
      <c r="D51" s="27"/>
      <c r="E51" s="27">
        <v>0</v>
      </c>
      <c r="F51" s="27"/>
      <c r="G51" s="27">
        <v>0</v>
      </c>
      <c r="H51" s="27"/>
      <c r="I51" s="27">
        <v>0</v>
      </c>
      <c r="J51" s="27"/>
      <c r="K51" s="27">
        <v>0</v>
      </c>
      <c r="L51" s="27"/>
      <c r="M51" s="27">
        <v>0</v>
      </c>
      <c r="N51" s="27"/>
      <c r="O51" s="27">
        <v>0</v>
      </c>
      <c r="P51" s="27"/>
      <c r="Q51" s="27">
        <v>0</v>
      </c>
      <c r="R51" s="27"/>
      <c r="S51" s="27">
        <v>0</v>
      </c>
      <c r="T51" s="27"/>
      <c r="U51" s="27">
        <v>0</v>
      </c>
      <c r="V51" s="27"/>
      <c r="W51" s="27">
        <v>0</v>
      </c>
      <c r="X51" s="27"/>
      <c r="Y51" s="27">
        <v>0</v>
      </c>
      <c r="Z51" s="27"/>
      <c r="AA51" s="27">
        <v>0</v>
      </c>
      <c r="AB51" s="27"/>
      <c r="AC51" s="27">
        <v>0</v>
      </c>
      <c r="AD51" s="27"/>
      <c r="AE51" s="27">
        <v>0</v>
      </c>
      <c r="AF51" s="27"/>
      <c r="AG51" s="27">
        <v>0</v>
      </c>
      <c r="AH51" s="27"/>
      <c r="AI51" s="27">
        <v>0</v>
      </c>
      <c r="AJ51" s="27"/>
      <c r="AK51" s="27">
        <v>0</v>
      </c>
      <c r="AL51" s="27"/>
      <c r="AM51" s="27">
        <v>-4182559.7</v>
      </c>
      <c r="AN51" s="263"/>
      <c r="AO51" s="263"/>
      <c r="AP51" s="263"/>
      <c r="AQ51" s="263"/>
      <c r="AR51" s="263"/>
    </row>
    <row r="52" spans="1:45" x14ac:dyDescent="0.2">
      <c r="A52" s="32"/>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63"/>
      <c r="AO52" s="263"/>
      <c r="AP52" s="263"/>
      <c r="AQ52" s="263"/>
      <c r="AR52" s="263"/>
    </row>
    <row r="53" spans="1:45" x14ac:dyDescent="0.2">
      <c r="A53" s="32"/>
      <c r="B53" s="12" t="s">
        <v>127</v>
      </c>
      <c r="C53" s="25">
        <v>-4182559.7</v>
      </c>
      <c r="D53" s="27"/>
      <c r="E53" s="25">
        <v>0</v>
      </c>
      <c r="F53" s="24"/>
      <c r="G53" s="25">
        <v>0</v>
      </c>
      <c r="H53" s="27"/>
      <c r="I53" s="25">
        <v>0</v>
      </c>
      <c r="J53" s="27"/>
      <c r="K53" s="25">
        <v>0</v>
      </c>
      <c r="L53" s="27"/>
      <c r="M53" s="25">
        <v>0</v>
      </c>
      <c r="N53" s="27"/>
      <c r="O53" s="25">
        <v>0</v>
      </c>
      <c r="P53" s="24"/>
      <c r="Q53" s="25">
        <v>0</v>
      </c>
      <c r="R53" s="24"/>
      <c r="S53" s="25">
        <v>0</v>
      </c>
      <c r="T53" s="24"/>
      <c r="U53" s="25">
        <v>0</v>
      </c>
      <c r="V53" s="24"/>
      <c r="W53" s="25">
        <v>0</v>
      </c>
      <c r="X53" s="24"/>
      <c r="Y53" s="25">
        <v>0</v>
      </c>
      <c r="Z53" s="24"/>
      <c r="AA53" s="25">
        <v>0</v>
      </c>
      <c r="AB53" s="24"/>
      <c r="AC53" s="25">
        <v>0</v>
      </c>
      <c r="AD53" s="24"/>
      <c r="AE53" s="25">
        <v>0</v>
      </c>
      <c r="AF53" s="24"/>
      <c r="AG53" s="25">
        <v>0</v>
      </c>
      <c r="AH53" s="24"/>
      <c r="AI53" s="25">
        <v>0</v>
      </c>
      <c r="AJ53" s="24"/>
      <c r="AK53" s="25">
        <v>0</v>
      </c>
      <c r="AL53" s="24"/>
      <c r="AM53" s="25">
        <v>-4182559.7</v>
      </c>
      <c r="AN53" s="263"/>
      <c r="AO53" s="263"/>
      <c r="AP53" s="263"/>
      <c r="AQ53" s="263"/>
      <c r="AR53" s="263"/>
    </row>
    <row r="54" spans="1:45" x14ac:dyDescent="0.2">
      <c r="A54" s="32"/>
      <c r="B54" s="56"/>
      <c r="F54" s="24"/>
      <c r="H54" s="24"/>
      <c r="J54" s="24"/>
      <c r="L54" s="24"/>
      <c r="N54" s="24"/>
      <c r="P54" s="24"/>
      <c r="R54" s="24"/>
      <c r="T54" s="24"/>
      <c r="V54" s="24"/>
      <c r="X54" s="24"/>
      <c r="Z54" s="24"/>
      <c r="AB54" s="24"/>
      <c r="AD54" s="24"/>
      <c r="AF54" s="24"/>
      <c r="AH54" s="24"/>
      <c r="AJ54" s="24"/>
      <c r="AL54" s="24"/>
      <c r="AM54" s="24"/>
      <c r="AN54" s="24"/>
      <c r="AO54" s="263"/>
      <c r="AP54" s="263"/>
      <c r="AQ54" s="263"/>
      <c r="AR54" s="263"/>
      <c r="AS54" s="263"/>
    </row>
    <row r="55" spans="1:45" x14ac:dyDescent="0.2">
      <c r="A55" s="32"/>
      <c r="B55" s="56"/>
      <c r="F55" s="24"/>
      <c r="H55" s="24"/>
      <c r="J55" s="24"/>
      <c r="L55" s="24"/>
      <c r="N55" s="24"/>
      <c r="P55" s="24"/>
      <c r="R55" s="24"/>
      <c r="T55" s="24"/>
      <c r="V55" s="24"/>
      <c r="X55" s="24"/>
      <c r="Z55" s="24"/>
      <c r="AB55" s="24"/>
      <c r="AD55" s="24"/>
      <c r="AF55" s="24"/>
      <c r="AH55" s="24"/>
      <c r="AJ55" s="24"/>
      <c r="AL55" s="24"/>
      <c r="AM55" s="24"/>
      <c r="AN55" s="24"/>
      <c r="AO55" s="263"/>
      <c r="AP55" s="263"/>
      <c r="AQ55" s="263"/>
      <c r="AR55" s="263"/>
      <c r="AS55" s="263"/>
    </row>
    <row r="56" spans="1:45" x14ac:dyDescent="0.2">
      <c r="A56" s="32"/>
      <c r="B56" s="56"/>
      <c r="F56" s="24"/>
      <c r="H56" s="24"/>
      <c r="J56" s="24"/>
      <c r="L56" s="24"/>
      <c r="N56" s="24"/>
      <c r="P56" s="24"/>
      <c r="R56" s="24"/>
      <c r="T56" s="24"/>
      <c r="V56" s="24"/>
      <c r="X56" s="24"/>
      <c r="Z56" s="24"/>
      <c r="AB56" s="24"/>
      <c r="AD56" s="24"/>
      <c r="AF56" s="24"/>
      <c r="AH56" s="24"/>
      <c r="AJ56" s="24"/>
      <c r="AL56" s="24"/>
      <c r="AM56" s="24"/>
      <c r="AN56" s="24"/>
      <c r="AO56" s="263"/>
      <c r="AP56" s="263"/>
      <c r="AQ56" s="263"/>
      <c r="AR56" s="263"/>
      <c r="AS56" s="263"/>
    </row>
    <row r="57" spans="1:45" x14ac:dyDescent="0.2">
      <c r="A57" s="32">
        <v>106</v>
      </c>
      <c r="B57" s="56"/>
      <c r="F57" s="24"/>
      <c r="H57" s="24"/>
      <c r="J57" s="24"/>
      <c r="L57" s="24"/>
      <c r="N57" s="24"/>
      <c r="P57" s="24"/>
      <c r="R57" s="24"/>
      <c r="T57" s="24"/>
      <c r="V57" s="24"/>
      <c r="X57" s="24"/>
      <c r="Z57" s="24"/>
      <c r="AB57" s="24"/>
      <c r="AD57" s="24"/>
      <c r="AF57" s="24"/>
      <c r="AH57" s="24"/>
      <c r="AJ57" s="24"/>
      <c r="AL57" s="24"/>
      <c r="AM57" s="24"/>
      <c r="AN57" s="24"/>
      <c r="AO57" s="263"/>
      <c r="AP57" s="263"/>
      <c r="AQ57" s="263"/>
      <c r="AR57" s="263"/>
      <c r="AS57" s="263"/>
    </row>
    <row r="58" spans="1:45" x14ac:dyDescent="0.2">
      <c r="A58" s="32"/>
      <c r="B58" s="12" t="s">
        <v>408</v>
      </c>
      <c r="F58" s="24"/>
      <c r="H58" s="24"/>
      <c r="J58" s="24"/>
      <c r="L58" s="24"/>
      <c r="N58" s="24"/>
      <c r="P58" s="24"/>
      <c r="R58" s="24"/>
      <c r="T58" s="24"/>
      <c r="V58" s="24"/>
      <c r="X58" s="24"/>
      <c r="Z58" s="24"/>
      <c r="AB58" s="24"/>
      <c r="AD58" s="24"/>
      <c r="AF58" s="24"/>
      <c r="AH58" s="24"/>
      <c r="AJ58" s="24"/>
      <c r="AL58" s="24"/>
      <c r="AM58" s="24"/>
      <c r="AN58" s="24"/>
      <c r="AO58" s="263"/>
      <c r="AP58" s="263"/>
      <c r="AQ58" s="263"/>
      <c r="AR58" s="263"/>
      <c r="AS58" s="263"/>
    </row>
    <row r="59" spans="1:45" x14ac:dyDescent="0.2">
      <c r="A59" s="32"/>
      <c r="B59" s="56" t="s">
        <v>601</v>
      </c>
      <c r="F59" s="24"/>
      <c r="H59" s="24"/>
      <c r="J59" s="24"/>
      <c r="L59" s="24"/>
      <c r="N59" s="24"/>
      <c r="P59" s="24"/>
      <c r="R59" s="24"/>
      <c r="T59" s="24"/>
      <c r="V59" s="24"/>
      <c r="X59" s="24"/>
      <c r="Z59" s="24"/>
      <c r="AB59" s="24"/>
      <c r="AD59" s="24"/>
      <c r="AF59" s="24"/>
      <c r="AH59" s="24"/>
      <c r="AJ59" s="24"/>
      <c r="AL59" s="24"/>
      <c r="AM59" s="24"/>
      <c r="AN59" s="24"/>
      <c r="AO59" s="263"/>
      <c r="AP59" s="263"/>
      <c r="AQ59" s="263"/>
      <c r="AR59" s="263"/>
      <c r="AS59" s="263"/>
    </row>
    <row r="60" spans="1:45" x14ac:dyDescent="0.2">
      <c r="A60" s="32"/>
      <c r="B60" s="10" t="s">
        <v>413</v>
      </c>
      <c r="C60" s="24">
        <v>0</v>
      </c>
      <c r="D60" s="24"/>
      <c r="E60" s="24">
        <v>0</v>
      </c>
      <c r="F60" s="24"/>
      <c r="G60" s="24">
        <v>0</v>
      </c>
      <c r="H60" s="24"/>
      <c r="I60" s="24">
        <v>0</v>
      </c>
      <c r="J60" s="24"/>
      <c r="K60" s="24">
        <v>0</v>
      </c>
      <c r="L60" s="24"/>
      <c r="M60" s="24">
        <v>0</v>
      </c>
      <c r="N60" s="24"/>
      <c r="O60" s="24">
        <v>0</v>
      </c>
      <c r="P60" s="24"/>
      <c r="Q60" s="24">
        <v>0</v>
      </c>
      <c r="R60" s="24"/>
      <c r="S60" s="24">
        <v>0</v>
      </c>
      <c r="T60" s="24"/>
      <c r="U60" s="24">
        <v>0</v>
      </c>
      <c r="V60" s="24"/>
      <c r="W60" s="24">
        <v>0</v>
      </c>
      <c r="X60" s="24"/>
      <c r="Y60" s="24">
        <v>0</v>
      </c>
      <c r="Z60" s="24"/>
      <c r="AA60" s="24">
        <v>0</v>
      </c>
      <c r="AB60" s="24"/>
      <c r="AC60" s="24">
        <v>0</v>
      </c>
      <c r="AD60" s="24"/>
      <c r="AE60" s="24">
        <v>0</v>
      </c>
      <c r="AF60" s="24"/>
      <c r="AG60" s="24">
        <v>0</v>
      </c>
      <c r="AH60" s="24"/>
      <c r="AI60" s="24">
        <v>0</v>
      </c>
      <c r="AJ60" s="24"/>
      <c r="AK60" s="24">
        <v>0</v>
      </c>
      <c r="AL60" s="24"/>
      <c r="AM60" s="24">
        <v>0</v>
      </c>
      <c r="AN60" s="263"/>
      <c r="AO60" s="263"/>
      <c r="AP60" s="263"/>
      <c r="AQ60" s="263"/>
      <c r="AR60" s="263"/>
    </row>
    <row r="61" spans="1:45" x14ac:dyDescent="0.2">
      <c r="A61" s="32"/>
      <c r="B61" s="10" t="s">
        <v>110</v>
      </c>
      <c r="C61" s="28">
        <v>0</v>
      </c>
      <c r="D61" s="27"/>
      <c r="E61" s="28">
        <v>0</v>
      </c>
      <c r="F61" s="27"/>
      <c r="G61" s="28">
        <v>0</v>
      </c>
      <c r="H61" s="27"/>
      <c r="I61" s="28">
        <v>0</v>
      </c>
      <c r="J61" s="27"/>
      <c r="K61" s="28">
        <v>0</v>
      </c>
      <c r="L61" s="27"/>
      <c r="M61" s="28">
        <v>0</v>
      </c>
      <c r="N61" s="27"/>
      <c r="O61" s="28">
        <v>0</v>
      </c>
      <c r="P61" s="27"/>
      <c r="Q61" s="28">
        <v>0</v>
      </c>
      <c r="R61" s="27"/>
      <c r="S61" s="28">
        <v>0</v>
      </c>
      <c r="T61" s="27"/>
      <c r="U61" s="28">
        <v>0</v>
      </c>
      <c r="V61" s="27"/>
      <c r="W61" s="28">
        <v>0</v>
      </c>
      <c r="X61" s="27"/>
      <c r="Y61" s="28">
        <v>0</v>
      </c>
      <c r="Z61" s="27"/>
      <c r="AA61" s="28">
        <v>0</v>
      </c>
      <c r="AB61" s="27"/>
      <c r="AC61" s="28">
        <v>0</v>
      </c>
      <c r="AD61" s="27"/>
      <c r="AE61" s="28">
        <v>0</v>
      </c>
      <c r="AF61" s="27"/>
      <c r="AG61" s="28">
        <v>0</v>
      </c>
      <c r="AH61" s="27"/>
      <c r="AI61" s="28">
        <v>0</v>
      </c>
      <c r="AJ61" s="27"/>
      <c r="AK61" s="28">
        <v>0</v>
      </c>
      <c r="AL61" s="27"/>
      <c r="AM61" s="28">
        <v>0</v>
      </c>
      <c r="AN61" s="263"/>
      <c r="AO61" s="263"/>
      <c r="AP61" s="263"/>
      <c r="AQ61" s="263"/>
      <c r="AR61" s="263"/>
    </row>
    <row r="62" spans="1:45" x14ac:dyDescent="0.2">
      <c r="C62" s="27">
        <v>0</v>
      </c>
      <c r="D62" s="27"/>
      <c r="E62" s="27">
        <v>0</v>
      </c>
      <c r="F62" s="27"/>
      <c r="G62" s="27">
        <v>0</v>
      </c>
      <c r="H62" s="27"/>
      <c r="I62" s="27">
        <v>0</v>
      </c>
      <c r="J62" s="27"/>
      <c r="K62" s="27">
        <v>0</v>
      </c>
      <c r="L62" s="27"/>
      <c r="M62" s="27">
        <v>0</v>
      </c>
      <c r="N62" s="27"/>
      <c r="O62" s="27">
        <v>0</v>
      </c>
      <c r="P62" s="27"/>
      <c r="Q62" s="27">
        <v>0</v>
      </c>
      <c r="R62" s="27"/>
      <c r="S62" s="27">
        <v>0</v>
      </c>
      <c r="T62" s="27"/>
      <c r="U62" s="27">
        <v>0</v>
      </c>
      <c r="V62" s="27"/>
      <c r="W62" s="27">
        <v>0</v>
      </c>
      <c r="X62" s="27"/>
      <c r="Y62" s="27">
        <v>0</v>
      </c>
      <c r="Z62" s="27"/>
      <c r="AA62" s="27">
        <v>0</v>
      </c>
      <c r="AB62" s="27"/>
      <c r="AC62" s="27">
        <v>0</v>
      </c>
      <c r="AD62" s="27"/>
      <c r="AE62" s="27">
        <v>0</v>
      </c>
      <c r="AF62" s="27"/>
      <c r="AG62" s="27">
        <v>0</v>
      </c>
      <c r="AH62" s="27"/>
      <c r="AI62" s="27">
        <v>0</v>
      </c>
      <c r="AJ62" s="27"/>
      <c r="AK62" s="27">
        <v>0</v>
      </c>
      <c r="AL62" s="27"/>
      <c r="AM62" s="27">
        <v>0</v>
      </c>
      <c r="AN62" s="263"/>
      <c r="AO62" s="263"/>
      <c r="AP62" s="263"/>
      <c r="AQ62" s="263"/>
      <c r="AR62" s="263"/>
    </row>
    <row r="63" spans="1:45" x14ac:dyDescent="0.2">
      <c r="A63" s="32"/>
      <c r="B63" s="11"/>
      <c r="F63" s="27"/>
      <c r="H63" s="27"/>
      <c r="J63" s="27"/>
      <c r="L63" s="27"/>
      <c r="N63" s="27"/>
      <c r="P63" s="27"/>
      <c r="R63" s="27"/>
      <c r="T63" s="27"/>
      <c r="V63" s="27"/>
      <c r="X63" s="27"/>
      <c r="Z63" s="27"/>
      <c r="AB63" s="27"/>
      <c r="AD63" s="27"/>
      <c r="AF63" s="27"/>
      <c r="AH63" s="27"/>
      <c r="AJ63" s="27"/>
      <c r="AL63" s="27"/>
      <c r="AM63" s="27"/>
      <c r="AN63" s="27"/>
      <c r="AO63" s="263"/>
      <c r="AP63" s="263"/>
      <c r="AQ63" s="263"/>
      <c r="AR63" s="263"/>
      <c r="AS63" s="263"/>
    </row>
    <row r="64" spans="1:45" x14ac:dyDescent="0.2">
      <c r="A64" s="32"/>
      <c r="B64" s="12"/>
      <c r="F64" s="27"/>
      <c r="H64" s="27"/>
      <c r="J64" s="27"/>
      <c r="L64" s="27"/>
      <c r="N64" s="27"/>
      <c r="P64" s="27"/>
      <c r="R64" s="27"/>
      <c r="T64" s="27"/>
      <c r="V64" s="27"/>
      <c r="X64" s="27"/>
      <c r="Z64" s="27"/>
      <c r="AB64" s="27"/>
      <c r="AD64" s="27"/>
      <c r="AF64" s="27"/>
      <c r="AH64" s="27"/>
      <c r="AJ64" s="27"/>
      <c r="AL64" s="27"/>
      <c r="AM64" s="27"/>
      <c r="AN64" s="27"/>
      <c r="AO64" s="263"/>
      <c r="AP64" s="263"/>
      <c r="AQ64" s="263"/>
      <c r="AR64" s="263"/>
      <c r="AS64" s="263"/>
    </row>
    <row r="65" spans="1:45" x14ac:dyDescent="0.2">
      <c r="A65" s="32"/>
      <c r="B65" s="56" t="s">
        <v>111</v>
      </c>
      <c r="C65" s="27">
        <v>0</v>
      </c>
      <c r="D65" s="27"/>
      <c r="E65" s="27">
        <v>0</v>
      </c>
      <c r="F65" s="27"/>
      <c r="G65" s="27">
        <v>0</v>
      </c>
      <c r="H65" s="27"/>
      <c r="I65" s="27">
        <v>0</v>
      </c>
      <c r="J65" s="27"/>
      <c r="K65" s="27">
        <v>0</v>
      </c>
      <c r="L65" s="27"/>
      <c r="M65" s="27">
        <v>0</v>
      </c>
      <c r="N65" s="27"/>
      <c r="O65" s="27">
        <v>0</v>
      </c>
      <c r="P65" s="27"/>
      <c r="Q65" s="27">
        <v>0</v>
      </c>
      <c r="R65" s="27"/>
      <c r="S65" s="27">
        <v>0</v>
      </c>
      <c r="T65" s="27"/>
      <c r="U65" s="27">
        <v>0</v>
      </c>
      <c r="V65" s="27"/>
      <c r="W65" s="27">
        <v>0</v>
      </c>
      <c r="X65" s="27"/>
      <c r="Y65" s="27">
        <v>0</v>
      </c>
      <c r="Z65" s="27"/>
      <c r="AA65" s="27">
        <v>0</v>
      </c>
      <c r="AB65" s="27"/>
      <c r="AC65" s="27">
        <v>0</v>
      </c>
      <c r="AD65" s="27"/>
      <c r="AE65" s="27">
        <v>0</v>
      </c>
      <c r="AF65" s="27"/>
      <c r="AG65" s="27">
        <v>0</v>
      </c>
      <c r="AH65" s="27"/>
      <c r="AI65" s="27">
        <v>0</v>
      </c>
      <c r="AJ65" s="27"/>
      <c r="AK65" s="27">
        <v>0</v>
      </c>
      <c r="AL65" s="27"/>
      <c r="AM65" s="27">
        <v>0</v>
      </c>
      <c r="AN65" s="263"/>
      <c r="AO65" s="263"/>
      <c r="AP65" s="263"/>
      <c r="AQ65" s="263"/>
      <c r="AR65" s="263"/>
    </row>
    <row r="66" spans="1:45" x14ac:dyDescent="0.2">
      <c r="A66" s="32"/>
      <c r="B66" s="10" t="s">
        <v>112</v>
      </c>
      <c r="C66" s="27">
        <v>0</v>
      </c>
      <c r="D66" s="27"/>
      <c r="E66" s="27">
        <v>0</v>
      </c>
      <c r="F66" s="27"/>
      <c r="G66" s="27">
        <v>0</v>
      </c>
      <c r="H66" s="27"/>
      <c r="I66" s="27">
        <v>0</v>
      </c>
      <c r="J66" s="27"/>
      <c r="K66" s="27">
        <v>0</v>
      </c>
      <c r="L66" s="27"/>
      <c r="M66" s="27">
        <v>0</v>
      </c>
      <c r="N66" s="27"/>
      <c r="O66" s="27">
        <v>0</v>
      </c>
      <c r="P66" s="27"/>
      <c r="Q66" s="27">
        <v>0</v>
      </c>
      <c r="R66" s="27"/>
      <c r="S66" s="27">
        <v>0</v>
      </c>
      <c r="T66" s="27"/>
      <c r="U66" s="27">
        <v>0</v>
      </c>
      <c r="V66" s="27"/>
      <c r="W66" s="27">
        <v>0</v>
      </c>
      <c r="X66" s="27"/>
      <c r="Y66" s="27">
        <v>0</v>
      </c>
      <c r="Z66" s="27"/>
      <c r="AA66" s="27">
        <v>0</v>
      </c>
      <c r="AB66" s="27"/>
      <c r="AC66" s="27">
        <v>0</v>
      </c>
      <c r="AD66" s="27"/>
      <c r="AE66" s="27">
        <v>0</v>
      </c>
      <c r="AF66" s="27"/>
      <c r="AG66" s="27">
        <v>0</v>
      </c>
      <c r="AH66" s="27"/>
      <c r="AI66" s="27">
        <v>0</v>
      </c>
      <c r="AJ66" s="27"/>
      <c r="AK66" s="27">
        <v>0</v>
      </c>
      <c r="AL66" s="27"/>
      <c r="AM66" s="27">
        <v>0</v>
      </c>
      <c r="AN66" s="263"/>
      <c r="AO66" s="263"/>
      <c r="AP66" s="263"/>
      <c r="AQ66" s="263"/>
      <c r="AR66" s="263"/>
    </row>
    <row r="67" spans="1:45" x14ac:dyDescent="0.2">
      <c r="A67" s="32"/>
      <c r="B67" s="10" t="s">
        <v>113</v>
      </c>
      <c r="C67" s="27">
        <v>0</v>
      </c>
      <c r="D67" s="27"/>
      <c r="E67" s="27">
        <v>0</v>
      </c>
      <c r="F67" s="27"/>
      <c r="G67" s="27">
        <v>0</v>
      </c>
      <c r="H67" s="27"/>
      <c r="I67" s="27">
        <v>0</v>
      </c>
      <c r="J67" s="27"/>
      <c r="K67" s="27">
        <v>0</v>
      </c>
      <c r="L67" s="27"/>
      <c r="M67" s="27">
        <v>0</v>
      </c>
      <c r="N67" s="27"/>
      <c r="O67" s="27">
        <v>0</v>
      </c>
      <c r="P67" s="27"/>
      <c r="Q67" s="27">
        <v>0</v>
      </c>
      <c r="R67" s="27"/>
      <c r="S67" s="27">
        <v>0</v>
      </c>
      <c r="T67" s="27"/>
      <c r="U67" s="27">
        <v>0</v>
      </c>
      <c r="V67" s="27"/>
      <c r="W67" s="27">
        <v>0</v>
      </c>
      <c r="X67" s="27"/>
      <c r="Y67" s="27">
        <v>0</v>
      </c>
      <c r="Z67" s="27"/>
      <c r="AA67" s="27">
        <v>0</v>
      </c>
      <c r="AB67" s="27"/>
      <c r="AC67" s="27">
        <v>0</v>
      </c>
      <c r="AD67" s="27"/>
      <c r="AE67" s="27">
        <v>0</v>
      </c>
      <c r="AF67" s="27"/>
      <c r="AG67" s="27">
        <v>0</v>
      </c>
      <c r="AH67" s="27"/>
      <c r="AI67" s="27">
        <v>0</v>
      </c>
      <c r="AJ67" s="27"/>
      <c r="AK67" s="27">
        <v>0</v>
      </c>
      <c r="AL67" s="27"/>
      <c r="AM67" s="27">
        <v>0</v>
      </c>
      <c r="AN67" s="263"/>
      <c r="AO67" s="263"/>
      <c r="AP67" s="263"/>
      <c r="AQ67" s="263"/>
      <c r="AR67" s="263"/>
    </row>
    <row r="68" spans="1:45" x14ac:dyDescent="0.2">
      <c r="A68" s="32"/>
      <c r="B68" s="10" t="s">
        <v>114</v>
      </c>
      <c r="C68" s="27">
        <v>0</v>
      </c>
      <c r="D68" s="27"/>
      <c r="E68" s="27">
        <v>0</v>
      </c>
      <c r="F68" s="27"/>
      <c r="G68" s="27">
        <v>0</v>
      </c>
      <c r="H68" s="27"/>
      <c r="I68" s="27">
        <v>0</v>
      </c>
      <c r="J68" s="27"/>
      <c r="K68" s="27">
        <v>0</v>
      </c>
      <c r="L68" s="27"/>
      <c r="M68" s="27">
        <v>0</v>
      </c>
      <c r="N68" s="27"/>
      <c r="O68" s="27">
        <v>0</v>
      </c>
      <c r="P68" s="27"/>
      <c r="Q68" s="27">
        <v>0</v>
      </c>
      <c r="R68" s="27"/>
      <c r="S68" s="27">
        <v>0</v>
      </c>
      <c r="T68" s="27"/>
      <c r="U68" s="27">
        <v>0</v>
      </c>
      <c r="V68" s="27"/>
      <c r="W68" s="27">
        <v>0</v>
      </c>
      <c r="X68" s="27"/>
      <c r="Y68" s="27">
        <v>0</v>
      </c>
      <c r="Z68" s="27"/>
      <c r="AA68" s="27">
        <v>0</v>
      </c>
      <c r="AB68" s="27"/>
      <c r="AC68" s="27">
        <v>0</v>
      </c>
      <c r="AD68" s="27"/>
      <c r="AE68" s="27">
        <v>0</v>
      </c>
      <c r="AF68" s="27"/>
      <c r="AG68" s="27">
        <v>0</v>
      </c>
      <c r="AH68" s="27"/>
      <c r="AI68" s="27">
        <v>0</v>
      </c>
      <c r="AJ68" s="27"/>
      <c r="AK68" s="27">
        <v>0</v>
      </c>
      <c r="AL68" s="27"/>
      <c r="AM68" s="27">
        <v>0</v>
      </c>
      <c r="AN68" s="263"/>
      <c r="AO68" s="263"/>
      <c r="AP68" s="263"/>
      <c r="AQ68" s="263"/>
      <c r="AR68" s="263"/>
    </row>
    <row r="69" spans="1:45" x14ac:dyDescent="0.2">
      <c r="A69" s="32"/>
      <c r="B69" s="10" t="s">
        <v>115</v>
      </c>
      <c r="C69" s="27">
        <v>0</v>
      </c>
      <c r="D69" s="27"/>
      <c r="E69" s="27">
        <v>0</v>
      </c>
      <c r="F69" s="27"/>
      <c r="G69" s="27">
        <v>0</v>
      </c>
      <c r="H69" s="27"/>
      <c r="I69" s="27">
        <v>0</v>
      </c>
      <c r="J69" s="27"/>
      <c r="K69" s="27">
        <v>0</v>
      </c>
      <c r="L69" s="27"/>
      <c r="M69" s="27">
        <v>0</v>
      </c>
      <c r="N69" s="27"/>
      <c r="O69" s="27">
        <v>0</v>
      </c>
      <c r="P69" s="27"/>
      <c r="Q69" s="27">
        <v>0</v>
      </c>
      <c r="R69" s="27"/>
      <c r="S69" s="27">
        <v>0</v>
      </c>
      <c r="T69" s="27"/>
      <c r="U69" s="27">
        <v>0</v>
      </c>
      <c r="V69" s="27"/>
      <c r="W69" s="27">
        <v>0</v>
      </c>
      <c r="X69" s="27"/>
      <c r="Y69" s="27">
        <v>0</v>
      </c>
      <c r="Z69" s="27"/>
      <c r="AA69" s="27">
        <v>0</v>
      </c>
      <c r="AB69" s="27"/>
      <c r="AC69" s="27">
        <v>0</v>
      </c>
      <c r="AD69" s="27"/>
      <c r="AE69" s="27">
        <v>0</v>
      </c>
      <c r="AF69" s="27"/>
      <c r="AG69" s="27">
        <v>0</v>
      </c>
      <c r="AH69" s="27"/>
      <c r="AI69" s="27">
        <v>0</v>
      </c>
      <c r="AJ69" s="27"/>
      <c r="AK69" s="27">
        <v>0</v>
      </c>
      <c r="AL69" s="27"/>
      <c r="AM69" s="27">
        <v>0</v>
      </c>
      <c r="AN69" s="263"/>
      <c r="AO69" s="263"/>
      <c r="AP69" s="263"/>
      <c r="AQ69" s="263"/>
      <c r="AR69" s="263"/>
    </row>
    <row r="70" spans="1:45" x14ac:dyDescent="0.2">
      <c r="A70" s="32"/>
      <c r="B70" s="10" t="s">
        <v>116</v>
      </c>
      <c r="C70" s="27">
        <v>0</v>
      </c>
      <c r="D70" s="27"/>
      <c r="E70" s="27">
        <v>0</v>
      </c>
      <c r="F70" s="27"/>
      <c r="G70" s="27">
        <v>0</v>
      </c>
      <c r="H70" s="27"/>
      <c r="I70" s="27">
        <v>0</v>
      </c>
      <c r="J70" s="27"/>
      <c r="K70" s="27">
        <v>0</v>
      </c>
      <c r="L70" s="27"/>
      <c r="M70" s="27">
        <v>0</v>
      </c>
      <c r="N70" s="27"/>
      <c r="O70" s="27">
        <v>0</v>
      </c>
      <c r="P70" s="27"/>
      <c r="Q70" s="27">
        <v>0</v>
      </c>
      <c r="R70" s="27"/>
      <c r="S70" s="27">
        <v>0</v>
      </c>
      <c r="T70" s="27"/>
      <c r="U70" s="27">
        <v>0</v>
      </c>
      <c r="V70" s="27"/>
      <c r="W70" s="27">
        <v>0</v>
      </c>
      <c r="X70" s="27"/>
      <c r="Y70" s="27">
        <v>0</v>
      </c>
      <c r="Z70" s="27"/>
      <c r="AA70" s="27">
        <v>0</v>
      </c>
      <c r="AB70" s="27"/>
      <c r="AC70" s="27">
        <v>0</v>
      </c>
      <c r="AD70" s="27"/>
      <c r="AE70" s="27">
        <v>0</v>
      </c>
      <c r="AF70" s="27"/>
      <c r="AG70" s="27">
        <v>0</v>
      </c>
      <c r="AH70" s="27"/>
      <c r="AI70" s="27">
        <v>0</v>
      </c>
      <c r="AJ70" s="27"/>
      <c r="AK70" s="27">
        <v>0</v>
      </c>
      <c r="AL70" s="27"/>
      <c r="AM70" s="27">
        <v>0</v>
      </c>
      <c r="AN70" s="263"/>
      <c r="AO70" s="263"/>
      <c r="AP70" s="263"/>
      <c r="AQ70" s="263"/>
      <c r="AR70" s="263"/>
    </row>
    <row r="71" spans="1:45" x14ac:dyDescent="0.2">
      <c r="A71" s="32"/>
      <c r="B71" s="10" t="s">
        <v>117</v>
      </c>
      <c r="C71" s="28">
        <v>0</v>
      </c>
      <c r="D71" s="27"/>
      <c r="E71" s="28">
        <v>0</v>
      </c>
      <c r="F71" s="27"/>
      <c r="G71" s="28">
        <v>0</v>
      </c>
      <c r="H71" s="27"/>
      <c r="I71" s="28">
        <v>0</v>
      </c>
      <c r="J71" s="27"/>
      <c r="K71" s="28">
        <v>0</v>
      </c>
      <c r="L71" s="27"/>
      <c r="M71" s="28">
        <v>0</v>
      </c>
      <c r="N71" s="27"/>
      <c r="O71" s="28">
        <v>0</v>
      </c>
      <c r="P71" s="27"/>
      <c r="Q71" s="28">
        <v>0</v>
      </c>
      <c r="R71" s="27"/>
      <c r="S71" s="28">
        <v>0</v>
      </c>
      <c r="T71" s="27"/>
      <c r="U71" s="28">
        <v>0</v>
      </c>
      <c r="V71" s="27"/>
      <c r="W71" s="28">
        <v>0</v>
      </c>
      <c r="X71" s="27"/>
      <c r="Y71" s="28">
        <v>0</v>
      </c>
      <c r="Z71" s="27"/>
      <c r="AA71" s="28">
        <v>0</v>
      </c>
      <c r="AB71" s="27"/>
      <c r="AC71" s="28">
        <v>0</v>
      </c>
      <c r="AD71" s="27"/>
      <c r="AE71" s="28">
        <v>0</v>
      </c>
      <c r="AF71" s="27"/>
      <c r="AG71" s="28">
        <v>0</v>
      </c>
      <c r="AH71" s="27"/>
      <c r="AI71" s="28">
        <v>0</v>
      </c>
      <c r="AJ71" s="27"/>
      <c r="AK71" s="28">
        <v>0</v>
      </c>
      <c r="AL71" s="27"/>
      <c r="AM71" s="28">
        <v>0</v>
      </c>
      <c r="AN71" s="263"/>
      <c r="AO71" s="263"/>
      <c r="AP71" s="263"/>
      <c r="AQ71" s="263"/>
      <c r="AR71" s="263"/>
    </row>
    <row r="72" spans="1:45" x14ac:dyDescent="0.2">
      <c r="A72" s="32"/>
      <c r="B72" s="10" t="s">
        <v>118</v>
      </c>
      <c r="C72" s="27">
        <v>0</v>
      </c>
      <c r="D72" s="27"/>
      <c r="E72" s="27">
        <v>0</v>
      </c>
      <c r="F72" s="27"/>
      <c r="G72" s="27">
        <v>0</v>
      </c>
      <c r="H72" s="27"/>
      <c r="I72" s="27">
        <v>0</v>
      </c>
      <c r="J72" s="27"/>
      <c r="K72" s="27">
        <v>0</v>
      </c>
      <c r="L72" s="27"/>
      <c r="M72" s="27">
        <v>0</v>
      </c>
      <c r="N72" s="27"/>
      <c r="O72" s="27">
        <v>0</v>
      </c>
      <c r="P72" s="27"/>
      <c r="Q72" s="27">
        <v>0</v>
      </c>
      <c r="R72" s="27"/>
      <c r="S72" s="27">
        <v>0</v>
      </c>
      <c r="T72" s="27"/>
      <c r="U72" s="27">
        <v>0</v>
      </c>
      <c r="V72" s="27"/>
      <c r="W72" s="27">
        <v>0</v>
      </c>
      <c r="X72" s="27"/>
      <c r="Y72" s="27">
        <v>0</v>
      </c>
      <c r="Z72" s="27"/>
      <c r="AA72" s="27">
        <v>0</v>
      </c>
      <c r="AB72" s="27"/>
      <c r="AC72" s="27">
        <v>0</v>
      </c>
      <c r="AD72" s="27"/>
      <c r="AE72" s="27">
        <v>0</v>
      </c>
      <c r="AF72" s="27"/>
      <c r="AG72" s="27">
        <v>0</v>
      </c>
      <c r="AH72" s="27"/>
      <c r="AI72" s="27">
        <v>0</v>
      </c>
      <c r="AJ72" s="27"/>
      <c r="AK72" s="27">
        <v>0</v>
      </c>
      <c r="AL72" s="27"/>
      <c r="AM72" s="27">
        <v>0</v>
      </c>
      <c r="AN72" s="263"/>
      <c r="AO72" s="263"/>
      <c r="AP72" s="263"/>
      <c r="AQ72" s="263"/>
      <c r="AR72" s="263"/>
    </row>
    <row r="73" spans="1:45" x14ac:dyDescent="0.2">
      <c r="A73" s="32"/>
      <c r="B73" s="11"/>
      <c r="F73" s="27"/>
      <c r="H73" s="27"/>
      <c r="J73" s="27"/>
      <c r="L73" s="27"/>
      <c r="N73" s="27"/>
      <c r="P73" s="27"/>
      <c r="R73" s="27"/>
      <c r="T73" s="27"/>
      <c r="V73" s="27"/>
      <c r="X73" s="27"/>
      <c r="Z73" s="27"/>
      <c r="AB73" s="27"/>
      <c r="AD73" s="27"/>
      <c r="AF73" s="27"/>
      <c r="AH73" s="27"/>
      <c r="AJ73" s="27"/>
      <c r="AL73" s="27"/>
      <c r="AM73" s="27"/>
      <c r="AN73" s="27"/>
      <c r="AO73" s="263"/>
      <c r="AP73" s="263"/>
      <c r="AQ73" s="263"/>
      <c r="AR73" s="263"/>
      <c r="AS73" s="263"/>
    </row>
    <row r="74" spans="1:45" x14ac:dyDescent="0.2">
      <c r="A74" s="32"/>
      <c r="B74" s="12"/>
      <c r="F74" s="27"/>
      <c r="H74" s="27"/>
      <c r="J74" s="27"/>
      <c r="L74" s="27"/>
      <c r="N74" s="27"/>
      <c r="P74" s="27"/>
      <c r="R74" s="27"/>
      <c r="T74" s="27"/>
      <c r="V74" s="27"/>
      <c r="X74" s="27"/>
      <c r="Z74" s="27"/>
      <c r="AB74" s="27"/>
      <c r="AD74" s="27"/>
      <c r="AF74" s="27"/>
      <c r="AH74" s="27"/>
      <c r="AJ74" s="27"/>
      <c r="AL74" s="27"/>
      <c r="AM74" s="27"/>
      <c r="AN74" s="27"/>
      <c r="AO74" s="263"/>
      <c r="AP74" s="263"/>
      <c r="AQ74" s="263"/>
      <c r="AR74" s="263"/>
      <c r="AS74" s="263"/>
    </row>
    <row r="75" spans="1:45" x14ac:dyDescent="0.2">
      <c r="A75" s="32"/>
      <c r="B75" s="56" t="s">
        <v>119</v>
      </c>
      <c r="C75" s="24">
        <v>0</v>
      </c>
      <c r="D75" s="24"/>
      <c r="E75" s="24">
        <v>0</v>
      </c>
      <c r="F75" s="24"/>
      <c r="G75" s="24">
        <v>0</v>
      </c>
      <c r="H75" s="24"/>
      <c r="I75" s="24">
        <v>0</v>
      </c>
      <c r="J75" s="24"/>
      <c r="K75" s="24">
        <v>0</v>
      </c>
      <c r="L75" s="24"/>
      <c r="M75" s="24">
        <v>0</v>
      </c>
      <c r="N75" s="24"/>
      <c r="O75" s="24">
        <v>0</v>
      </c>
      <c r="P75" s="24"/>
      <c r="Q75" s="24">
        <v>0</v>
      </c>
      <c r="R75" s="24"/>
      <c r="S75" s="24">
        <v>0</v>
      </c>
      <c r="T75" s="24"/>
      <c r="U75" s="24">
        <v>0</v>
      </c>
      <c r="V75" s="24"/>
      <c r="W75" s="24">
        <v>0</v>
      </c>
      <c r="X75" s="24"/>
      <c r="Y75" s="24">
        <v>0</v>
      </c>
      <c r="Z75" s="24"/>
      <c r="AA75" s="24">
        <v>0</v>
      </c>
      <c r="AB75" s="24"/>
      <c r="AC75" s="24">
        <v>0</v>
      </c>
      <c r="AD75" s="24"/>
      <c r="AE75" s="24">
        <v>0</v>
      </c>
      <c r="AF75" s="24"/>
      <c r="AG75" s="24">
        <v>0</v>
      </c>
      <c r="AH75" s="24"/>
      <c r="AI75" s="24">
        <v>0</v>
      </c>
      <c r="AJ75" s="24"/>
      <c r="AK75" s="24">
        <v>0</v>
      </c>
      <c r="AL75" s="24"/>
      <c r="AM75" s="24">
        <v>0</v>
      </c>
      <c r="AN75" s="263"/>
      <c r="AO75" s="263"/>
      <c r="AP75" s="263"/>
      <c r="AQ75" s="263"/>
      <c r="AR75" s="263"/>
    </row>
    <row r="76" spans="1:45" x14ac:dyDescent="0.2">
      <c r="A76" s="32"/>
      <c r="B76" s="10" t="s">
        <v>120</v>
      </c>
      <c r="C76" s="24">
        <v>0</v>
      </c>
      <c r="D76" s="24"/>
      <c r="E76" s="24">
        <v>0</v>
      </c>
      <c r="F76" s="24"/>
      <c r="G76" s="24">
        <v>0</v>
      </c>
      <c r="H76" s="24"/>
      <c r="I76" s="24">
        <v>0</v>
      </c>
      <c r="J76" s="24"/>
      <c r="K76" s="24">
        <v>0</v>
      </c>
      <c r="L76" s="24"/>
      <c r="M76" s="24">
        <v>0</v>
      </c>
      <c r="N76" s="24"/>
      <c r="O76" s="24">
        <v>0</v>
      </c>
      <c r="P76" s="24"/>
      <c r="Q76" s="24">
        <v>0</v>
      </c>
      <c r="R76" s="24"/>
      <c r="S76" s="24">
        <v>0</v>
      </c>
      <c r="T76" s="24"/>
      <c r="U76" s="24">
        <v>0</v>
      </c>
      <c r="V76" s="24"/>
      <c r="W76" s="24">
        <v>0</v>
      </c>
      <c r="X76" s="24"/>
      <c r="Y76" s="24">
        <v>0</v>
      </c>
      <c r="Z76" s="24"/>
      <c r="AA76" s="24">
        <v>0</v>
      </c>
      <c r="AB76" s="24"/>
      <c r="AC76" s="24">
        <v>0</v>
      </c>
      <c r="AD76" s="24"/>
      <c r="AE76" s="24">
        <v>0</v>
      </c>
      <c r="AF76" s="24"/>
      <c r="AG76" s="24">
        <v>0</v>
      </c>
      <c r="AH76" s="24"/>
      <c r="AI76" s="24">
        <v>0</v>
      </c>
      <c r="AJ76" s="24"/>
      <c r="AK76" s="24">
        <v>0</v>
      </c>
      <c r="AL76" s="24"/>
      <c r="AM76" s="24">
        <v>0</v>
      </c>
      <c r="AN76" s="263"/>
      <c r="AO76" s="263"/>
      <c r="AP76" s="263"/>
      <c r="AQ76" s="263"/>
      <c r="AR76" s="263"/>
    </row>
    <row r="77" spans="1:45" x14ac:dyDescent="0.2">
      <c r="A77" s="32"/>
      <c r="B77" s="10" t="s">
        <v>121</v>
      </c>
      <c r="C77" s="24">
        <v>0</v>
      </c>
      <c r="D77" s="24"/>
      <c r="E77" s="24">
        <v>0</v>
      </c>
      <c r="F77" s="24"/>
      <c r="G77" s="24">
        <v>0</v>
      </c>
      <c r="H77" s="24"/>
      <c r="I77" s="24">
        <v>0</v>
      </c>
      <c r="J77" s="24"/>
      <c r="K77" s="24">
        <v>0</v>
      </c>
      <c r="L77" s="24"/>
      <c r="M77" s="24">
        <v>0</v>
      </c>
      <c r="N77" s="24"/>
      <c r="O77" s="24">
        <v>0</v>
      </c>
      <c r="P77" s="24"/>
      <c r="Q77" s="24">
        <v>0</v>
      </c>
      <c r="R77" s="24"/>
      <c r="S77" s="24">
        <v>0</v>
      </c>
      <c r="T77" s="24"/>
      <c r="U77" s="24">
        <v>0</v>
      </c>
      <c r="V77" s="24"/>
      <c r="W77" s="24">
        <v>0</v>
      </c>
      <c r="X77" s="24"/>
      <c r="Y77" s="24">
        <v>0</v>
      </c>
      <c r="Z77" s="24"/>
      <c r="AA77" s="24">
        <v>0</v>
      </c>
      <c r="AB77" s="24"/>
      <c r="AC77" s="24">
        <v>0</v>
      </c>
      <c r="AD77" s="24"/>
      <c r="AE77" s="24">
        <v>0</v>
      </c>
      <c r="AF77" s="24"/>
      <c r="AG77" s="24">
        <v>0</v>
      </c>
      <c r="AH77" s="24"/>
      <c r="AI77" s="24">
        <v>0</v>
      </c>
      <c r="AJ77" s="24"/>
      <c r="AK77" s="24">
        <v>0</v>
      </c>
      <c r="AL77" s="24"/>
      <c r="AM77" s="24">
        <v>0</v>
      </c>
      <c r="AN77" s="263"/>
      <c r="AO77" s="263"/>
      <c r="AP77" s="263"/>
      <c r="AQ77" s="263"/>
      <c r="AR77" s="263"/>
    </row>
    <row r="78" spans="1:45" x14ac:dyDescent="0.2">
      <c r="A78" s="32"/>
      <c r="B78" s="10" t="s">
        <v>122</v>
      </c>
      <c r="C78" s="24">
        <v>0</v>
      </c>
      <c r="D78" s="24"/>
      <c r="E78" s="24">
        <v>0</v>
      </c>
      <c r="F78" s="24"/>
      <c r="G78" s="24">
        <v>0</v>
      </c>
      <c r="H78" s="24"/>
      <c r="I78" s="24">
        <v>0</v>
      </c>
      <c r="J78" s="24"/>
      <c r="K78" s="24">
        <v>0</v>
      </c>
      <c r="L78" s="24"/>
      <c r="M78" s="24">
        <v>0</v>
      </c>
      <c r="N78" s="24"/>
      <c r="O78" s="24">
        <v>0</v>
      </c>
      <c r="P78" s="24"/>
      <c r="Q78" s="24">
        <v>0</v>
      </c>
      <c r="R78" s="24"/>
      <c r="S78" s="24">
        <v>0</v>
      </c>
      <c r="T78" s="24"/>
      <c r="U78" s="24">
        <v>0</v>
      </c>
      <c r="V78" s="24"/>
      <c r="W78" s="24">
        <v>0</v>
      </c>
      <c r="X78" s="24"/>
      <c r="Y78" s="24">
        <v>0</v>
      </c>
      <c r="Z78" s="24"/>
      <c r="AA78" s="24">
        <v>0</v>
      </c>
      <c r="AB78" s="24"/>
      <c r="AC78" s="24">
        <v>0</v>
      </c>
      <c r="AD78" s="24"/>
      <c r="AE78" s="24">
        <v>0</v>
      </c>
      <c r="AF78" s="24"/>
      <c r="AG78" s="24">
        <v>0</v>
      </c>
      <c r="AH78" s="24"/>
      <c r="AI78" s="24">
        <v>0</v>
      </c>
      <c r="AJ78" s="24"/>
      <c r="AK78" s="24">
        <v>0</v>
      </c>
      <c r="AL78" s="24"/>
      <c r="AM78" s="24">
        <v>0</v>
      </c>
      <c r="AN78" s="263"/>
      <c r="AO78" s="263"/>
      <c r="AP78" s="263"/>
      <c r="AQ78" s="263"/>
      <c r="AR78" s="263"/>
    </row>
    <row r="79" spans="1:45" x14ac:dyDescent="0.2">
      <c r="A79" s="32"/>
      <c r="B79" s="10" t="s">
        <v>123</v>
      </c>
      <c r="C79" s="28">
        <v>0</v>
      </c>
      <c r="D79" s="27"/>
      <c r="E79" s="28">
        <v>0</v>
      </c>
      <c r="F79" s="24"/>
      <c r="G79" s="28">
        <v>0</v>
      </c>
      <c r="H79" s="27"/>
      <c r="I79" s="28">
        <v>0</v>
      </c>
      <c r="J79" s="27"/>
      <c r="K79" s="28">
        <v>0</v>
      </c>
      <c r="L79" s="27"/>
      <c r="M79" s="28">
        <v>0</v>
      </c>
      <c r="N79" s="24"/>
      <c r="O79" s="28">
        <v>0</v>
      </c>
      <c r="P79" s="24"/>
      <c r="Q79" s="28">
        <v>0</v>
      </c>
      <c r="R79" s="24"/>
      <c r="S79" s="28">
        <v>0</v>
      </c>
      <c r="T79" s="24"/>
      <c r="U79" s="28">
        <v>0</v>
      </c>
      <c r="V79" s="24"/>
      <c r="W79" s="28">
        <v>0</v>
      </c>
      <c r="X79" s="24"/>
      <c r="Y79" s="28">
        <v>0</v>
      </c>
      <c r="Z79" s="24"/>
      <c r="AA79" s="28">
        <v>0</v>
      </c>
      <c r="AB79" s="24"/>
      <c r="AC79" s="28">
        <v>0</v>
      </c>
      <c r="AD79" s="24"/>
      <c r="AE79" s="28">
        <v>0</v>
      </c>
      <c r="AF79" s="24"/>
      <c r="AG79" s="28">
        <v>0</v>
      </c>
      <c r="AH79" s="24"/>
      <c r="AI79" s="28">
        <v>0</v>
      </c>
      <c r="AJ79" s="24"/>
      <c r="AK79" s="28">
        <v>0</v>
      </c>
      <c r="AL79" s="24"/>
      <c r="AM79" s="28">
        <v>0</v>
      </c>
      <c r="AN79" s="263"/>
      <c r="AO79" s="263"/>
      <c r="AP79" s="263"/>
      <c r="AQ79" s="263"/>
      <c r="AR79" s="263"/>
    </row>
    <row r="80" spans="1:45" x14ac:dyDescent="0.2">
      <c r="A80" s="32"/>
      <c r="B80" s="10" t="s">
        <v>124</v>
      </c>
      <c r="C80" s="27">
        <v>0</v>
      </c>
      <c r="D80" s="27"/>
      <c r="E80" s="27">
        <v>0</v>
      </c>
      <c r="F80" s="27"/>
      <c r="G80" s="27">
        <v>0</v>
      </c>
      <c r="H80" s="27"/>
      <c r="I80" s="27">
        <v>0</v>
      </c>
      <c r="J80" s="27"/>
      <c r="K80" s="27">
        <v>0</v>
      </c>
      <c r="L80" s="27"/>
      <c r="M80" s="27">
        <v>0</v>
      </c>
      <c r="N80" s="27"/>
      <c r="O80" s="27">
        <v>0</v>
      </c>
      <c r="P80" s="27"/>
      <c r="Q80" s="27">
        <v>0</v>
      </c>
      <c r="R80" s="27"/>
      <c r="S80" s="27">
        <v>0</v>
      </c>
      <c r="T80" s="27"/>
      <c r="U80" s="27">
        <v>0</v>
      </c>
      <c r="V80" s="27"/>
      <c r="W80" s="27">
        <v>0</v>
      </c>
      <c r="X80" s="27"/>
      <c r="Y80" s="27">
        <v>0</v>
      </c>
      <c r="Z80" s="27"/>
      <c r="AA80" s="27">
        <v>0</v>
      </c>
      <c r="AB80" s="27"/>
      <c r="AC80" s="27">
        <v>0</v>
      </c>
      <c r="AD80" s="27"/>
      <c r="AE80" s="27">
        <v>0</v>
      </c>
      <c r="AF80" s="27"/>
      <c r="AG80" s="27">
        <v>0</v>
      </c>
      <c r="AH80" s="27"/>
      <c r="AI80" s="27">
        <v>0</v>
      </c>
      <c r="AJ80" s="27"/>
      <c r="AK80" s="27">
        <v>0</v>
      </c>
      <c r="AL80" s="27"/>
      <c r="AM80" s="27">
        <v>0</v>
      </c>
      <c r="AN80" s="263"/>
      <c r="AO80" s="263"/>
      <c r="AP80" s="263"/>
      <c r="AQ80" s="263"/>
      <c r="AR80" s="263"/>
    </row>
    <row r="81" spans="1:45" x14ac:dyDescent="0.2">
      <c r="A81" s="32"/>
      <c r="B81" s="1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63"/>
      <c r="AO81" s="263"/>
      <c r="AP81" s="263"/>
      <c r="AQ81" s="263"/>
      <c r="AR81" s="263"/>
    </row>
    <row r="82" spans="1:45" x14ac:dyDescent="0.2">
      <c r="A82" s="32"/>
      <c r="C82" s="25">
        <v>0</v>
      </c>
      <c r="D82" s="27"/>
      <c r="E82" s="25">
        <v>0</v>
      </c>
      <c r="F82" s="24"/>
      <c r="G82" s="25">
        <v>0</v>
      </c>
      <c r="H82" s="27"/>
      <c r="I82" s="25">
        <v>0</v>
      </c>
      <c r="J82" s="27"/>
      <c r="K82" s="25">
        <v>0</v>
      </c>
      <c r="L82" s="27"/>
      <c r="M82" s="25">
        <v>0</v>
      </c>
      <c r="N82" s="24"/>
      <c r="O82" s="25">
        <v>0</v>
      </c>
      <c r="P82" s="24"/>
      <c r="Q82" s="25">
        <v>0</v>
      </c>
      <c r="R82" s="24"/>
      <c r="S82" s="25">
        <v>0</v>
      </c>
      <c r="T82" s="24"/>
      <c r="U82" s="25">
        <v>0</v>
      </c>
      <c r="V82" s="24"/>
      <c r="W82" s="25">
        <v>0</v>
      </c>
      <c r="X82" s="24"/>
      <c r="Y82" s="25">
        <v>0</v>
      </c>
      <c r="Z82" s="24"/>
      <c r="AA82" s="25">
        <v>0</v>
      </c>
      <c r="AB82" s="24"/>
      <c r="AC82" s="25">
        <v>0</v>
      </c>
      <c r="AD82" s="24"/>
      <c r="AE82" s="25">
        <v>0</v>
      </c>
      <c r="AF82" s="24"/>
      <c r="AG82" s="25">
        <v>0</v>
      </c>
      <c r="AH82" s="24"/>
      <c r="AI82" s="25">
        <v>0</v>
      </c>
      <c r="AJ82" s="24"/>
      <c r="AK82" s="25">
        <v>0</v>
      </c>
      <c r="AL82" s="24"/>
      <c r="AM82" s="25">
        <v>0</v>
      </c>
      <c r="AN82" s="263"/>
      <c r="AO82" s="263"/>
      <c r="AP82" s="263"/>
      <c r="AQ82" s="263"/>
      <c r="AR82" s="263"/>
    </row>
    <row r="83" spans="1:45" x14ac:dyDescent="0.2">
      <c r="A83" s="32"/>
      <c r="B83" s="12" t="s">
        <v>135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63"/>
      <c r="AO83" s="263"/>
      <c r="AP83" s="263"/>
      <c r="AQ83" s="263"/>
      <c r="AR83" s="263"/>
    </row>
    <row r="84" spans="1:45" x14ac:dyDescent="0.2">
      <c r="A84" s="32"/>
      <c r="F84" s="24"/>
      <c r="H84" s="24"/>
      <c r="J84" s="24"/>
      <c r="L84" s="24"/>
      <c r="N84" s="24"/>
      <c r="P84" s="24"/>
      <c r="R84" s="24"/>
      <c r="T84" s="24"/>
      <c r="V84" s="24"/>
      <c r="X84" s="24"/>
      <c r="Z84" s="24"/>
      <c r="AB84" s="24"/>
      <c r="AD84" s="24"/>
      <c r="AF84" s="24"/>
      <c r="AH84" s="24"/>
      <c r="AJ84" s="24"/>
      <c r="AL84" s="24"/>
      <c r="AM84" s="24"/>
      <c r="AN84" s="24"/>
      <c r="AO84" s="263"/>
      <c r="AP84" s="263"/>
      <c r="AQ84" s="263"/>
      <c r="AR84" s="263"/>
      <c r="AS84" s="263"/>
    </row>
    <row r="85" spans="1:45" x14ac:dyDescent="0.2">
      <c r="A85" s="32">
        <v>117</v>
      </c>
      <c r="B85" s="56"/>
      <c r="F85" s="24"/>
      <c r="H85" s="24"/>
      <c r="J85" s="24"/>
      <c r="L85" s="24"/>
      <c r="N85" s="24"/>
      <c r="P85" s="24"/>
      <c r="R85" s="24"/>
      <c r="T85" s="24"/>
      <c r="V85" s="24"/>
      <c r="X85" s="24"/>
      <c r="Z85" s="24"/>
      <c r="AB85" s="24"/>
      <c r="AD85" s="24"/>
      <c r="AF85" s="24"/>
      <c r="AH85" s="24"/>
      <c r="AJ85" s="24"/>
      <c r="AL85" s="24"/>
      <c r="AM85" s="24"/>
      <c r="AN85" s="24"/>
      <c r="AO85" s="263"/>
      <c r="AP85" s="263"/>
      <c r="AQ85" s="263"/>
      <c r="AR85" s="263"/>
      <c r="AS85" s="263"/>
    </row>
    <row r="86" spans="1:45" x14ac:dyDescent="0.2">
      <c r="A86" s="32"/>
      <c r="B86" s="12" t="s">
        <v>411</v>
      </c>
      <c r="F86" s="24"/>
      <c r="H86" s="24"/>
      <c r="J86" s="24"/>
      <c r="L86" s="24"/>
      <c r="N86" s="24"/>
      <c r="P86" s="24"/>
      <c r="R86" s="24"/>
      <c r="T86" s="24"/>
      <c r="V86" s="24"/>
      <c r="X86" s="24"/>
      <c r="Z86" s="24"/>
      <c r="AB86" s="24"/>
      <c r="AD86" s="24"/>
      <c r="AF86" s="24"/>
      <c r="AH86" s="24"/>
      <c r="AJ86" s="24"/>
      <c r="AL86" s="24"/>
      <c r="AM86" s="24"/>
      <c r="AN86" s="24"/>
      <c r="AO86" s="263"/>
      <c r="AP86" s="263"/>
      <c r="AQ86" s="263"/>
      <c r="AR86" s="263"/>
      <c r="AS86" s="263"/>
    </row>
    <row r="87" spans="1:45" x14ac:dyDescent="0.2">
      <c r="A87" s="32"/>
      <c r="B87" s="56" t="s">
        <v>119</v>
      </c>
      <c r="C87" s="28">
        <v>0</v>
      </c>
      <c r="D87" s="27"/>
      <c r="E87" s="28">
        <v>0</v>
      </c>
      <c r="F87" s="27"/>
      <c r="G87" s="28">
        <v>0</v>
      </c>
      <c r="H87" s="27"/>
      <c r="I87" s="28">
        <v>0</v>
      </c>
      <c r="J87" s="27"/>
      <c r="K87" s="28">
        <v>0</v>
      </c>
      <c r="L87" s="27"/>
      <c r="M87" s="28">
        <v>0</v>
      </c>
      <c r="N87" s="27"/>
      <c r="O87" s="28">
        <v>0</v>
      </c>
      <c r="P87" s="27"/>
      <c r="Q87" s="28">
        <v>0</v>
      </c>
      <c r="R87" s="27"/>
      <c r="S87" s="28">
        <v>0</v>
      </c>
      <c r="T87" s="27"/>
      <c r="U87" s="28">
        <v>0</v>
      </c>
      <c r="V87" s="27"/>
      <c r="W87" s="28">
        <v>0</v>
      </c>
      <c r="X87" s="27"/>
      <c r="Y87" s="28">
        <v>0</v>
      </c>
      <c r="Z87" s="27"/>
      <c r="AA87" s="28">
        <v>0</v>
      </c>
      <c r="AB87" s="27"/>
      <c r="AC87" s="28">
        <v>0</v>
      </c>
      <c r="AD87" s="27"/>
      <c r="AE87" s="28">
        <v>0</v>
      </c>
      <c r="AF87" s="27"/>
      <c r="AG87" s="28">
        <v>0</v>
      </c>
      <c r="AH87" s="27"/>
      <c r="AI87" s="28">
        <v>0</v>
      </c>
      <c r="AJ87" s="27"/>
      <c r="AK87" s="28">
        <v>0</v>
      </c>
      <c r="AL87" s="27"/>
      <c r="AM87" s="28">
        <v>0</v>
      </c>
      <c r="AN87" s="263"/>
      <c r="AO87" s="263"/>
      <c r="AP87" s="263"/>
      <c r="AQ87" s="263"/>
      <c r="AR87" s="263"/>
    </row>
    <row r="88" spans="1:45" x14ac:dyDescent="0.2">
      <c r="A88" s="32"/>
      <c r="B88" s="10" t="s">
        <v>128</v>
      </c>
      <c r="C88" s="27">
        <v>0</v>
      </c>
      <c r="D88" s="27"/>
      <c r="E88" s="27">
        <v>0</v>
      </c>
      <c r="F88" s="27"/>
      <c r="G88" s="27">
        <v>0</v>
      </c>
      <c r="H88" s="27"/>
      <c r="I88" s="27">
        <v>0</v>
      </c>
      <c r="J88" s="27"/>
      <c r="K88" s="27">
        <v>0</v>
      </c>
      <c r="L88" s="27"/>
      <c r="M88" s="27">
        <v>0</v>
      </c>
      <c r="N88" s="27"/>
      <c r="O88" s="27">
        <v>0</v>
      </c>
      <c r="P88" s="27"/>
      <c r="Q88" s="27">
        <v>0</v>
      </c>
      <c r="R88" s="27"/>
      <c r="S88" s="27">
        <v>0</v>
      </c>
      <c r="T88" s="27"/>
      <c r="U88" s="27">
        <v>0</v>
      </c>
      <c r="V88" s="27"/>
      <c r="W88" s="27">
        <v>0</v>
      </c>
      <c r="X88" s="27"/>
      <c r="Y88" s="27">
        <v>0</v>
      </c>
      <c r="Z88" s="27"/>
      <c r="AA88" s="27">
        <v>0</v>
      </c>
      <c r="AB88" s="27"/>
      <c r="AC88" s="27">
        <v>0</v>
      </c>
      <c r="AD88" s="27"/>
      <c r="AE88" s="27">
        <v>0</v>
      </c>
      <c r="AF88" s="27"/>
      <c r="AG88" s="27">
        <v>0</v>
      </c>
      <c r="AH88" s="27"/>
      <c r="AI88" s="27">
        <v>0</v>
      </c>
      <c r="AJ88" s="27"/>
      <c r="AK88" s="27">
        <v>0</v>
      </c>
      <c r="AL88" s="27"/>
      <c r="AM88" s="27">
        <v>0</v>
      </c>
      <c r="AN88" s="263"/>
      <c r="AO88" s="263"/>
      <c r="AP88" s="263"/>
      <c r="AQ88" s="263"/>
      <c r="AR88" s="263"/>
    </row>
    <row r="89" spans="1:45" x14ac:dyDescent="0.2">
      <c r="A89" s="32"/>
      <c r="B89" s="11"/>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63"/>
      <c r="AO89" s="263"/>
      <c r="AP89" s="263"/>
      <c r="AQ89" s="263"/>
      <c r="AR89" s="263"/>
    </row>
    <row r="90" spans="1:45" x14ac:dyDescent="0.2">
      <c r="A90" s="32"/>
      <c r="C90" s="25">
        <v>0</v>
      </c>
      <c r="D90" s="27"/>
      <c r="E90" s="25">
        <v>0</v>
      </c>
      <c r="F90" s="24"/>
      <c r="G90" s="25">
        <v>0</v>
      </c>
      <c r="H90" s="27"/>
      <c r="I90" s="25">
        <v>0</v>
      </c>
      <c r="J90" s="27"/>
      <c r="K90" s="25">
        <v>0</v>
      </c>
      <c r="L90" s="27"/>
      <c r="M90" s="25">
        <v>0</v>
      </c>
      <c r="N90" s="24"/>
      <c r="O90" s="25">
        <v>0</v>
      </c>
      <c r="P90" s="24"/>
      <c r="Q90" s="25">
        <v>0</v>
      </c>
      <c r="R90" s="24"/>
      <c r="S90" s="25">
        <v>0</v>
      </c>
      <c r="T90" s="24"/>
      <c r="U90" s="25">
        <v>0</v>
      </c>
      <c r="V90" s="24"/>
      <c r="W90" s="25">
        <v>0</v>
      </c>
      <c r="X90" s="24"/>
      <c r="Y90" s="25">
        <v>0</v>
      </c>
      <c r="Z90" s="24"/>
      <c r="AA90" s="25">
        <v>0</v>
      </c>
      <c r="AB90" s="24"/>
      <c r="AC90" s="25">
        <v>0</v>
      </c>
      <c r="AD90" s="24"/>
      <c r="AE90" s="25">
        <v>0</v>
      </c>
      <c r="AF90" s="24"/>
      <c r="AG90" s="25">
        <v>0</v>
      </c>
      <c r="AH90" s="24"/>
      <c r="AI90" s="25">
        <v>0</v>
      </c>
      <c r="AJ90" s="24"/>
      <c r="AK90" s="25">
        <v>0</v>
      </c>
      <c r="AL90" s="24"/>
      <c r="AM90" s="25">
        <v>0</v>
      </c>
      <c r="AN90" s="263"/>
      <c r="AO90" s="263"/>
      <c r="AP90" s="263"/>
      <c r="AQ90" s="263"/>
      <c r="AR90" s="263"/>
    </row>
    <row r="91" spans="1:45" x14ac:dyDescent="0.2">
      <c r="A91" s="32"/>
      <c r="B91" s="12" t="s">
        <v>129</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63"/>
      <c r="AO91" s="263"/>
      <c r="AP91" s="263"/>
      <c r="AQ91" s="263"/>
      <c r="AR91" s="263"/>
    </row>
    <row r="92" spans="1:45" x14ac:dyDescent="0.2">
      <c r="A92" s="32"/>
      <c r="F92" s="24"/>
      <c r="H92" s="24"/>
      <c r="J92" s="24"/>
      <c r="L92" s="24"/>
      <c r="N92" s="24"/>
      <c r="P92" s="24"/>
      <c r="R92" s="24"/>
      <c r="T92" s="24"/>
      <c r="V92" s="24"/>
      <c r="X92" s="24"/>
      <c r="Z92" s="24"/>
      <c r="AB92" s="24"/>
      <c r="AD92" s="24"/>
      <c r="AF92" s="24"/>
      <c r="AH92" s="24"/>
      <c r="AJ92" s="24"/>
      <c r="AL92" s="24"/>
      <c r="AM92" s="24"/>
      <c r="AN92" s="24"/>
      <c r="AO92" s="263"/>
      <c r="AP92" s="263"/>
      <c r="AQ92" s="263"/>
      <c r="AR92" s="263"/>
      <c r="AS92" s="263"/>
    </row>
    <row r="93" spans="1:45" x14ac:dyDescent="0.2">
      <c r="A93" s="32">
        <v>121</v>
      </c>
      <c r="B93" s="56"/>
      <c r="F93" s="24"/>
      <c r="H93" s="24"/>
      <c r="J93" s="24"/>
      <c r="L93" s="24"/>
      <c r="N93" s="24"/>
      <c r="P93" s="24"/>
      <c r="R93" s="24"/>
      <c r="T93" s="24"/>
      <c r="V93" s="24"/>
      <c r="X93" s="24"/>
      <c r="Z93" s="24"/>
      <c r="AB93" s="24"/>
      <c r="AD93" s="24"/>
      <c r="AF93" s="24"/>
      <c r="AH93" s="24"/>
      <c r="AJ93" s="24"/>
      <c r="AL93" s="24"/>
      <c r="AM93" s="24"/>
      <c r="AN93" s="24"/>
      <c r="AO93" s="263"/>
      <c r="AP93" s="263"/>
      <c r="AQ93" s="263"/>
      <c r="AR93" s="263"/>
      <c r="AS93" s="263"/>
    </row>
    <row r="94" spans="1:45" x14ac:dyDescent="0.2">
      <c r="A94" s="32"/>
      <c r="B94" s="12" t="s">
        <v>409</v>
      </c>
      <c r="F94" s="24"/>
      <c r="H94" s="24"/>
      <c r="J94" s="24"/>
      <c r="L94" s="24"/>
      <c r="N94" s="24"/>
      <c r="P94" s="24"/>
      <c r="R94" s="24"/>
      <c r="T94" s="24"/>
      <c r="V94" s="24"/>
      <c r="X94" s="24"/>
      <c r="Z94" s="24"/>
      <c r="AB94" s="24"/>
      <c r="AD94" s="24"/>
      <c r="AF94" s="24"/>
      <c r="AH94" s="24"/>
      <c r="AJ94" s="24"/>
      <c r="AL94" s="24"/>
      <c r="AM94" s="24"/>
      <c r="AN94" s="24"/>
      <c r="AO94" s="263"/>
      <c r="AP94" s="263"/>
      <c r="AQ94" s="263"/>
      <c r="AR94" s="263"/>
      <c r="AS94" s="263"/>
    </row>
    <row r="95" spans="1:45" x14ac:dyDescent="0.2">
      <c r="A95" s="32"/>
      <c r="B95" s="56" t="s">
        <v>601</v>
      </c>
      <c r="C95" s="28">
        <v>0</v>
      </c>
      <c r="D95" s="27"/>
      <c r="E95" s="28">
        <v>0</v>
      </c>
      <c r="F95" s="24"/>
      <c r="G95" s="28">
        <v>0</v>
      </c>
      <c r="H95" s="27"/>
      <c r="I95" s="28">
        <v>0</v>
      </c>
      <c r="J95" s="27"/>
      <c r="K95" s="28">
        <v>0</v>
      </c>
      <c r="L95" s="27"/>
      <c r="M95" s="28">
        <v>0</v>
      </c>
      <c r="N95" s="24"/>
      <c r="O95" s="28">
        <v>0</v>
      </c>
      <c r="P95" s="24"/>
      <c r="Q95" s="28">
        <v>0</v>
      </c>
      <c r="R95" s="24"/>
      <c r="S95" s="28">
        <v>0</v>
      </c>
      <c r="T95" s="24"/>
      <c r="U95" s="28">
        <v>0</v>
      </c>
      <c r="V95" s="24"/>
      <c r="W95" s="28">
        <v>0</v>
      </c>
      <c r="X95" s="24"/>
      <c r="Y95" s="28">
        <v>0</v>
      </c>
      <c r="Z95" s="24"/>
      <c r="AA95" s="28">
        <v>0</v>
      </c>
      <c r="AB95" s="24"/>
      <c r="AC95" s="28">
        <v>0</v>
      </c>
      <c r="AD95" s="24"/>
      <c r="AE95" s="28">
        <v>0</v>
      </c>
      <c r="AF95" s="24"/>
      <c r="AG95" s="28">
        <v>0</v>
      </c>
      <c r="AH95" s="24"/>
      <c r="AI95" s="28">
        <v>0</v>
      </c>
      <c r="AJ95" s="24"/>
      <c r="AK95" s="28">
        <v>0</v>
      </c>
      <c r="AL95" s="24"/>
      <c r="AM95" s="28">
        <v>0</v>
      </c>
      <c r="AN95" s="263"/>
      <c r="AO95" s="263"/>
      <c r="AP95" s="263"/>
      <c r="AQ95" s="263"/>
      <c r="AR95" s="263"/>
    </row>
    <row r="96" spans="1:45" x14ac:dyDescent="0.2">
      <c r="A96" s="32"/>
      <c r="B96" s="10" t="s">
        <v>130</v>
      </c>
      <c r="C96" s="27">
        <v>0</v>
      </c>
      <c r="D96" s="27"/>
      <c r="E96" s="27">
        <v>0</v>
      </c>
      <c r="F96" s="27"/>
      <c r="G96" s="27">
        <v>0</v>
      </c>
      <c r="H96" s="27"/>
      <c r="I96" s="27">
        <v>0</v>
      </c>
      <c r="J96" s="27"/>
      <c r="K96" s="27">
        <v>0</v>
      </c>
      <c r="L96" s="27"/>
      <c r="M96" s="27">
        <v>0</v>
      </c>
      <c r="N96" s="27"/>
      <c r="O96" s="27">
        <v>0</v>
      </c>
      <c r="P96" s="27"/>
      <c r="Q96" s="27">
        <v>0</v>
      </c>
      <c r="R96" s="27"/>
      <c r="S96" s="27">
        <v>0</v>
      </c>
      <c r="T96" s="27"/>
      <c r="U96" s="27">
        <v>0</v>
      </c>
      <c r="V96" s="27"/>
      <c r="W96" s="27">
        <v>0</v>
      </c>
      <c r="X96" s="27"/>
      <c r="Y96" s="27">
        <v>0</v>
      </c>
      <c r="Z96" s="27"/>
      <c r="AA96" s="27">
        <v>0</v>
      </c>
      <c r="AB96" s="27"/>
      <c r="AC96" s="27">
        <v>0</v>
      </c>
      <c r="AD96" s="27"/>
      <c r="AE96" s="27">
        <v>0</v>
      </c>
      <c r="AF96" s="27"/>
      <c r="AG96" s="27">
        <v>0</v>
      </c>
      <c r="AH96" s="27"/>
      <c r="AI96" s="27">
        <v>0</v>
      </c>
      <c r="AJ96" s="27"/>
      <c r="AK96" s="27">
        <v>0</v>
      </c>
      <c r="AL96" s="27"/>
      <c r="AM96" s="27">
        <v>0</v>
      </c>
      <c r="AN96" s="263"/>
      <c r="AO96" s="263"/>
      <c r="AP96" s="263"/>
      <c r="AQ96" s="263"/>
      <c r="AR96" s="263"/>
    </row>
    <row r="97" spans="1:45" x14ac:dyDescent="0.2">
      <c r="A97" s="32"/>
      <c r="B97" s="11"/>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63"/>
      <c r="AO97" s="263"/>
      <c r="AP97" s="263"/>
      <c r="AQ97" s="263"/>
      <c r="AR97" s="263"/>
    </row>
    <row r="98" spans="1:45" x14ac:dyDescent="0.2">
      <c r="A98" s="32"/>
      <c r="C98" s="25">
        <v>0</v>
      </c>
      <c r="D98" s="27"/>
      <c r="E98" s="25">
        <v>0</v>
      </c>
      <c r="F98" s="24"/>
      <c r="G98" s="25">
        <v>0</v>
      </c>
      <c r="H98" s="27"/>
      <c r="I98" s="25">
        <v>0</v>
      </c>
      <c r="J98" s="27"/>
      <c r="K98" s="25">
        <v>0</v>
      </c>
      <c r="L98" s="27"/>
      <c r="M98" s="25">
        <v>0</v>
      </c>
      <c r="N98" s="24"/>
      <c r="O98" s="25">
        <v>0</v>
      </c>
      <c r="P98" s="24"/>
      <c r="Q98" s="25">
        <v>0</v>
      </c>
      <c r="R98" s="24"/>
      <c r="S98" s="25">
        <v>0</v>
      </c>
      <c r="T98" s="24"/>
      <c r="U98" s="25">
        <v>0</v>
      </c>
      <c r="V98" s="24"/>
      <c r="W98" s="25">
        <v>0</v>
      </c>
      <c r="X98" s="24"/>
      <c r="Y98" s="25">
        <v>0</v>
      </c>
      <c r="Z98" s="24"/>
      <c r="AA98" s="25">
        <v>0</v>
      </c>
      <c r="AB98" s="24"/>
      <c r="AC98" s="25">
        <v>0</v>
      </c>
      <c r="AD98" s="24"/>
      <c r="AE98" s="25">
        <v>0</v>
      </c>
      <c r="AF98" s="24"/>
      <c r="AG98" s="25">
        <v>0</v>
      </c>
      <c r="AH98" s="24"/>
      <c r="AI98" s="25">
        <v>0</v>
      </c>
      <c r="AJ98" s="24"/>
      <c r="AK98" s="25">
        <v>0</v>
      </c>
      <c r="AL98" s="24"/>
      <c r="AM98" s="25">
        <v>0</v>
      </c>
      <c r="AN98" s="263"/>
      <c r="AO98" s="263"/>
      <c r="AP98" s="263"/>
      <c r="AQ98" s="263"/>
      <c r="AR98" s="263"/>
    </row>
    <row r="99" spans="1:45" x14ac:dyDescent="0.2">
      <c r="A99" s="32"/>
      <c r="B99" s="12" t="s">
        <v>131</v>
      </c>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63"/>
      <c r="AO99" s="263"/>
      <c r="AP99" s="263"/>
      <c r="AQ99" s="263"/>
      <c r="AR99" s="263"/>
    </row>
    <row r="100" spans="1:45" x14ac:dyDescent="0.2">
      <c r="A100" s="32"/>
      <c r="F100" s="24"/>
      <c r="H100" s="24"/>
      <c r="J100" s="24"/>
      <c r="L100" s="24"/>
      <c r="N100" s="24"/>
      <c r="P100" s="24"/>
      <c r="R100" s="24"/>
      <c r="T100" s="24"/>
      <c r="V100" s="24"/>
      <c r="X100" s="24"/>
      <c r="Z100" s="24"/>
      <c r="AB100" s="24"/>
      <c r="AD100" s="24"/>
      <c r="AF100" s="24"/>
      <c r="AH100" s="24"/>
      <c r="AJ100" s="24"/>
      <c r="AL100" s="24"/>
      <c r="AM100" s="24"/>
      <c r="AN100" s="24"/>
      <c r="AO100" s="263"/>
      <c r="AP100" s="263"/>
      <c r="AQ100" s="263"/>
      <c r="AR100" s="263"/>
      <c r="AS100" s="263"/>
    </row>
    <row r="101" spans="1:45" x14ac:dyDescent="0.2">
      <c r="A101" s="32">
        <v>107</v>
      </c>
      <c r="B101" s="56"/>
      <c r="F101" s="24"/>
      <c r="H101" s="24"/>
      <c r="J101" s="24"/>
      <c r="L101" s="24"/>
      <c r="N101" s="24"/>
      <c r="P101" s="24"/>
      <c r="R101" s="24"/>
      <c r="T101" s="24"/>
      <c r="V101" s="24"/>
      <c r="X101" s="24"/>
      <c r="Z101" s="24"/>
      <c r="AB101" s="24"/>
      <c r="AD101" s="24"/>
      <c r="AF101" s="24"/>
      <c r="AH101" s="24"/>
      <c r="AJ101" s="24"/>
      <c r="AL101" s="24"/>
      <c r="AM101" s="24"/>
      <c r="AN101" s="24"/>
      <c r="AO101" s="263"/>
      <c r="AP101" s="263"/>
      <c r="AQ101" s="263"/>
      <c r="AR101" s="263"/>
      <c r="AS101" s="263"/>
    </row>
    <row r="102" spans="1:45" x14ac:dyDescent="0.2">
      <c r="A102" s="32"/>
      <c r="B102" s="12" t="s">
        <v>410</v>
      </c>
      <c r="F102" s="24"/>
      <c r="H102" s="24"/>
      <c r="J102" s="24"/>
      <c r="L102" s="24"/>
      <c r="N102" s="24"/>
      <c r="P102" s="24"/>
      <c r="R102" s="24"/>
      <c r="T102" s="24"/>
      <c r="V102" s="24"/>
      <c r="X102" s="24"/>
      <c r="Z102" s="24"/>
      <c r="AB102" s="24"/>
      <c r="AD102" s="24"/>
      <c r="AF102" s="24"/>
      <c r="AH102" s="24"/>
      <c r="AJ102" s="24"/>
      <c r="AL102" s="24"/>
      <c r="AM102" s="24"/>
      <c r="AN102" s="24"/>
      <c r="AO102" s="263"/>
      <c r="AP102" s="263"/>
      <c r="AQ102" s="263"/>
      <c r="AR102" s="263"/>
      <c r="AS102" s="263"/>
    </row>
    <row r="103" spans="1:45" x14ac:dyDescent="0.2">
      <c r="A103" s="32"/>
      <c r="B103" s="56" t="s">
        <v>132</v>
      </c>
      <c r="F103" s="24"/>
      <c r="H103" s="24"/>
      <c r="J103" s="24"/>
      <c r="L103" s="24"/>
      <c r="N103" s="24"/>
      <c r="P103" s="24"/>
      <c r="R103" s="24"/>
      <c r="T103" s="24"/>
      <c r="V103" s="24"/>
      <c r="X103" s="24"/>
      <c r="Z103" s="24"/>
      <c r="AB103" s="24"/>
      <c r="AD103" s="24"/>
      <c r="AF103" s="24"/>
      <c r="AH103" s="24"/>
      <c r="AJ103" s="24"/>
      <c r="AL103" s="24"/>
      <c r="AM103" s="24"/>
      <c r="AN103" s="24"/>
      <c r="AO103" s="263"/>
      <c r="AP103" s="263"/>
      <c r="AQ103" s="263"/>
      <c r="AR103" s="263"/>
      <c r="AS103" s="263"/>
    </row>
    <row r="104" spans="1:45" x14ac:dyDescent="0.2">
      <c r="A104" s="32"/>
      <c r="B104" s="56"/>
      <c r="C104" s="24">
        <v>0</v>
      </c>
      <c r="D104" s="24"/>
      <c r="E104" s="24">
        <v>0</v>
      </c>
      <c r="F104" s="24"/>
      <c r="G104" s="24">
        <v>0</v>
      </c>
      <c r="H104" s="24"/>
      <c r="I104" s="24">
        <v>0</v>
      </c>
      <c r="J104" s="24"/>
      <c r="K104" s="24">
        <v>0</v>
      </c>
      <c r="L104" s="24"/>
      <c r="M104" s="24">
        <v>0</v>
      </c>
      <c r="N104" s="24"/>
      <c r="O104" s="24">
        <v>0</v>
      </c>
      <c r="P104" s="24"/>
      <c r="Q104" s="24">
        <v>0</v>
      </c>
      <c r="R104" s="24"/>
      <c r="S104" s="24">
        <v>0</v>
      </c>
      <c r="T104" s="24"/>
      <c r="U104" s="24">
        <v>0</v>
      </c>
      <c r="V104" s="24"/>
      <c r="W104" s="24">
        <v>0</v>
      </c>
      <c r="X104" s="24"/>
      <c r="Y104" s="24">
        <v>0</v>
      </c>
      <c r="Z104" s="24"/>
      <c r="AA104" s="24">
        <v>0</v>
      </c>
      <c r="AB104" s="24"/>
      <c r="AC104" s="24">
        <v>0</v>
      </c>
      <c r="AD104" s="24"/>
      <c r="AE104" s="24">
        <v>0</v>
      </c>
      <c r="AF104" s="24"/>
      <c r="AG104" s="24">
        <v>0</v>
      </c>
      <c r="AH104" s="24"/>
      <c r="AI104" s="24">
        <v>0</v>
      </c>
      <c r="AJ104" s="24"/>
      <c r="AK104" s="24">
        <v>0</v>
      </c>
      <c r="AL104" s="24"/>
      <c r="AM104" s="24">
        <v>0</v>
      </c>
      <c r="AN104" s="263"/>
      <c r="AO104" s="263"/>
      <c r="AP104" s="263"/>
      <c r="AQ104" s="263"/>
      <c r="AR104" s="263"/>
    </row>
    <row r="105" spans="1:45" x14ac:dyDescent="0.2">
      <c r="A105" s="32"/>
      <c r="B105" s="10" t="s">
        <v>601</v>
      </c>
      <c r="C105" s="24">
        <v>0</v>
      </c>
      <c r="D105" s="24"/>
      <c r="E105" s="24">
        <v>0</v>
      </c>
      <c r="F105" s="24"/>
      <c r="G105" s="24">
        <v>0</v>
      </c>
      <c r="H105" s="24"/>
      <c r="I105" s="24">
        <v>0</v>
      </c>
      <c r="J105" s="24"/>
      <c r="K105" s="24">
        <v>0</v>
      </c>
      <c r="L105" s="24"/>
      <c r="M105" s="24">
        <v>0</v>
      </c>
      <c r="N105" s="24"/>
      <c r="O105" s="24">
        <v>0</v>
      </c>
      <c r="P105" s="24"/>
      <c r="Q105" s="24">
        <v>0</v>
      </c>
      <c r="R105" s="24"/>
      <c r="S105" s="24">
        <v>0</v>
      </c>
      <c r="T105" s="24"/>
      <c r="U105" s="24">
        <v>0</v>
      </c>
      <c r="V105" s="24"/>
      <c r="W105" s="24">
        <v>0</v>
      </c>
      <c r="X105" s="24"/>
      <c r="Y105" s="24">
        <v>0</v>
      </c>
      <c r="Z105" s="24"/>
      <c r="AA105" s="24">
        <v>0</v>
      </c>
      <c r="AB105" s="24"/>
      <c r="AC105" s="24">
        <v>0</v>
      </c>
      <c r="AD105" s="24"/>
      <c r="AE105" s="24">
        <v>0</v>
      </c>
      <c r="AF105" s="24"/>
      <c r="AG105" s="24">
        <v>0</v>
      </c>
      <c r="AH105" s="24"/>
      <c r="AI105" s="24">
        <v>0</v>
      </c>
      <c r="AJ105" s="24"/>
      <c r="AK105" s="24">
        <v>0</v>
      </c>
      <c r="AL105" s="24"/>
      <c r="AM105" s="24">
        <v>0</v>
      </c>
      <c r="AN105" s="263"/>
      <c r="AO105" s="263"/>
      <c r="AP105" s="263"/>
      <c r="AQ105" s="263"/>
      <c r="AR105" s="263"/>
    </row>
    <row r="106" spans="1:45" x14ac:dyDescent="0.2">
      <c r="A106" s="32"/>
      <c r="B106" s="10" t="s">
        <v>111</v>
      </c>
      <c r="C106" s="28">
        <v>0</v>
      </c>
      <c r="D106" s="27"/>
      <c r="E106" s="28">
        <v>0</v>
      </c>
      <c r="F106" s="24"/>
      <c r="G106" s="28">
        <v>0</v>
      </c>
      <c r="H106" s="27"/>
      <c r="I106" s="28">
        <v>0</v>
      </c>
      <c r="J106" s="27"/>
      <c r="K106" s="28">
        <v>0</v>
      </c>
      <c r="L106" s="27"/>
      <c r="M106" s="28">
        <v>0</v>
      </c>
      <c r="N106" s="24"/>
      <c r="O106" s="28">
        <v>0</v>
      </c>
      <c r="P106" s="24"/>
      <c r="Q106" s="28">
        <v>0</v>
      </c>
      <c r="R106" s="24"/>
      <c r="S106" s="28">
        <v>0</v>
      </c>
      <c r="T106" s="24"/>
      <c r="U106" s="28">
        <v>0</v>
      </c>
      <c r="V106" s="24"/>
      <c r="W106" s="28">
        <v>0</v>
      </c>
      <c r="X106" s="24"/>
      <c r="Y106" s="28">
        <v>0</v>
      </c>
      <c r="Z106" s="24"/>
      <c r="AA106" s="28">
        <v>0</v>
      </c>
      <c r="AB106" s="24"/>
      <c r="AC106" s="28">
        <v>0</v>
      </c>
      <c r="AD106" s="24"/>
      <c r="AE106" s="28">
        <v>0</v>
      </c>
      <c r="AF106" s="24"/>
      <c r="AG106" s="28">
        <v>0</v>
      </c>
      <c r="AH106" s="24"/>
      <c r="AI106" s="28">
        <v>0</v>
      </c>
      <c r="AJ106" s="24"/>
      <c r="AK106" s="28">
        <v>0</v>
      </c>
      <c r="AL106" s="24"/>
      <c r="AM106" s="28">
        <v>0</v>
      </c>
      <c r="AN106" s="263"/>
      <c r="AO106" s="263"/>
      <c r="AP106" s="263"/>
      <c r="AQ106" s="263"/>
      <c r="AR106" s="263"/>
    </row>
    <row r="107" spans="1:45" x14ac:dyDescent="0.2">
      <c r="A107" s="32"/>
      <c r="B107" s="10" t="s">
        <v>119</v>
      </c>
      <c r="C107" s="27">
        <v>0</v>
      </c>
      <c r="D107" s="27"/>
      <c r="E107" s="27">
        <v>0</v>
      </c>
      <c r="F107" s="27"/>
      <c r="G107" s="27">
        <v>0</v>
      </c>
      <c r="H107" s="27"/>
      <c r="I107" s="27">
        <v>0</v>
      </c>
      <c r="J107" s="27"/>
      <c r="K107" s="27">
        <v>0</v>
      </c>
      <c r="L107" s="27"/>
      <c r="M107" s="27">
        <v>0</v>
      </c>
      <c r="N107" s="27"/>
      <c r="O107" s="27">
        <v>0</v>
      </c>
      <c r="P107" s="27"/>
      <c r="Q107" s="27">
        <v>0</v>
      </c>
      <c r="R107" s="27"/>
      <c r="S107" s="27">
        <v>0</v>
      </c>
      <c r="T107" s="27"/>
      <c r="U107" s="27">
        <v>0</v>
      </c>
      <c r="V107" s="27"/>
      <c r="W107" s="27">
        <v>0</v>
      </c>
      <c r="X107" s="27"/>
      <c r="Y107" s="27">
        <v>0</v>
      </c>
      <c r="Z107" s="27"/>
      <c r="AA107" s="27">
        <v>0</v>
      </c>
      <c r="AB107" s="27"/>
      <c r="AC107" s="27">
        <v>0</v>
      </c>
      <c r="AD107" s="27"/>
      <c r="AE107" s="27">
        <v>0</v>
      </c>
      <c r="AF107" s="27"/>
      <c r="AG107" s="27">
        <v>0</v>
      </c>
      <c r="AH107" s="27"/>
      <c r="AI107" s="27">
        <v>0</v>
      </c>
      <c r="AJ107" s="27"/>
      <c r="AK107" s="27">
        <v>0</v>
      </c>
      <c r="AL107" s="27"/>
      <c r="AM107" s="27">
        <v>0</v>
      </c>
      <c r="AN107" s="263"/>
      <c r="AO107" s="263"/>
      <c r="AP107" s="263"/>
      <c r="AQ107" s="263"/>
      <c r="AR107" s="263"/>
    </row>
    <row r="108" spans="1:45" x14ac:dyDescent="0.2">
      <c r="A108" s="32"/>
      <c r="B108" s="11"/>
      <c r="C108" s="27"/>
      <c r="D108" s="27"/>
      <c r="E108" s="27"/>
      <c r="F108" s="24"/>
      <c r="G108" s="27"/>
      <c r="H108" s="27"/>
      <c r="I108" s="27"/>
      <c r="J108" s="27"/>
      <c r="K108" s="27"/>
      <c r="L108" s="27"/>
      <c r="M108" s="27"/>
      <c r="N108" s="24"/>
      <c r="O108" s="27"/>
      <c r="P108" s="24"/>
      <c r="Q108" s="27"/>
      <c r="R108" s="24"/>
      <c r="S108" s="27"/>
      <c r="T108" s="24"/>
      <c r="U108" s="27"/>
      <c r="V108" s="24"/>
      <c r="W108" s="27"/>
      <c r="X108" s="24"/>
      <c r="Y108" s="27"/>
      <c r="Z108" s="24"/>
      <c r="AA108" s="27"/>
      <c r="AB108" s="24"/>
      <c r="AC108" s="27"/>
      <c r="AD108" s="24"/>
      <c r="AE108" s="27"/>
      <c r="AF108" s="24"/>
      <c r="AG108" s="27"/>
      <c r="AH108" s="24"/>
      <c r="AI108" s="27"/>
      <c r="AJ108" s="24"/>
      <c r="AK108" s="27"/>
      <c r="AL108" s="24"/>
      <c r="AM108" s="27"/>
      <c r="AN108" s="263"/>
      <c r="AO108" s="263"/>
      <c r="AP108" s="263"/>
      <c r="AQ108" s="263"/>
      <c r="AR108" s="263"/>
    </row>
    <row r="109" spans="1:45" x14ac:dyDescent="0.2">
      <c r="A109" s="263"/>
      <c r="B109" s="11"/>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row>
    <row r="110" spans="1:45" x14ac:dyDescent="0.2">
      <c r="B110" s="263"/>
    </row>
    <row r="111" spans="1:45" x14ac:dyDescent="0.2">
      <c r="C111" s="73" t="s">
        <v>568</v>
      </c>
      <c r="D111" s="73"/>
      <c r="E111" s="73" t="s">
        <v>568</v>
      </c>
      <c r="G111" s="73" t="s">
        <v>568</v>
      </c>
      <c r="H111" s="73"/>
      <c r="I111" s="73" t="s">
        <v>568</v>
      </c>
      <c r="K111" s="73" t="s">
        <v>568</v>
      </c>
      <c r="M111" s="73" t="s">
        <v>568</v>
      </c>
      <c r="O111" s="73" t="s">
        <v>568</v>
      </c>
      <c r="Q111" s="73" t="s">
        <v>568</v>
      </c>
      <c r="S111" s="73" t="s">
        <v>568</v>
      </c>
      <c r="U111" s="73" t="s">
        <v>568</v>
      </c>
      <c r="W111" s="73" t="s">
        <v>568</v>
      </c>
      <c r="Y111" s="73" t="s">
        <v>568</v>
      </c>
      <c r="AA111" s="73" t="s">
        <v>568</v>
      </c>
      <c r="AC111" s="73" t="s">
        <v>568</v>
      </c>
      <c r="AE111" s="73" t="s">
        <v>568</v>
      </c>
      <c r="AG111" s="73" t="s">
        <v>568</v>
      </c>
      <c r="AI111" s="73" t="s">
        <v>568</v>
      </c>
      <c r="AK111" s="73" t="s">
        <v>568</v>
      </c>
      <c r="AM111" s="73" t="s">
        <v>25</v>
      </c>
    </row>
    <row r="112" spans="1:45" x14ac:dyDescent="0.2">
      <c r="C112" s="43" t="s">
        <v>569</v>
      </c>
      <c r="D112" s="74"/>
      <c r="E112" s="43" t="s">
        <v>569</v>
      </c>
      <c r="G112" s="43" t="s">
        <v>569</v>
      </c>
      <c r="H112" s="74"/>
      <c r="I112" s="43" t="s">
        <v>569</v>
      </c>
      <c r="K112" s="43" t="s">
        <v>569</v>
      </c>
      <c r="M112" s="43" t="s">
        <v>569</v>
      </c>
      <c r="O112" s="43" t="s">
        <v>569</v>
      </c>
      <c r="Q112" s="43" t="s">
        <v>569</v>
      </c>
      <c r="S112" s="43" t="s">
        <v>569</v>
      </c>
      <c r="U112" s="43" t="s">
        <v>569</v>
      </c>
      <c r="W112" s="43" t="s">
        <v>569</v>
      </c>
      <c r="Y112" s="43" t="s">
        <v>569</v>
      </c>
      <c r="AA112" s="43" t="s">
        <v>569</v>
      </c>
      <c r="AC112" s="43" t="s">
        <v>569</v>
      </c>
      <c r="AE112" s="43" t="s">
        <v>569</v>
      </c>
      <c r="AG112" s="43" t="s">
        <v>569</v>
      </c>
      <c r="AI112" s="43" t="s">
        <v>569</v>
      </c>
      <c r="AK112" s="43" t="s">
        <v>569</v>
      </c>
      <c r="AM112" s="43" t="s">
        <v>26</v>
      </c>
    </row>
    <row r="113" spans="1:39" x14ac:dyDescent="0.2">
      <c r="C113" s="74"/>
      <c r="D113" s="74"/>
      <c r="E113" s="74"/>
      <c r="G113" s="74"/>
      <c r="H113" s="74"/>
      <c r="I113" s="74"/>
      <c r="K113" s="74"/>
      <c r="M113" s="74"/>
      <c r="O113" s="74"/>
      <c r="Q113" s="74"/>
      <c r="S113" s="74"/>
      <c r="U113" s="74"/>
      <c r="W113" s="74"/>
      <c r="Y113" s="74"/>
      <c r="AA113" s="74"/>
      <c r="AC113" s="74"/>
      <c r="AE113" s="74"/>
      <c r="AG113" s="74"/>
      <c r="AI113" s="74"/>
      <c r="AK113" s="74"/>
      <c r="AM113" s="74"/>
    </row>
    <row r="114" spans="1:39" x14ac:dyDescent="0.2">
      <c r="A114" s="12" t="s">
        <v>136</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row>
    <row r="115" spans="1:39" x14ac:dyDescent="0.2">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row>
    <row r="116" spans="1:39" x14ac:dyDescent="0.2">
      <c r="B116" s="10" t="s">
        <v>413</v>
      </c>
      <c r="C116" s="24">
        <v>0</v>
      </c>
      <c r="D116" s="24"/>
      <c r="E116" s="24">
        <v>0</v>
      </c>
      <c r="F116" s="24"/>
      <c r="G116" s="24">
        <v>0</v>
      </c>
      <c r="H116" s="24"/>
      <c r="I116" s="24">
        <v>0</v>
      </c>
      <c r="J116" s="24"/>
      <c r="K116" s="24">
        <v>0</v>
      </c>
      <c r="L116" s="24"/>
      <c r="M116" s="24">
        <v>0</v>
      </c>
      <c r="N116" s="24"/>
      <c r="O116" s="24">
        <v>0</v>
      </c>
      <c r="P116" s="24"/>
      <c r="Q116" s="24">
        <v>0</v>
      </c>
      <c r="R116" s="24"/>
      <c r="S116" s="24">
        <v>30818.06</v>
      </c>
      <c r="T116" s="24"/>
      <c r="U116" s="24">
        <v>0</v>
      </c>
      <c r="V116" s="24"/>
      <c r="W116" s="24">
        <v>0</v>
      </c>
      <c r="X116" s="24"/>
      <c r="Y116" s="24">
        <v>0</v>
      </c>
      <c r="Z116" s="24"/>
      <c r="AA116" s="24">
        <v>0</v>
      </c>
      <c r="AB116" s="24"/>
      <c r="AC116" s="24">
        <v>0</v>
      </c>
      <c r="AD116" s="24"/>
      <c r="AE116" s="24">
        <v>0</v>
      </c>
      <c r="AF116" s="24"/>
      <c r="AG116" s="24">
        <v>0</v>
      </c>
      <c r="AH116" s="24"/>
      <c r="AI116" s="24">
        <v>0</v>
      </c>
      <c r="AJ116" s="24"/>
      <c r="AK116" s="24">
        <v>0</v>
      </c>
      <c r="AL116" s="24"/>
      <c r="AM116" s="24">
        <v>30818.06</v>
      </c>
    </row>
    <row r="117" spans="1:39" x14ac:dyDescent="0.2">
      <c r="B117" s="10" t="s">
        <v>792</v>
      </c>
      <c r="C117" s="24">
        <v>0</v>
      </c>
      <c r="D117" s="24"/>
      <c r="E117" s="24">
        <v>0</v>
      </c>
      <c r="F117" s="24"/>
      <c r="G117" s="24">
        <v>0</v>
      </c>
      <c r="H117" s="24"/>
      <c r="I117" s="24">
        <v>0</v>
      </c>
      <c r="J117" s="24"/>
      <c r="K117" s="24">
        <v>0</v>
      </c>
      <c r="L117" s="24"/>
      <c r="M117" s="24">
        <v>0</v>
      </c>
      <c r="N117" s="24"/>
      <c r="O117" s="24">
        <v>0</v>
      </c>
      <c r="P117" s="24"/>
      <c r="Q117" s="24">
        <v>0</v>
      </c>
      <c r="R117" s="24"/>
      <c r="S117" s="24">
        <v>0</v>
      </c>
      <c r="T117" s="24"/>
      <c r="U117" s="24">
        <v>0</v>
      </c>
      <c r="V117" s="24"/>
      <c r="W117" s="24">
        <v>0</v>
      </c>
      <c r="X117" s="24"/>
      <c r="Y117" s="24">
        <v>0</v>
      </c>
      <c r="Z117" s="24"/>
      <c r="AA117" s="24">
        <v>0</v>
      </c>
      <c r="AB117" s="24"/>
      <c r="AC117" s="24">
        <v>0</v>
      </c>
      <c r="AD117" s="24"/>
      <c r="AE117" s="24">
        <v>0</v>
      </c>
      <c r="AF117" s="24"/>
      <c r="AG117" s="24">
        <v>0</v>
      </c>
      <c r="AH117" s="24"/>
      <c r="AI117" s="24">
        <v>0</v>
      </c>
      <c r="AJ117" s="24"/>
      <c r="AK117" s="24">
        <v>0</v>
      </c>
      <c r="AL117" s="24"/>
      <c r="AM117" s="24">
        <v>0</v>
      </c>
    </row>
    <row r="118" spans="1:39" x14ac:dyDescent="0.2">
      <c r="B118" s="10" t="s">
        <v>112</v>
      </c>
      <c r="C118" s="24">
        <v>0</v>
      </c>
      <c r="D118" s="24"/>
      <c r="E118" s="24">
        <v>0</v>
      </c>
      <c r="F118" s="24"/>
      <c r="G118" s="24">
        <v>-382.6</v>
      </c>
      <c r="H118" s="24"/>
      <c r="I118" s="24">
        <v>0</v>
      </c>
      <c r="J118" s="24"/>
      <c r="K118" s="24">
        <v>0</v>
      </c>
      <c r="L118" s="24"/>
      <c r="M118" s="24">
        <v>0</v>
      </c>
      <c r="N118" s="24"/>
      <c r="O118" s="24">
        <v>0</v>
      </c>
      <c r="P118" s="24"/>
      <c r="Q118" s="24">
        <v>0</v>
      </c>
      <c r="R118" s="24"/>
      <c r="S118" s="24">
        <v>0</v>
      </c>
      <c r="T118" s="24"/>
      <c r="U118" s="24">
        <v>0</v>
      </c>
      <c r="V118" s="24"/>
      <c r="W118" s="24">
        <v>0</v>
      </c>
      <c r="X118" s="24"/>
      <c r="Y118" s="24">
        <v>0</v>
      </c>
      <c r="Z118" s="24"/>
      <c r="AA118" s="24">
        <v>0</v>
      </c>
      <c r="AB118" s="24"/>
      <c r="AC118" s="24">
        <v>0</v>
      </c>
      <c r="AD118" s="24"/>
      <c r="AE118" s="24">
        <v>0</v>
      </c>
      <c r="AF118" s="24"/>
      <c r="AG118" s="24">
        <v>0</v>
      </c>
      <c r="AH118" s="24"/>
      <c r="AI118" s="24">
        <v>0</v>
      </c>
      <c r="AJ118" s="24"/>
      <c r="AK118" s="24">
        <v>0</v>
      </c>
      <c r="AL118" s="24"/>
      <c r="AM118" s="24">
        <v>-382.6</v>
      </c>
    </row>
    <row r="119" spans="1:39" x14ac:dyDescent="0.2">
      <c r="B119" s="10" t="s">
        <v>793</v>
      </c>
      <c r="C119" s="24">
        <v>0</v>
      </c>
      <c r="D119" s="24"/>
      <c r="E119" s="24">
        <v>0</v>
      </c>
      <c r="F119" s="24"/>
      <c r="G119" s="24">
        <v>0</v>
      </c>
      <c r="H119" s="24"/>
      <c r="I119" s="24">
        <v>0</v>
      </c>
      <c r="J119" s="24"/>
      <c r="K119" s="24">
        <v>0</v>
      </c>
      <c r="L119" s="24"/>
      <c r="M119" s="24">
        <v>0</v>
      </c>
      <c r="N119" s="24"/>
      <c r="O119" s="24">
        <v>0</v>
      </c>
      <c r="P119" s="24"/>
      <c r="Q119" s="24">
        <v>0</v>
      </c>
      <c r="R119" s="24"/>
      <c r="S119" s="24">
        <v>0</v>
      </c>
      <c r="T119" s="24"/>
      <c r="U119" s="24">
        <v>0</v>
      </c>
      <c r="V119" s="24"/>
      <c r="W119" s="24">
        <v>0</v>
      </c>
      <c r="X119" s="24"/>
      <c r="Y119" s="24">
        <v>0</v>
      </c>
      <c r="Z119" s="24"/>
      <c r="AA119" s="24">
        <v>0</v>
      </c>
      <c r="AB119" s="24"/>
      <c r="AC119" s="24">
        <v>0</v>
      </c>
      <c r="AD119" s="24"/>
      <c r="AE119" s="24">
        <v>0</v>
      </c>
      <c r="AF119" s="24"/>
      <c r="AG119" s="24">
        <v>0</v>
      </c>
      <c r="AH119" s="24"/>
      <c r="AI119" s="24">
        <v>0</v>
      </c>
      <c r="AJ119" s="24"/>
      <c r="AK119" s="24">
        <v>0</v>
      </c>
      <c r="AL119" s="24"/>
      <c r="AM119" s="24">
        <v>0</v>
      </c>
    </row>
    <row r="120" spans="1:39" x14ac:dyDescent="0.2">
      <c r="B120" s="10" t="s">
        <v>113</v>
      </c>
      <c r="C120" s="24">
        <v>0</v>
      </c>
      <c r="D120" s="24"/>
      <c r="E120" s="24">
        <v>0</v>
      </c>
      <c r="F120" s="24"/>
      <c r="G120" s="24">
        <v>0</v>
      </c>
      <c r="H120" s="24"/>
      <c r="I120" s="24">
        <v>0</v>
      </c>
      <c r="J120" s="24"/>
      <c r="K120" s="24">
        <v>0</v>
      </c>
      <c r="L120" s="24"/>
      <c r="M120" s="24">
        <v>-19392.53</v>
      </c>
      <c r="N120" s="24"/>
      <c r="O120" s="24">
        <v>19392.53</v>
      </c>
      <c r="P120" s="24"/>
      <c r="Q120" s="24">
        <v>0</v>
      </c>
      <c r="R120" s="24"/>
      <c r="S120" s="24">
        <v>-30818.06</v>
      </c>
      <c r="T120" s="24"/>
      <c r="U120" s="24">
        <v>0</v>
      </c>
      <c r="V120" s="24"/>
      <c r="W120" s="24">
        <v>0</v>
      </c>
      <c r="X120" s="24"/>
      <c r="Y120" s="24">
        <v>0</v>
      </c>
      <c r="Z120" s="24"/>
      <c r="AA120" s="24">
        <v>0</v>
      </c>
      <c r="AB120" s="24"/>
      <c r="AC120" s="24">
        <v>-64613.22</v>
      </c>
      <c r="AD120" s="24"/>
      <c r="AE120" s="24">
        <v>0</v>
      </c>
      <c r="AF120" s="24"/>
      <c r="AG120" s="24">
        <v>0</v>
      </c>
      <c r="AH120" s="24"/>
      <c r="AI120" s="24">
        <v>0</v>
      </c>
      <c r="AJ120" s="24"/>
      <c r="AK120" s="24">
        <v>0</v>
      </c>
      <c r="AL120" s="24"/>
      <c r="AM120" s="24">
        <v>-95431.28</v>
      </c>
    </row>
    <row r="121" spans="1:39" x14ac:dyDescent="0.2">
      <c r="B121" s="10" t="s">
        <v>114</v>
      </c>
      <c r="C121" s="24">
        <v>0</v>
      </c>
      <c r="D121" s="24"/>
      <c r="E121" s="24">
        <v>0</v>
      </c>
      <c r="F121" s="24"/>
      <c r="G121" s="24">
        <v>0</v>
      </c>
      <c r="H121" s="24"/>
      <c r="I121" s="24">
        <v>0</v>
      </c>
      <c r="J121" s="24"/>
      <c r="K121" s="24">
        <v>0</v>
      </c>
      <c r="L121" s="24"/>
      <c r="M121" s="24">
        <v>0</v>
      </c>
      <c r="N121" s="24"/>
      <c r="O121" s="24">
        <v>0</v>
      </c>
      <c r="P121" s="24"/>
      <c r="Q121" s="24">
        <v>0</v>
      </c>
      <c r="R121" s="24"/>
      <c r="S121" s="24">
        <v>0</v>
      </c>
      <c r="T121" s="24"/>
      <c r="U121" s="24">
        <v>0</v>
      </c>
      <c r="V121" s="24"/>
      <c r="W121" s="24">
        <v>0</v>
      </c>
      <c r="X121" s="24"/>
      <c r="Y121" s="24">
        <v>0</v>
      </c>
      <c r="Z121" s="24"/>
      <c r="AA121" s="24">
        <v>0</v>
      </c>
      <c r="AB121" s="24"/>
      <c r="AC121" s="24">
        <v>0</v>
      </c>
      <c r="AD121" s="24"/>
      <c r="AE121" s="24">
        <v>0</v>
      </c>
      <c r="AF121" s="24"/>
      <c r="AG121" s="24">
        <v>0</v>
      </c>
      <c r="AH121" s="24"/>
      <c r="AI121" s="24">
        <v>0</v>
      </c>
      <c r="AJ121" s="24"/>
      <c r="AK121" s="24">
        <v>0</v>
      </c>
      <c r="AL121" s="24"/>
      <c r="AM121" s="24">
        <v>0</v>
      </c>
    </row>
    <row r="122" spans="1:39" x14ac:dyDescent="0.2">
      <c r="B122" s="10" t="s">
        <v>794</v>
      </c>
      <c r="C122" s="24">
        <v>0</v>
      </c>
      <c r="D122" s="24"/>
      <c r="E122" s="24">
        <v>0</v>
      </c>
      <c r="F122" s="24"/>
      <c r="G122" s="24">
        <v>0</v>
      </c>
      <c r="H122" s="24"/>
      <c r="I122" s="24">
        <v>0</v>
      </c>
      <c r="J122" s="24"/>
      <c r="K122" s="24">
        <v>0</v>
      </c>
      <c r="L122" s="24"/>
      <c r="M122" s="24">
        <v>0</v>
      </c>
      <c r="N122" s="24"/>
      <c r="O122" s="24">
        <v>0</v>
      </c>
      <c r="P122" s="24"/>
      <c r="Q122" s="24">
        <v>0</v>
      </c>
      <c r="R122" s="24"/>
      <c r="S122" s="24">
        <v>0</v>
      </c>
      <c r="T122" s="24"/>
      <c r="U122" s="24">
        <v>0</v>
      </c>
      <c r="V122" s="24"/>
      <c r="W122" s="24">
        <v>0</v>
      </c>
      <c r="X122" s="24"/>
      <c r="Y122" s="24">
        <v>0</v>
      </c>
      <c r="Z122" s="24"/>
      <c r="AA122" s="24">
        <v>0</v>
      </c>
      <c r="AB122" s="24"/>
      <c r="AC122" s="24">
        <v>0</v>
      </c>
      <c r="AD122" s="24"/>
      <c r="AE122" s="24">
        <v>0</v>
      </c>
      <c r="AF122" s="24"/>
      <c r="AG122" s="24">
        <v>0</v>
      </c>
      <c r="AH122" s="24"/>
      <c r="AI122" s="24">
        <v>0</v>
      </c>
      <c r="AJ122" s="24"/>
      <c r="AK122" s="24">
        <v>0</v>
      </c>
      <c r="AL122" s="24"/>
      <c r="AM122" s="24">
        <v>0</v>
      </c>
    </row>
    <row r="123" spans="1:39" x14ac:dyDescent="0.2">
      <c r="B123" s="10" t="s">
        <v>116</v>
      </c>
      <c r="C123" s="24">
        <v>0</v>
      </c>
      <c r="D123" s="24"/>
      <c r="E123" s="24">
        <v>0</v>
      </c>
      <c r="F123" s="24"/>
      <c r="G123" s="24">
        <v>0</v>
      </c>
      <c r="H123" s="24"/>
      <c r="I123" s="24">
        <v>0</v>
      </c>
      <c r="J123" s="24"/>
      <c r="K123" s="24">
        <v>0</v>
      </c>
      <c r="L123" s="24"/>
      <c r="M123" s="24">
        <v>0</v>
      </c>
      <c r="N123" s="24"/>
      <c r="O123" s="24">
        <v>0</v>
      </c>
      <c r="P123" s="24"/>
      <c r="Q123" s="24">
        <v>0</v>
      </c>
      <c r="R123" s="24"/>
      <c r="S123" s="24">
        <v>0</v>
      </c>
      <c r="T123" s="24"/>
      <c r="U123" s="24">
        <v>0</v>
      </c>
      <c r="V123" s="24"/>
      <c r="W123" s="24">
        <v>0</v>
      </c>
      <c r="X123" s="24"/>
      <c r="Y123" s="24">
        <v>0</v>
      </c>
      <c r="Z123" s="24"/>
      <c r="AA123" s="24">
        <v>0</v>
      </c>
      <c r="AB123" s="24"/>
      <c r="AC123" s="24">
        <v>0</v>
      </c>
      <c r="AD123" s="24"/>
      <c r="AE123" s="24">
        <v>0</v>
      </c>
      <c r="AF123" s="24"/>
      <c r="AG123" s="24">
        <v>0</v>
      </c>
      <c r="AH123" s="24"/>
      <c r="AI123" s="24">
        <v>0</v>
      </c>
      <c r="AJ123" s="24"/>
      <c r="AK123" s="24">
        <v>0</v>
      </c>
      <c r="AL123" s="24"/>
      <c r="AM123" s="24">
        <v>0</v>
      </c>
    </row>
    <row r="124" spans="1:39" x14ac:dyDescent="0.2">
      <c r="B124" s="10" t="s">
        <v>894</v>
      </c>
      <c r="C124" s="24">
        <v>0</v>
      </c>
      <c r="D124" s="24"/>
      <c r="E124" s="24">
        <v>0</v>
      </c>
      <c r="F124" s="24"/>
      <c r="G124" s="24">
        <v>0</v>
      </c>
      <c r="H124" s="24"/>
      <c r="I124" s="24">
        <v>0</v>
      </c>
      <c r="J124" s="24"/>
      <c r="K124" s="24">
        <v>0</v>
      </c>
      <c r="L124" s="24"/>
      <c r="M124" s="24">
        <v>0</v>
      </c>
      <c r="N124" s="24"/>
      <c r="O124" s="24">
        <v>0</v>
      </c>
      <c r="P124" s="24"/>
      <c r="Q124" s="24">
        <v>0</v>
      </c>
      <c r="R124" s="24"/>
      <c r="S124" s="24">
        <v>0</v>
      </c>
      <c r="T124" s="24"/>
      <c r="U124" s="24">
        <v>0</v>
      </c>
      <c r="V124" s="24"/>
      <c r="W124" s="24">
        <v>0</v>
      </c>
      <c r="X124" s="24"/>
      <c r="Y124" s="24">
        <v>0</v>
      </c>
      <c r="Z124" s="24"/>
      <c r="AA124" s="24">
        <v>0</v>
      </c>
      <c r="AB124" s="24"/>
      <c r="AC124" s="24">
        <v>0</v>
      </c>
      <c r="AD124" s="24"/>
      <c r="AE124" s="24">
        <v>0</v>
      </c>
      <c r="AF124" s="24"/>
      <c r="AG124" s="24">
        <v>0</v>
      </c>
      <c r="AH124" s="24"/>
      <c r="AI124" s="24">
        <v>0</v>
      </c>
      <c r="AJ124" s="24"/>
      <c r="AK124" s="24">
        <v>0</v>
      </c>
      <c r="AL124" s="24"/>
      <c r="AM124" s="24">
        <v>0</v>
      </c>
    </row>
    <row r="125" spans="1:39" x14ac:dyDescent="0.2">
      <c r="B125" s="10" t="s">
        <v>117</v>
      </c>
      <c r="C125" s="24">
        <v>0</v>
      </c>
      <c r="D125" s="24"/>
      <c r="E125" s="24">
        <v>0</v>
      </c>
      <c r="F125" s="24"/>
      <c r="G125" s="24">
        <v>0</v>
      </c>
      <c r="H125" s="24"/>
      <c r="I125" s="24">
        <v>0</v>
      </c>
      <c r="J125" s="24"/>
      <c r="K125" s="24">
        <v>0</v>
      </c>
      <c r="L125" s="24"/>
      <c r="M125" s="24">
        <v>0</v>
      </c>
      <c r="N125" s="24"/>
      <c r="O125" s="24">
        <v>0</v>
      </c>
      <c r="P125" s="24"/>
      <c r="Q125" s="24">
        <v>0</v>
      </c>
      <c r="R125" s="24"/>
      <c r="S125" s="24">
        <v>0</v>
      </c>
      <c r="T125" s="24"/>
      <c r="U125" s="24">
        <v>0</v>
      </c>
      <c r="V125" s="24"/>
      <c r="W125" s="24">
        <v>0</v>
      </c>
      <c r="X125" s="24"/>
      <c r="Y125" s="24">
        <v>0</v>
      </c>
      <c r="Z125" s="24"/>
      <c r="AA125" s="24">
        <v>0</v>
      </c>
      <c r="AB125" s="24"/>
      <c r="AC125" s="24">
        <v>0</v>
      </c>
      <c r="AD125" s="24"/>
      <c r="AE125" s="24">
        <v>0</v>
      </c>
      <c r="AF125" s="24"/>
      <c r="AG125" s="24">
        <v>0</v>
      </c>
      <c r="AH125" s="24"/>
      <c r="AI125" s="24">
        <v>0</v>
      </c>
      <c r="AJ125" s="24"/>
      <c r="AK125" s="24">
        <v>0</v>
      </c>
      <c r="AL125" s="24"/>
      <c r="AM125" s="24">
        <v>0</v>
      </c>
    </row>
    <row r="126" spans="1:39" x14ac:dyDescent="0.2">
      <c r="B126" s="10" t="s">
        <v>890</v>
      </c>
      <c r="C126" s="24">
        <v>0</v>
      </c>
      <c r="D126" s="24"/>
      <c r="E126" s="24">
        <v>0</v>
      </c>
      <c r="F126" s="24"/>
      <c r="G126" s="24">
        <v>0</v>
      </c>
      <c r="H126" s="24"/>
      <c r="I126" s="24">
        <v>0</v>
      </c>
      <c r="J126" s="24"/>
      <c r="K126" s="24">
        <v>0</v>
      </c>
      <c r="L126" s="24"/>
      <c r="M126" s="24">
        <v>0</v>
      </c>
      <c r="N126" s="24"/>
      <c r="O126" s="24">
        <v>0</v>
      </c>
      <c r="P126" s="24"/>
      <c r="Q126" s="24">
        <v>0</v>
      </c>
      <c r="R126" s="24"/>
      <c r="S126" s="24">
        <v>0</v>
      </c>
      <c r="T126" s="24"/>
      <c r="U126" s="24">
        <v>0</v>
      </c>
      <c r="V126" s="24"/>
      <c r="W126" s="24">
        <v>230644.49</v>
      </c>
      <c r="X126" s="24"/>
      <c r="Y126" s="24">
        <v>-114131.43</v>
      </c>
      <c r="Z126" s="24"/>
      <c r="AA126" s="24">
        <v>0</v>
      </c>
      <c r="AB126" s="24"/>
      <c r="AC126" s="24">
        <v>0</v>
      </c>
      <c r="AD126" s="24"/>
      <c r="AE126" s="24">
        <v>0</v>
      </c>
      <c r="AF126" s="24"/>
      <c r="AG126" s="24">
        <v>4224.34</v>
      </c>
      <c r="AH126" s="24"/>
      <c r="AI126" s="24">
        <v>0</v>
      </c>
      <c r="AJ126" s="24"/>
      <c r="AK126" s="24">
        <v>0</v>
      </c>
      <c r="AL126" s="24"/>
      <c r="AM126" s="24">
        <v>120737.4</v>
      </c>
    </row>
    <row r="127" spans="1:39" x14ac:dyDescent="0.2">
      <c r="B127" s="10" t="s">
        <v>118</v>
      </c>
      <c r="C127" s="24">
        <v>0</v>
      </c>
      <c r="D127" s="24"/>
      <c r="E127" s="24">
        <v>0</v>
      </c>
      <c r="F127" s="24"/>
      <c r="G127" s="24">
        <v>382.6</v>
      </c>
      <c r="H127" s="24"/>
      <c r="I127" s="24">
        <v>0</v>
      </c>
      <c r="J127" s="24"/>
      <c r="K127" s="24">
        <v>0</v>
      </c>
      <c r="L127" s="24"/>
      <c r="M127" s="24">
        <v>0</v>
      </c>
      <c r="N127" s="24"/>
      <c r="O127" s="24">
        <v>0</v>
      </c>
      <c r="P127" s="24"/>
      <c r="Q127" s="24">
        <v>0</v>
      </c>
      <c r="R127" s="24"/>
      <c r="S127" s="24">
        <v>0</v>
      </c>
      <c r="T127" s="24"/>
      <c r="U127" s="24">
        <v>0</v>
      </c>
      <c r="V127" s="24"/>
      <c r="W127" s="24">
        <v>0</v>
      </c>
      <c r="X127" s="24"/>
      <c r="Y127" s="24">
        <v>0</v>
      </c>
      <c r="Z127" s="24"/>
      <c r="AA127" s="24">
        <v>0</v>
      </c>
      <c r="AB127" s="24"/>
      <c r="AC127" s="24">
        <v>0</v>
      </c>
      <c r="AD127" s="24"/>
      <c r="AE127" s="24">
        <v>0</v>
      </c>
      <c r="AF127" s="24"/>
      <c r="AG127" s="24">
        <v>0</v>
      </c>
      <c r="AH127" s="24"/>
      <c r="AI127" s="24">
        <v>0</v>
      </c>
      <c r="AJ127" s="24"/>
      <c r="AK127" s="24">
        <v>0</v>
      </c>
      <c r="AL127" s="24"/>
      <c r="AM127" s="24">
        <v>382.6</v>
      </c>
    </row>
    <row r="128" spans="1:39" x14ac:dyDescent="0.2">
      <c r="B128" s="10" t="s">
        <v>891</v>
      </c>
      <c r="C128" s="24">
        <v>0</v>
      </c>
      <c r="D128" s="24"/>
      <c r="E128" s="24">
        <v>0</v>
      </c>
      <c r="F128" s="24"/>
      <c r="G128" s="24">
        <v>0</v>
      </c>
      <c r="H128" s="24"/>
      <c r="I128" s="24">
        <v>0</v>
      </c>
      <c r="J128" s="24"/>
      <c r="K128" s="24">
        <v>0</v>
      </c>
      <c r="L128" s="24"/>
      <c r="M128" s="24">
        <v>0</v>
      </c>
      <c r="N128" s="24"/>
      <c r="O128" s="24">
        <v>0</v>
      </c>
      <c r="P128" s="24"/>
      <c r="Q128" s="24">
        <v>0</v>
      </c>
      <c r="R128" s="24"/>
      <c r="S128" s="24">
        <v>0</v>
      </c>
      <c r="T128" s="24"/>
      <c r="U128" s="24">
        <v>0</v>
      </c>
      <c r="V128" s="24"/>
      <c r="W128" s="24">
        <v>0</v>
      </c>
      <c r="X128" s="24"/>
      <c r="Y128" s="24">
        <v>0</v>
      </c>
      <c r="Z128" s="24"/>
      <c r="AA128" s="24">
        <v>0</v>
      </c>
      <c r="AB128" s="24"/>
      <c r="AC128" s="24">
        <v>0</v>
      </c>
      <c r="AD128" s="24"/>
      <c r="AE128" s="24">
        <v>0</v>
      </c>
      <c r="AF128" s="24"/>
      <c r="AG128" s="24">
        <v>0</v>
      </c>
      <c r="AH128" s="24"/>
      <c r="AI128" s="24">
        <v>0</v>
      </c>
      <c r="AJ128" s="24"/>
      <c r="AK128" s="24">
        <v>0</v>
      </c>
      <c r="AL128" s="24"/>
      <c r="AM128" s="24">
        <v>0</v>
      </c>
    </row>
    <row r="129" spans="1:39" x14ac:dyDescent="0.2">
      <c r="B129" s="10" t="s">
        <v>120</v>
      </c>
      <c r="C129" s="24">
        <v>0</v>
      </c>
      <c r="D129" s="24"/>
      <c r="E129" s="24">
        <v>0</v>
      </c>
      <c r="F129" s="24"/>
      <c r="G129" s="24">
        <v>0</v>
      </c>
      <c r="H129" s="24"/>
      <c r="I129" s="24">
        <v>-13332.4</v>
      </c>
      <c r="J129" s="24"/>
      <c r="K129" s="24">
        <v>0</v>
      </c>
      <c r="L129" s="24"/>
      <c r="M129" s="24">
        <v>0</v>
      </c>
      <c r="N129" s="24"/>
      <c r="O129" s="24">
        <v>0</v>
      </c>
      <c r="P129" s="24"/>
      <c r="Q129" s="24">
        <v>0</v>
      </c>
      <c r="R129" s="24"/>
      <c r="S129" s="24">
        <v>0</v>
      </c>
      <c r="T129" s="24"/>
      <c r="U129" s="24">
        <v>0</v>
      </c>
      <c r="V129" s="24"/>
      <c r="W129" s="24">
        <v>0</v>
      </c>
      <c r="X129" s="24"/>
      <c r="Y129" s="24">
        <v>0</v>
      </c>
      <c r="Z129" s="24"/>
      <c r="AA129" s="24">
        <v>0</v>
      </c>
      <c r="AB129" s="24"/>
      <c r="AC129" s="24">
        <v>0</v>
      </c>
      <c r="AD129" s="24"/>
      <c r="AE129" s="24">
        <v>0</v>
      </c>
      <c r="AF129" s="24"/>
      <c r="AG129" s="24">
        <v>0</v>
      </c>
      <c r="AH129" s="24"/>
      <c r="AI129" s="24">
        <v>0</v>
      </c>
      <c r="AJ129" s="24"/>
      <c r="AK129" s="24">
        <v>0</v>
      </c>
      <c r="AL129" s="24"/>
      <c r="AM129" s="24">
        <v>-13332.4</v>
      </c>
    </row>
    <row r="130" spans="1:39" x14ac:dyDescent="0.2">
      <c r="B130" s="10" t="s">
        <v>892</v>
      </c>
      <c r="C130" s="24">
        <v>0</v>
      </c>
      <c r="D130" s="24"/>
      <c r="E130" s="24">
        <v>0</v>
      </c>
      <c r="F130" s="24"/>
      <c r="G130" s="24">
        <v>0</v>
      </c>
      <c r="H130" s="24"/>
      <c r="I130" s="24">
        <v>0</v>
      </c>
      <c r="J130" s="24"/>
      <c r="K130" s="24">
        <v>0</v>
      </c>
      <c r="L130" s="24"/>
      <c r="M130" s="24">
        <v>0</v>
      </c>
      <c r="N130" s="24"/>
      <c r="O130" s="24">
        <v>0</v>
      </c>
      <c r="P130" s="24"/>
      <c r="Q130" s="24">
        <v>0</v>
      </c>
      <c r="R130" s="24"/>
      <c r="S130" s="24">
        <v>0</v>
      </c>
      <c r="T130" s="24"/>
      <c r="U130" s="24">
        <v>0</v>
      </c>
      <c r="V130" s="24"/>
      <c r="W130" s="24">
        <v>0</v>
      </c>
      <c r="X130" s="24"/>
      <c r="Y130" s="24">
        <v>0</v>
      </c>
      <c r="Z130" s="24"/>
      <c r="AA130" s="24">
        <v>0</v>
      </c>
      <c r="AB130" s="24"/>
      <c r="AC130" s="24">
        <v>0</v>
      </c>
      <c r="AD130" s="24"/>
      <c r="AE130" s="24">
        <v>0</v>
      </c>
      <c r="AF130" s="24"/>
      <c r="AG130" s="24">
        <v>2554.54</v>
      </c>
      <c r="AH130" s="24"/>
      <c r="AI130" s="24">
        <v>0</v>
      </c>
      <c r="AJ130" s="24"/>
      <c r="AK130" s="24">
        <v>0</v>
      </c>
      <c r="AL130" s="24"/>
      <c r="AM130" s="24">
        <v>2554.54</v>
      </c>
    </row>
    <row r="131" spans="1:39" x14ac:dyDescent="0.2">
      <c r="B131" s="10" t="s">
        <v>121</v>
      </c>
      <c r="C131" s="24">
        <v>0</v>
      </c>
      <c r="D131" s="24"/>
      <c r="E131" s="24">
        <v>0</v>
      </c>
      <c r="F131" s="24"/>
      <c r="G131" s="24">
        <v>0</v>
      </c>
      <c r="H131" s="24"/>
      <c r="I131" s="24">
        <v>13332.4</v>
      </c>
      <c r="J131" s="24"/>
      <c r="K131" s="24">
        <v>0</v>
      </c>
      <c r="L131" s="24"/>
      <c r="M131" s="24">
        <v>19392.53</v>
      </c>
      <c r="N131" s="24"/>
      <c r="O131" s="24">
        <v>-19392.53</v>
      </c>
      <c r="P131" s="24"/>
      <c r="Q131" s="24">
        <v>0</v>
      </c>
      <c r="R131" s="24"/>
      <c r="S131" s="24">
        <v>0</v>
      </c>
      <c r="T131" s="24"/>
      <c r="U131" s="24">
        <v>0</v>
      </c>
      <c r="V131" s="24"/>
      <c r="W131" s="24">
        <v>0</v>
      </c>
      <c r="X131" s="24"/>
      <c r="Y131" s="24">
        <v>0</v>
      </c>
      <c r="Z131" s="24"/>
      <c r="AA131" s="24">
        <v>0</v>
      </c>
      <c r="AB131" s="24"/>
      <c r="AC131" s="24">
        <v>64613.22</v>
      </c>
      <c r="AD131" s="24"/>
      <c r="AE131" s="24">
        <v>9355.7000000000007</v>
      </c>
      <c r="AF131" s="24"/>
      <c r="AG131" s="24">
        <v>0</v>
      </c>
      <c r="AH131" s="24"/>
      <c r="AI131" s="24">
        <v>0</v>
      </c>
      <c r="AJ131" s="24"/>
      <c r="AK131" s="24">
        <v>0</v>
      </c>
      <c r="AL131" s="24"/>
      <c r="AM131" s="24">
        <v>87301.319999999992</v>
      </c>
    </row>
    <row r="132" spans="1:39" x14ac:dyDescent="0.2">
      <c r="B132" s="10" t="s">
        <v>123</v>
      </c>
      <c r="C132" s="24">
        <v>0</v>
      </c>
      <c r="D132" s="24"/>
      <c r="E132" s="24">
        <v>0</v>
      </c>
      <c r="F132" s="24"/>
      <c r="G132" s="24">
        <v>0</v>
      </c>
      <c r="H132" s="24"/>
      <c r="I132" s="24">
        <v>0</v>
      </c>
      <c r="J132" s="24"/>
      <c r="K132" s="24">
        <v>0</v>
      </c>
      <c r="L132" s="24"/>
      <c r="M132" s="24">
        <v>0</v>
      </c>
      <c r="N132" s="24"/>
      <c r="O132" s="24">
        <v>0</v>
      </c>
      <c r="P132" s="24"/>
      <c r="Q132" s="24">
        <v>0</v>
      </c>
      <c r="R132" s="24"/>
      <c r="S132" s="24">
        <v>0</v>
      </c>
      <c r="T132" s="24"/>
      <c r="U132" s="24">
        <v>0</v>
      </c>
      <c r="V132" s="24"/>
      <c r="W132" s="24">
        <v>0</v>
      </c>
      <c r="X132" s="24"/>
      <c r="Y132" s="24">
        <v>0</v>
      </c>
      <c r="Z132" s="24"/>
      <c r="AA132" s="24">
        <v>0</v>
      </c>
      <c r="AB132" s="24"/>
      <c r="AC132" s="24">
        <v>0</v>
      </c>
      <c r="AD132" s="24"/>
      <c r="AE132" s="24">
        <v>-9355.7000000000007</v>
      </c>
      <c r="AF132" s="24"/>
      <c r="AG132" s="24">
        <v>0</v>
      </c>
      <c r="AH132" s="24"/>
      <c r="AI132" s="24">
        <v>0</v>
      </c>
      <c r="AJ132" s="24"/>
      <c r="AK132" s="24">
        <v>0</v>
      </c>
      <c r="AL132" s="24"/>
      <c r="AM132" s="24">
        <v>-9355.7000000000007</v>
      </c>
    </row>
    <row r="133" spans="1:39" x14ac:dyDescent="0.2">
      <c r="B133" s="10" t="s">
        <v>893</v>
      </c>
      <c r="C133" s="24">
        <v>0</v>
      </c>
      <c r="D133" s="24"/>
      <c r="E133" s="24">
        <v>0</v>
      </c>
      <c r="F133" s="24"/>
      <c r="G133" s="24">
        <v>0</v>
      </c>
      <c r="H133" s="24"/>
      <c r="I133" s="24">
        <v>0</v>
      </c>
      <c r="J133" s="24"/>
      <c r="K133" s="24">
        <v>0</v>
      </c>
      <c r="L133" s="24"/>
      <c r="M133" s="24">
        <v>0</v>
      </c>
      <c r="N133" s="24"/>
      <c r="O133" s="24">
        <v>0</v>
      </c>
      <c r="P133" s="24"/>
      <c r="Q133" s="24">
        <v>0</v>
      </c>
      <c r="R133" s="24"/>
      <c r="S133" s="24">
        <v>0</v>
      </c>
      <c r="T133" s="24"/>
      <c r="U133" s="24">
        <v>0</v>
      </c>
      <c r="V133" s="24"/>
      <c r="W133" s="24">
        <v>0</v>
      </c>
      <c r="X133" s="24"/>
      <c r="Y133" s="24">
        <v>0</v>
      </c>
      <c r="Z133" s="24"/>
      <c r="AA133" s="24">
        <v>0</v>
      </c>
      <c r="AB133" s="24"/>
      <c r="AC133" s="24">
        <v>0</v>
      </c>
      <c r="AD133" s="24"/>
      <c r="AE133" s="24">
        <v>0</v>
      </c>
      <c r="AF133" s="24"/>
      <c r="AG133" s="24">
        <v>0</v>
      </c>
      <c r="AH133" s="24"/>
      <c r="AI133" s="24">
        <v>0</v>
      </c>
      <c r="AJ133" s="24"/>
      <c r="AK133" s="24">
        <v>0</v>
      </c>
      <c r="AL133" s="24"/>
      <c r="AM133" s="24">
        <v>0</v>
      </c>
    </row>
    <row r="134" spans="1:39" x14ac:dyDescent="0.2">
      <c r="B134" s="10" t="s">
        <v>128</v>
      </c>
      <c r="C134" s="27">
        <v>0</v>
      </c>
      <c r="D134" s="27"/>
      <c r="E134" s="27">
        <v>0</v>
      </c>
      <c r="F134" s="27"/>
      <c r="G134" s="27">
        <v>0</v>
      </c>
      <c r="H134" s="27"/>
      <c r="I134" s="27">
        <v>0</v>
      </c>
      <c r="J134" s="27"/>
      <c r="K134" s="27">
        <v>0</v>
      </c>
      <c r="L134" s="27"/>
      <c r="M134" s="27">
        <v>0</v>
      </c>
      <c r="N134" s="27"/>
      <c r="O134" s="27">
        <v>0</v>
      </c>
      <c r="P134" s="27"/>
      <c r="Q134" s="27">
        <v>0</v>
      </c>
      <c r="R134" s="27"/>
      <c r="S134" s="27">
        <v>0</v>
      </c>
      <c r="T134" s="27"/>
      <c r="U134" s="27">
        <v>0</v>
      </c>
      <c r="V134" s="27"/>
      <c r="W134" s="27">
        <v>0</v>
      </c>
      <c r="X134" s="27"/>
      <c r="Y134" s="27">
        <v>0</v>
      </c>
      <c r="Z134" s="27"/>
      <c r="AA134" s="27">
        <v>0</v>
      </c>
      <c r="AB134" s="27"/>
      <c r="AC134" s="27">
        <v>0</v>
      </c>
      <c r="AD134" s="27"/>
      <c r="AE134" s="27">
        <v>0</v>
      </c>
      <c r="AF134" s="27"/>
      <c r="AG134" s="27">
        <v>0</v>
      </c>
      <c r="AH134" s="27"/>
      <c r="AI134" s="27">
        <v>0</v>
      </c>
      <c r="AJ134" s="27"/>
      <c r="AK134" s="27">
        <v>0</v>
      </c>
      <c r="AL134" s="27"/>
      <c r="AM134" s="27">
        <v>0</v>
      </c>
    </row>
    <row r="135" spans="1:39" x14ac:dyDescent="0.2">
      <c r="B135" s="10" t="s">
        <v>124</v>
      </c>
      <c r="C135" s="28">
        <v>0</v>
      </c>
      <c r="D135" s="27"/>
      <c r="E135" s="28">
        <v>0</v>
      </c>
      <c r="F135" s="27"/>
      <c r="G135" s="28">
        <v>0</v>
      </c>
      <c r="H135" s="27"/>
      <c r="I135" s="28">
        <v>0</v>
      </c>
      <c r="J135" s="27"/>
      <c r="K135" s="28">
        <v>0</v>
      </c>
      <c r="L135" s="27"/>
      <c r="M135" s="28">
        <v>0</v>
      </c>
      <c r="N135" s="27"/>
      <c r="O135" s="28">
        <v>0</v>
      </c>
      <c r="P135" s="27"/>
      <c r="Q135" s="28">
        <v>0</v>
      </c>
      <c r="R135" s="27"/>
      <c r="S135" s="28">
        <v>0</v>
      </c>
      <c r="T135" s="27"/>
      <c r="U135" s="28">
        <v>0</v>
      </c>
      <c r="V135" s="27"/>
      <c r="W135" s="28">
        <v>0</v>
      </c>
      <c r="X135" s="27"/>
      <c r="Y135" s="28">
        <v>0</v>
      </c>
      <c r="Z135" s="27"/>
      <c r="AA135" s="28">
        <v>0</v>
      </c>
      <c r="AB135" s="27"/>
      <c r="AC135" s="28">
        <v>0</v>
      </c>
      <c r="AD135" s="27"/>
      <c r="AE135" s="28">
        <v>0</v>
      </c>
      <c r="AF135" s="27"/>
      <c r="AG135" s="28">
        <v>0</v>
      </c>
      <c r="AH135" s="27"/>
      <c r="AI135" s="28">
        <v>0</v>
      </c>
      <c r="AJ135" s="27"/>
      <c r="AK135" s="28">
        <v>0</v>
      </c>
      <c r="AL135" s="27"/>
      <c r="AM135" s="28">
        <v>0</v>
      </c>
    </row>
    <row r="136" spans="1:39" x14ac:dyDescent="0.2">
      <c r="B136" s="10" t="s">
        <v>143</v>
      </c>
      <c r="C136" s="27">
        <v>0</v>
      </c>
      <c r="D136" s="27"/>
      <c r="E136" s="27">
        <v>0</v>
      </c>
      <c r="F136" s="27"/>
      <c r="G136" s="27">
        <v>0</v>
      </c>
      <c r="H136" s="27"/>
      <c r="I136" s="27">
        <v>0</v>
      </c>
      <c r="J136" s="27"/>
      <c r="K136" s="27">
        <v>0</v>
      </c>
      <c r="L136" s="27"/>
      <c r="M136" s="27">
        <v>0</v>
      </c>
      <c r="N136" s="27"/>
      <c r="O136" s="27">
        <v>0</v>
      </c>
      <c r="P136" s="27"/>
      <c r="Q136" s="27">
        <v>0</v>
      </c>
      <c r="R136" s="27"/>
      <c r="S136" s="27">
        <v>0</v>
      </c>
      <c r="T136" s="27"/>
      <c r="U136" s="27">
        <v>0</v>
      </c>
      <c r="V136" s="27"/>
      <c r="W136" s="27">
        <v>230644.49</v>
      </c>
      <c r="X136" s="27"/>
      <c r="Y136" s="27">
        <v>-114131.43</v>
      </c>
      <c r="Z136" s="27"/>
      <c r="AA136" s="27">
        <v>0</v>
      </c>
      <c r="AB136" s="27"/>
      <c r="AC136" s="27">
        <v>0</v>
      </c>
      <c r="AD136" s="27"/>
      <c r="AE136" s="27">
        <v>0</v>
      </c>
      <c r="AF136" s="27"/>
      <c r="AG136" s="27">
        <v>6778.88</v>
      </c>
      <c r="AH136" s="27"/>
      <c r="AI136" s="27">
        <v>0</v>
      </c>
      <c r="AJ136" s="27"/>
      <c r="AK136" s="27">
        <v>0</v>
      </c>
      <c r="AL136" s="27"/>
      <c r="AM136" s="27">
        <v>123291.93999999999</v>
      </c>
    </row>
    <row r="137" spans="1:39" x14ac:dyDescent="0.2">
      <c r="B137" s="11"/>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row>
    <row r="138" spans="1:39" ht="15" x14ac:dyDescent="0.35">
      <c r="A138" s="12" t="s">
        <v>602</v>
      </c>
      <c r="C138" s="76"/>
      <c r="D138" s="76"/>
      <c r="E138" s="76"/>
      <c r="F138" s="63"/>
      <c r="G138" s="76"/>
      <c r="H138" s="76"/>
      <c r="I138" s="76"/>
      <c r="J138" s="63"/>
      <c r="K138" s="76"/>
      <c r="L138" s="63"/>
      <c r="M138" s="76"/>
      <c r="N138" s="63"/>
      <c r="O138" s="76"/>
      <c r="P138" s="63"/>
      <c r="Q138" s="76"/>
      <c r="R138" s="63"/>
      <c r="S138" s="76"/>
      <c r="T138" s="63"/>
      <c r="U138" s="76"/>
      <c r="V138" s="63"/>
      <c r="W138" s="76"/>
      <c r="X138" s="63"/>
      <c r="Y138" s="76"/>
      <c r="Z138" s="63"/>
      <c r="AA138" s="76"/>
      <c r="AB138" s="63"/>
      <c r="AC138" s="76"/>
      <c r="AD138" s="63"/>
      <c r="AE138" s="76"/>
      <c r="AF138" s="63"/>
      <c r="AG138" s="76"/>
      <c r="AH138" s="63"/>
      <c r="AI138" s="76"/>
      <c r="AJ138" s="63"/>
      <c r="AK138" s="76"/>
      <c r="AL138" s="63"/>
      <c r="AM138" s="76"/>
    </row>
    <row r="139" spans="1:39" x14ac:dyDescent="0.2">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row>
    <row r="140" spans="1:39" x14ac:dyDescent="0.2">
      <c r="B140" s="10" t="s">
        <v>413</v>
      </c>
      <c r="C140" s="27">
        <v>0</v>
      </c>
      <c r="D140" s="27"/>
      <c r="E140" s="27">
        <v>0</v>
      </c>
      <c r="F140" s="27"/>
      <c r="G140" s="27">
        <v>0</v>
      </c>
      <c r="H140" s="27"/>
      <c r="I140" s="27">
        <v>0</v>
      </c>
      <c r="J140" s="27"/>
      <c r="K140" s="27">
        <v>0</v>
      </c>
      <c r="L140" s="27"/>
      <c r="M140" s="27">
        <v>0</v>
      </c>
      <c r="N140" s="27"/>
      <c r="O140" s="27">
        <v>0</v>
      </c>
      <c r="P140" s="27"/>
      <c r="Q140" s="27">
        <v>0</v>
      </c>
      <c r="R140" s="27"/>
      <c r="S140" s="27">
        <v>0</v>
      </c>
      <c r="T140" s="27"/>
      <c r="U140" s="27">
        <v>0</v>
      </c>
      <c r="V140" s="27"/>
      <c r="W140" s="27">
        <v>0</v>
      </c>
      <c r="X140" s="27"/>
      <c r="Y140" s="27">
        <v>0</v>
      </c>
      <c r="Z140" s="27"/>
      <c r="AA140" s="27">
        <v>0</v>
      </c>
      <c r="AB140" s="27"/>
      <c r="AC140" s="27">
        <v>0</v>
      </c>
      <c r="AD140" s="27"/>
      <c r="AE140" s="27">
        <v>0</v>
      </c>
      <c r="AF140" s="27"/>
      <c r="AG140" s="27">
        <v>0</v>
      </c>
      <c r="AH140" s="27"/>
      <c r="AI140" s="27">
        <v>0</v>
      </c>
      <c r="AJ140" s="27"/>
      <c r="AK140" s="27">
        <v>0</v>
      </c>
      <c r="AL140" s="27"/>
      <c r="AM140" s="27">
        <v>0</v>
      </c>
    </row>
    <row r="141" spans="1:39" x14ac:dyDescent="0.2">
      <c r="B141" s="10" t="s">
        <v>112</v>
      </c>
      <c r="C141" s="27">
        <v>0</v>
      </c>
      <c r="D141" s="27"/>
      <c r="E141" s="27">
        <v>0</v>
      </c>
      <c r="F141" s="27"/>
      <c r="G141" s="27">
        <v>-55.48</v>
      </c>
      <c r="H141" s="27"/>
      <c r="I141" s="27">
        <v>0</v>
      </c>
      <c r="J141" s="27"/>
      <c r="K141" s="27">
        <v>0</v>
      </c>
      <c r="L141" s="27"/>
      <c r="M141" s="27">
        <v>0</v>
      </c>
      <c r="N141" s="27"/>
      <c r="O141" s="27">
        <v>0</v>
      </c>
      <c r="P141" s="27"/>
      <c r="Q141" s="27">
        <v>0</v>
      </c>
      <c r="R141" s="27"/>
      <c r="S141" s="27">
        <v>0</v>
      </c>
      <c r="T141" s="27"/>
      <c r="U141" s="27">
        <v>0</v>
      </c>
      <c r="V141" s="27"/>
      <c r="W141" s="27">
        <v>0</v>
      </c>
      <c r="X141" s="27"/>
      <c r="Y141" s="27">
        <v>0</v>
      </c>
      <c r="Z141" s="27"/>
      <c r="AA141" s="27">
        <v>0</v>
      </c>
      <c r="AB141" s="27"/>
      <c r="AC141" s="27">
        <v>0</v>
      </c>
      <c r="AD141" s="27"/>
      <c r="AE141" s="27">
        <v>0</v>
      </c>
      <c r="AF141" s="27"/>
      <c r="AG141" s="27">
        <v>0</v>
      </c>
      <c r="AH141" s="27"/>
      <c r="AI141" s="27">
        <v>0</v>
      </c>
      <c r="AJ141" s="27"/>
      <c r="AK141" s="27">
        <v>0</v>
      </c>
      <c r="AL141" s="27"/>
      <c r="AM141" s="27">
        <v>-55.48</v>
      </c>
    </row>
    <row r="142" spans="1:39" x14ac:dyDescent="0.2">
      <c r="B142" s="10" t="s">
        <v>113</v>
      </c>
      <c r="C142" s="27">
        <v>0</v>
      </c>
      <c r="D142" s="27"/>
      <c r="E142" s="27">
        <v>0</v>
      </c>
      <c r="F142" s="27"/>
      <c r="G142" s="27">
        <v>0</v>
      </c>
      <c r="H142" s="27"/>
      <c r="I142" s="27">
        <v>0</v>
      </c>
      <c r="J142" s="27"/>
      <c r="K142" s="27">
        <v>0</v>
      </c>
      <c r="L142" s="27"/>
      <c r="M142" s="27">
        <v>0</v>
      </c>
      <c r="N142" s="27"/>
      <c r="O142" s="27">
        <v>0</v>
      </c>
      <c r="P142" s="27"/>
      <c r="Q142" s="27">
        <v>0</v>
      </c>
      <c r="R142" s="27"/>
      <c r="S142" s="27">
        <v>0</v>
      </c>
      <c r="T142" s="27"/>
      <c r="U142" s="27">
        <v>0</v>
      </c>
      <c r="V142" s="27"/>
      <c r="W142" s="27">
        <v>0</v>
      </c>
      <c r="X142" s="27"/>
      <c r="Y142" s="27">
        <v>0</v>
      </c>
      <c r="Z142" s="27"/>
      <c r="AA142" s="27">
        <v>0</v>
      </c>
      <c r="AB142" s="27"/>
      <c r="AC142" s="27">
        <v>0</v>
      </c>
      <c r="AD142" s="27"/>
      <c r="AE142" s="27">
        <v>0</v>
      </c>
      <c r="AF142" s="27"/>
      <c r="AG142" s="27">
        <v>0</v>
      </c>
      <c r="AH142" s="27"/>
      <c r="AI142" s="27">
        <v>0</v>
      </c>
      <c r="AJ142" s="27"/>
      <c r="AK142" s="27">
        <v>0</v>
      </c>
      <c r="AL142" s="27"/>
      <c r="AM142" s="27">
        <v>0</v>
      </c>
    </row>
    <row r="143" spans="1:39" x14ac:dyDescent="0.2">
      <c r="B143" s="10" t="s">
        <v>114</v>
      </c>
      <c r="C143" s="27">
        <v>0</v>
      </c>
      <c r="D143" s="27"/>
      <c r="E143" s="27">
        <v>0</v>
      </c>
      <c r="F143" s="27"/>
      <c r="G143" s="27">
        <v>0</v>
      </c>
      <c r="H143" s="27"/>
      <c r="I143" s="27">
        <v>0</v>
      </c>
      <c r="J143" s="27"/>
      <c r="K143" s="27">
        <v>0</v>
      </c>
      <c r="L143" s="27"/>
      <c r="M143" s="27">
        <v>0</v>
      </c>
      <c r="N143" s="27"/>
      <c r="O143" s="27">
        <v>0</v>
      </c>
      <c r="P143" s="27"/>
      <c r="Q143" s="27">
        <v>0</v>
      </c>
      <c r="R143" s="27"/>
      <c r="S143" s="27">
        <v>0</v>
      </c>
      <c r="T143" s="27"/>
      <c r="U143" s="27">
        <v>0</v>
      </c>
      <c r="V143" s="27"/>
      <c r="W143" s="27">
        <v>0</v>
      </c>
      <c r="X143" s="27"/>
      <c r="Y143" s="27">
        <v>0</v>
      </c>
      <c r="Z143" s="27"/>
      <c r="AA143" s="27">
        <v>0</v>
      </c>
      <c r="AB143" s="27"/>
      <c r="AC143" s="27">
        <v>0</v>
      </c>
      <c r="AD143" s="27"/>
      <c r="AE143" s="27">
        <v>0</v>
      </c>
      <c r="AF143" s="27"/>
      <c r="AG143" s="27">
        <v>0</v>
      </c>
      <c r="AH143" s="27"/>
      <c r="AI143" s="27">
        <v>0</v>
      </c>
      <c r="AJ143" s="27"/>
      <c r="AK143" s="27">
        <v>0</v>
      </c>
      <c r="AL143" s="27"/>
      <c r="AM143" s="27">
        <v>0</v>
      </c>
    </row>
    <row r="144" spans="1:39" x14ac:dyDescent="0.2">
      <c r="B144" s="10" t="s">
        <v>116</v>
      </c>
      <c r="C144" s="27">
        <v>0</v>
      </c>
      <c r="D144" s="27"/>
      <c r="E144" s="27">
        <v>0</v>
      </c>
      <c r="F144" s="27"/>
      <c r="G144" s="27">
        <v>0</v>
      </c>
      <c r="H144" s="27"/>
      <c r="I144" s="27">
        <v>0</v>
      </c>
      <c r="J144" s="27"/>
      <c r="K144" s="27">
        <v>0</v>
      </c>
      <c r="L144" s="27"/>
      <c r="M144" s="27">
        <v>0</v>
      </c>
      <c r="N144" s="27"/>
      <c r="O144" s="27">
        <v>0</v>
      </c>
      <c r="P144" s="27"/>
      <c r="Q144" s="27">
        <v>0</v>
      </c>
      <c r="R144" s="27"/>
      <c r="S144" s="27">
        <v>0</v>
      </c>
      <c r="T144" s="27"/>
      <c r="U144" s="27">
        <v>0</v>
      </c>
      <c r="V144" s="27"/>
      <c r="W144" s="27">
        <v>0</v>
      </c>
      <c r="X144" s="27"/>
      <c r="Y144" s="27">
        <v>0</v>
      </c>
      <c r="Z144" s="27"/>
      <c r="AA144" s="27">
        <v>0</v>
      </c>
      <c r="AB144" s="27"/>
      <c r="AC144" s="27">
        <v>0</v>
      </c>
      <c r="AD144" s="27"/>
      <c r="AE144" s="27">
        <v>0</v>
      </c>
      <c r="AF144" s="27"/>
      <c r="AG144" s="27">
        <v>0</v>
      </c>
      <c r="AH144" s="27"/>
      <c r="AI144" s="27">
        <v>0</v>
      </c>
      <c r="AJ144" s="27"/>
      <c r="AK144" s="27">
        <v>0</v>
      </c>
      <c r="AL144" s="27"/>
      <c r="AM144" s="27">
        <v>0</v>
      </c>
    </row>
    <row r="145" spans="1:39" x14ac:dyDescent="0.2">
      <c r="B145" s="10" t="s">
        <v>117</v>
      </c>
      <c r="C145" s="27">
        <v>0</v>
      </c>
      <c r="D145" s="27"/>
      <c r="E145" s="27">
        <v>0</v>
      </c>
      <c r="F145" s="27"/>
      <c r="G145" s="27">
        <v>0</v>
      </c>
      <c r="H145" s="27"/>
      <c r="I145" s="27">
        <v>0</v>
      </c>
      <c r="J145" s="27"/>
      <c r="K145" s="27">
        <v>0</v>
      </c>
      <c r="L145" s="27"/>
      <c r="M145" s="27">
        <v>0</v>
      </c>
      <c r="N145" s="27"/>
      <c r="O145" s="27">
        <v>0</v>
      </c>
      <c r="P145" s="27"/>
      <c r="Q145" s="27">
        <v>0</v>
      </c>
      <c r="R145" s="27"/>
      <c r="S145" s="27">
        <v>0</v>
      </c>
      <c r="T145" s="27"/>
      <c r="U145" s="27">
        <v>0</v>
      </c>
      <c r="V145" s="27"/>
      <c r="W145" s="27">
        <v>0</v>
      </c>
      <c r="X145" s="27"/>
      <c r="Y145" s="27">
        <v>0</v>
      </c>
      <c r="Z145" s="27"/>
      <c r="AA145" s="27">
        <v>0</v>
      </c>
      <c r="AB145" s="27"/>
      <c r="AC145" s="27">
        <v>0</v>
      </c>
      <c r="AD145" s="27"/>
      <c r="AE145" s="27">
        <v>0</v>
      </c>
      <c r="AF145" s="27"/>
      <c r="AG145" s="27">
        <v>0</v>
      </c>
      <c r="AH145" s="27"/>
      <c r="AI145" s="27">
        <v>-653829.16</v>
      </c>
      <c r="AJ145" s="27"/>
      <c r="AK145" s="27">
        <v>0</v>
      </c>
      <c r="AL145" s="27"/>
      <c r="AM145" s="27">
        <v>-653829.16</v>
      </c>
    </row>
    <row r="146" spans="1:39" x14ac:dyDescent="0.2">
      <c r="B146" s="10" t="s">
        <v>118</v>
      </c>
      <c r="C146" s="27">
        <v>0</v>
      </c>
      <c r="D146" s="27"/>
      <c r="E146" s="27">
        <v>0</v>
      </c>
      <c r="F146" s="27"/>
      <c r="G146" s="27">
        <v>55.48</v>
      </c>
      <c r="H146" s="27"/>
      <c r="I146" s="27">
        <v>0</v>
      </c>
      <c r="J146" s="27"/>
      <c r="K146" s="27">
        <v>0</v>
      </c>
      <c r="L146" s="27"/>
      <c r="M146" s="27">
        <v>0</v>
      </c>
      <c r="N146" s="27"/>
      <c r="O146" s="27">
        <v>0</v>
      </c>
      <c r="P146" s="27"/>
      <c r="Q146" s="27">
        <v>0</v>
      </c>
      <c r="R146" s="27"/>
      <c r="S146" s="27">
        <v>0</v>
      </c>
      <c r="T146" s="27"/>
      <c r="U146" s="27">
        <v>0</v>
      </c>
      <c r="V146" s="27"/>
      <c r="W146" s="27">
        <v>0</v>
      </c>
      <c r="X146" s="27"/>
      <c r="Y146" s="27">
        <v>0</v>
      </c>
      <c r="Z146" s="27"/>
      <c r="AA146" s="27">
        <v>0</v>
      </c>
      <c r="AB146" s="27"/>
      <c r="AC146" s="27">
        <v>0</v>
      </c>
      <c r="AD146" s="27"/>
      <c r="AE146" s="27">
        <v>0</v>
      </c>
      <c r="AF146" s="27"/>
      <c r="AG146" s="27">
        <v>0</v>
      </c>
      <c r="AH146" s="27"/>
      <c r="AI146" s="27">
        <v>-18472.98</v>
      </c>
      <c r="AJ146" s="27"/>
      <c r="AK146" s="27">
        <v>0</v>
      </c>
      <c r="AL146" s="27"/>
      <c r="AM146" s="27">
        <v>-18417.5</v>
      </c>
    </row>
    <row r="147" spans="1:39" x14ac:dyDescent="0.2">
      <c r="B147" s="10" t="s">
        <v>120</v>
      </c>
      <c r="C147" s="27">
        <v>0</v>
      </c>
      <c r="D147" s="27"/>
      <c r="E147" s="27">
        <v>0</v>
      </c>
      <c r="F147" s="27"/>
      <c r="G147" s="27">
        <v>0</v>
      </c>
      <c r="H147" s="27"/>
      <c r="I147" s="27">
        <v>0</v>
      </c>
      <c r="J147" s="27"/>
      <c r="K147" s="27">
        <v>0</v>
      </c>
      <c r="L147" s="27"/>
      <c r="M147" s="27">
        <v>0</v>
      </c>
      <c r="N147" s="27"/>
      <c r="O147" s="27">
        <v>0</v>
      </c>
      <c r="P147" s="27"/>
      <c r="Q147" s="27">
        <v>0</v>
      </c>
      <c r="R147" s="27"/>
      <c r="S147" s="27">
        <v>0</v>
      </c>
      <c r="T147" s="27"/>
      <c r="U147" s="27">
        <v>0</v>
      </c>
      <c r="V147" s="27"/>
      <c r="W147" s="27">
        <v>0</v>
      </c>
      <c r="X147" s="27"/>
      <c r="Y147" s="27">
        <v>0</v>
      </c>
      <c r="Z147" s="27"/>
      <c r="AA147" s="27">
        <v>0</v>
      </c>
      <c r="AB147" s="27"/>
      <c r="AC147" s="27">
        <v>0</v>
      </c>
      <c r="AD147" s="27"/>
      <c r="AE147" s="27">
        <v>0</v>
      </c>
      <c r="AF147" s="27"/>
      <c r="AG147" s="27">
        <v>0</v>
      </c>
      <c r="AH147" s="27"/>
      <c r="AI147" s="27">
        <v>0</v>
      </c>
      <c r="AJ147" s="27"/>
      <c r="AK147" s="27">
        <v>0</v>
      </c>
      <c r="AL147" s="27"/>
      <c r="AM147" s="27">
        <v>0</v>
      </c>
    </row>
    <row r="148" spans="1:39" x14ac:dyDescent="0.2">
      <c r="B148" s="10" t="s">
        <v>121</v>
      </c>
      <c r="C148" s="27">
        <v>0</v>
      </c>
      <c r="D148" s="27"/>
      <c r="E148" s="27">
        <v>0</v>
      </c>
      <c r="F148" s="27"/>
      <c r="G148" s="27">
        <v>0</v>
      </c>
      <c r="H148" s="27"/>
      <c r="I148" s="27">
        <v>0</v>
      </c>
      <c r="J148" s="27"/>
      <c r="K148" s="27">
        <v>0</v>
      </c>
      <c r="L148" s="27"/>
      <c r="M148" s="27">
        <v>0</v>
      </c>
      <c r="N148" s="27"/>
      <c r="O148" s="27">
        <v>0</v>
      </c>
      <c r="P148" s="27"/>
      <c r="Q148" s="27">
        <v>0</v>
      </c>
      <c r="R148" s="27"/>
      <c r="S148" s="27">
        <v>0</v>
      </c>
      <c r="T148" s="27"/>
      <c r="U148" s="27">
        <v>0</v>
      </c>
      <c r="V148" s="27"/>
      <c r="W148" s="27">
        <v>0</v>
      </c>
      <c r="X148" s="27"/>
      <c r="Y148" s="27">
        <v>0</v>
      </c>
      <c r="Z148" s="27"/>
      <c r="AA148" s="27">
        <v>0</v>
      </c>
      <c r="AB148" s="27"/>
      <c r="AC148" s="27">
        <v>0</v>
      </c>
      <c r="AD148" s="27"/>
      <c r="AE148" s="27">
        <v>0</v>
      </c>
      <c r="AF148" s="27"/>
      <c r="AG148" s="27">
        <v>0</v>
      </c>
      <c r="AH148" s="27"/>
      <c r="AI148" s="27">
        <v>0</v>
      </c>
      <c r="AJ148" s="27"/>
      <c r="AK148" s="27">
        <v>0</v>
      </c>
      <c r="AL148" s="27"/>
      <c r="AM148" s="27">
        <v>0</v>
      </c>
    </row>
    <row r="149" spans="1:39" x14ac:dyDescent="0.2">
      <c r="B149" s="10" t="s">
        <v>123</v>
      </c>
      <c r="C149" s="27">
        <v>0</v>
      </c>
      <c r="D149" s="27"/>
      <c r="E149" s="27">
        <v>0</v>
      </c>
      <c r="F149" s="27"/>
      <c r="G149" s="27">
        <v>0</v>
      </c>
      <c r="H149" s="27"/>
      <c r="I149" s="27">
        <v>0</v>
      </c>
      <c r="J149" s="27"/>
      <c r="K149" s="27">
        <v>0</v>
      </c>
      <c r="L149" s="27"/>
      <c r="M149" s="27">
        <v>0</v>
      </c>
      <c r="N149" s="27"/>
      <c r="O149" s="27">
        <v>0</v>
      </c>
      <c r="P149" s="27"/>
      <c r="Q149" s="27">
        <v>0</v>
      </c>
      <c r="R149" s="27"/>
      <c r="S149" s="27">
        <v>0</v>
      </c>
      <c r="T149" s="27"/>
      <c r="U149" s="27">
        <v>0</v>
      </c>
      <c r="V149" s="27"/>
      <c r="W149" s="27">
        <v>0</v>
      </c>
      <c r="X149" s="27"/>
      <c r="Y149" s="27">
        <v>0</v>
      </c>
      <c r="Z149" s="27"/>
      <c r="AA149" s="27">
        <v>0</v>
      </c>
      <c r="AB149" s="27"/>
      <c r="AC149" s="27">
        <v>0</v>
      </c>
      <c r="AD149" s="27"/>
      <c r="AE149" s="27">
        <v>0</v>
      </c>
      <c r="AF149" s="27"/>
      <c r="AG149" s="27">
        <v>0</v>
      </c>
      <c r="AH149" s="27"/>
      <c r="AI149" s="27">
        <v>-258005.34</v>
      </c>
      <c r="AJ149" s="27"/>
      <c r="AK149" s="27">
        <v>0</v>
      </c>
      <c r="AL149" s="27"/>
      <c r="AM149" s="27">
        <v>-258005.34</v>
      </c>
    </row>
    <row r="150" spans="1:39" x14ac:dyDescent="0.2">
      <c r="B150" s="10" t="s">
        <v>128</v>
      </c>
      <c r="C150" s="27">
        <v>0</v>
      </c>
      <c r="D150" s="27"/>
      <c r="E150" s="27">
        <v>0</v>
      </c>
      <c r="F150" s="27"/>
      <c r="G150" s="27">
        <v>0</v>
      </c>
      <c r="H150" s="27"/>
      <c r="I150" s="27">
        <v>0</v>
      </c>
      <c r="J150" s="27"/>
      <c r="K150" s="27">
        <v>0</v>
      </c>
      <c r="L150" s="27"/>
      <c r="M150" s="27">
        <v>0</v>
      </c>
      <c r="N150" s="27"/>
      <c r="O150" s="27">
        <v>0</v>
      </c>
      <c r="P150" s="27"/>
      <c r="Q150" s="27">
        <v>0</v>
      </c>
      <c r="R150" s="27"/>
      <c r="S150" s="27">
        <v>0</v>
      </c>
      <c r="T150" s="27"/>
      <c r="U150" s="27">
        <v>0</v>
      </c>
      <c r="V150" s="27"/>
      <c r="W150" s="27">
        <v>0</v>
      </c>
      <c r="X150" s="27"/>
      <c r="Y150" s="27">
        <v>0</v>
      </c>
      <c r="Z150" s="27"/>
      <c r="AA150" s="27">
        <v>0</v>
      </c>
      <c r="AB150" s="27"/>
      <c r="AC150" s="27">
        <v>0</v>
      </c>
      <c r="AD150" s="27"/>
      <c r="AE150" s="27">
        <v>0</v>
      </c>
      <c r="AF150" s="27"/>
      <c r="AG150" s="27">
        <v>0</v>
      </c>
      <c r="AH150" s="27"/>
      <c r="AI150" s="27">
        <v>0</v>
      </c>
      <c r="AJ150" s="27"/>
      <c r="AK150" s="27">
        <v>0</v>
      </c>
      <c r="AL150" s="27"/>
      <c r="AM150" s="27">
        <v>0</v>
      </c>
    </row>
    <row r="151" spans="1:39" x14ac:dyDescent="0.2">
      <c r="B151" s="10" t="s">
        <v>124</v>
      </c>
      <c r="C151" s="28">
        <v>0</v>
      </c>
      <c r="D151" s="27"/>
      <c r="E151" s="28">
        <v>0</v>
      </c>
      <c r="F151" s="27"/>
      <c r="G151" s="28">
        <v>0</v>
      </c>
      <c r="H151" s="27"/>
      <c r="I151" s="28">
        <v>0</v>
      </c>
      <c r="J151" s="27"/>
      <c r="K151" s="28">
        <v>0</v>
      </c>
      <c r="L151" s="27"/>
      <c r="M151" s="28">
        <v>0</v>
      </c>
      <c r="N151" s="27"/>
      <c r="O151" s="28">
        <v>0</v>
      </c>
      <c r="P151" s="27"/>
      <c r="Q151" s="28">
        <v>0</v>
      </c>
      <c r="R151" s="27"/>
      <c r="S151" s="28">
        <v>0</v>
      </c>
      <c r="T151" s="27"/>
      <c r="U151" s="28">
        <v>0</v>
      </c>
      <c r="V151" s="27"/>
      <c r="W151" s="28">
        <v>0</v>
      </c>
      <c r="X151" s="27"/>
      <c r="Y151" s="28">
        <v>0</v>
      </c>
      <c r="Z151" s="27"/>
      <c r="AA151" s="28">
        <v>0</v>
      </c>
      <c r="AB151" s="27"/>
      <c r="AC151" s="28">
        <v>0</v>
      </c>
      <c r="AD151" s="27"/>
      <c r="AE151" s="28">
        <v>0</v>
      </c>
      <c r="AF151" s="27"/>
      <c r="AG151" s="28">
        <v>0</v>
      </c>
      <c r="AH151" s="27"/>
      <c r="AI151" s="28">
        <v>0</v>
      </c>
      <c r="AJ151" s="27"/>
      <c r="AK151" s="28">
        <v>0</v>
      </c>
      <c r="AL151" s="27"/>
      <c r="AM151" s="28">
        <v>0</v>
      </c>
    </row>
    <row r="152" spans="1:39" x14ac:dyDescent="0.2">
      <c r="B152" s="10" t="s">
        <v>143</v>
      </c>
      <c r="C152" s="27">
        <v>0</v>
      </c>
      <c r="D152" s="27"/>
      <c r="E152" s="27">
        <v>0</v>
      </c>
      <c r="F152" s="27"/>
      <c r="G152" s="27">
        <v>0</v>
      </c>
      <c r="H152" s="27"/>
      <c r="I152" s="27">
        <v>0</v>
      </c>
      <c r="J152" s="27"/>
      <c r="K152" s="27">
        <v>0</v>
      </c>
      <c r="L152" s="27"/>
      <c r="M152" s="27">
        <v>0</v>
      </c>
      <c r="N152" s="27"/>
      <c r="O152" s="27">
        <v>0</v>
      </c>
      <c r="P152" s="27"/>
      <c r="Q152" s="27">
        <v>0</v>
      </c>
      <c r="R152" s="27"/>
      <c r="S152" s="27">
        <v>0</v>
      </c>
      <c r="T152" s="27"/>
      <c r="U152" s="27">
        <v>0</v>
      </c>
      <c r="V152" s="27"/>
      <c r="W152" s="27">
        <v>0</v>
      </c>
      <c r="X152" s="27"/>
      <c r="Y152" s="27">
        <v>0</v>
      </c>
      <c r="Z152" s="27"/>
      <c r="AA152" s="27">
        <v>0</v>
      </c>
      <c r="AB152" s="27"/>
      <c r="AC152" s="27">
        <v>0</v>
      </c>
      <c r="AD152" s="27"/>
      <c r="AE152" s="27">
        <v>0</v>
      </c>
      <c r="AF152" s="27"/>
      <c r="AG152" s="27">
        <v>0</v>
      </c>
      <c r="AH152" s="27"/>
      <c r="AI152" s="27">
        <v>-930307.48</v>
      </c>
      <c r="AJ152" s="27"/>
      <c r="AK152" s="27">
        <v>0</v>
      </c>
      <c r="AL152" s="27"/>
      <c r="AM152" s="27">
        <v>-930307.48</v>
      </c>
    </row>
    <row r="153" spans="1:39" x14ac:dyDescent="0.2">
      <c r="B153" s="11"/>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row>
    <row r="154" spans="1:39" ht="15" x14ac:dyDescent="0.35">
      <c r="A154" s="12" t="s">
        <v>603</v>
      </c>
      <c r="C154" s="76"/>
      <c r="D154" s="76"/>
      <c r="E154" s="76"/>
      <c r="F154" s="63"/>
      <c r="G154" s="76"/>
      <c r="H154" s="76"/>
      <c r="I154" s="76"/>
      <c r="J154" s="63"/>
      <c r="K154" s="76"/>
      <c r="L154" s="63"/>
      <c r="M154" s="76"/>
      <c r="N154" s="63"/>
      <c r="O154" s="76"/>
      <c r="P154" s="63"/>
      <c r="Q154" s="76"/>
      <c r="R154" s="63"/>
      <c r="S154" s="76"/>
      <c r="T154" s="63"/>
      <c r="U154" s="76"/>
      <c r="V154" s="63"/>
      <c r="W154" s="76"/>
      <c r="X154" s="63"/>
      <c r="Y154" s="76"/>
      <c r="Z154" s="63"/>
      <c r="AA154" s="76"/>
      <c r="AB154" s="63"/>
      <c r="AC154" s="76"/>
      <c r="AD154" s="63"/>
      <c r="AE154" s="76"/>
      <c r="AF154" s="63"/>
      <c r="AG154" s="76"/>
      <c r="AH154" s="63"/>
      <c r="AI154" s="76"/>
      <c r="AJ154" s="63"/>
      <c r="AK154" s="76"/>
      <c r="AL154" s="63"/>
      <c r="AM154" s="76"/>
    </row>
    <row r="155" spans="1:39" x14ac:dyDescent="0.2">
      <c r="B155" s="10" t="s">
        <v>413</v>
      </c>
      <c r="C155" s="27">
        <v>0</v>
      </c>
      <c r="D155" s="27"/>
      <c r="E155" s="27">
        <v>0</v>
      </c>
      <c r="F155" s="27"/>
      <c r="G155" s="27">
        <v>0</v>
      </c>
      <c r="H155" s="27"/>
      <c r="I155" s="27">
        <v>0</v>
      </c>
      <c r="J155" s="27"/>
      <c r="K155" s="27">
        <v>0</v>
      </c>
      <c r="L155" s="27"/>
      <c r="M155" s="27">
        <v>0</v>
      </c>
      <c r="N155" s="27"/>
      <c r="O155" s="27">
        <v>0</v>
      </c>
      <c r="P155" s="27"/>
      <c r="Q155" s="27">
        <v>0</v>
      </c>
      <c r="R155" s="27"/>
      <c r="S155" s="27">
        <v>0</v>
      </c>
      <c r="T155" s="27"/>
      <c r="U155" s="27">
        <v>0</v>
      </c>
      <c r="V155" s="27"/>
      <c r="W155" s="27">
        <v>0</v>
      </c>
      <c r="X155" s="27"/>
      <c r="Y155" s="27">
        <v>0</v>
      </c>
      <c r="Z155" s="27"/>
      <c r="AA155" s="27">
        <v>0</v>
      </c>
      <c r="AB155" s="27"/>
      <c r="AC155" s="27">
        <v>0</v>
      </c>
      <c r="AD155" s="27"/>
      <c r="AE155" s="27">
        <v>0</v>
      </c>
      <c r="AF155" s="27"/>
      <c r="AG155" s="27">
        <v>0</v>
      </c>
      <c r="AH155" s="27"/>
      <c r="AI155" s="27">
        <v>0</v>
      </c>
      <c r="AJ155" s="27"/>
      <c r="AK155" s="27">
        <v>0</v>
      </c>
      <c r="AL155" s="27"/>
      <c r="AM155" s="27">
        <v>0</v>
      </c>
    </row>
    <row r="156" spans="1:39" x14ac:dyDescent="0.2">
      <c r="B156" s="10" t="s">
        <v>112</v>
      </c>
      <c r="C156" s="27">
        <v>0</v>
      </c>
      <c r="D156" s="27"/>
      <c r="E156" s="27">
        <v>0</v>
      </c>
      <c r="F156" s="27"/>
      <c r="G156" s="27">
        <v>0</v>
      </c>
      <c r="H156" s="27"/>
      <c r="I156" s="27">
        <v>0</v>
      </c>
      <c r="J156" s="27"/>
      <c r="K156" s="27">
        <v>0</v>
      </c>
      <c r="L156" s="27"/>
      <c r="M156" s="27">
        <v>0</v>
      </c>
      <c r="N156" s="27"/>
      <c r="O156" s="27">
        <v>0</v>
      </c>
      <c r="P156" s="27"/>
      <c r="Q156" s="27">
        <v>0</v>
      </c>
      <c r="R156" s="27"/>
      <c r="S156" s="27">
        <v>0</v>
      </c>
      <c r="T156" s="27"/>
      <c r="U156" s="27">
        <v>0</v>
      </c>
      <c r="V156" s="27"/>
      <c r="W156" s="27">
        <v>0</v>
      </c>
      <c r="X156" s="27"/>
      <c r="Y156" s="27">
        <v>0</v>
      </c>
      <c r="Z156" s="27"/>
      <c r="AA156" s="27">
        <v>0</v>
      </c>
      <c r="AB156" s="27"/>
      <c r="AC156" s="27">
        <v>0</v>
      </c>
      <c r="AD156" s="27"/>
      <c r="AE156" s="27">
        <v>0</v>
      </c>
      <c r="AF156" s="27"/>
      <c r="AG156" s="27">
        <v>0</v>
      </c>
      <c r="AH156" s="27"/>
      <c r="AI156" s="27">
        <v>0</v>
      </c>
      <c r="AJ156" s="27"/>
      <c r="AK156" s="27">
        <v>0</v>
      </c>
      <c r="AL156" s="27"/>
      <c r="AM156" s="27">
        <v>0</v>
      </c>
    </row>
    <row r="157" spans="1:39" x14ac:dyDescent="0.2">
      <c r="B157" s="10" t="s">
        <v>113</v>
      </c>
      <c r="C157" s="27">
        <v>0</v>
      </c>
      <c r="D157" s="27"/>
      <c r="E157" s="27">
        <v>0</v>
      </c>
      <c r="F157" s="27"/>
      <c r="G157" s="27">
        <v>0</v>
      </c>
      <c r="H157" s="27"/>
      <c r="I157" s="27">
        <v>0</v>
      </c>
      <c r="J157" s="27"/>
      <c r="K157" s="27">
        <v>0</v>
      </c>
      <c r="L157" s="27"/>
      <c r="M157" s="27">
        <v>0</v>
      </c>
      <c r="N157" s="27"/>
      <c r="O157" s="27">
        <v>0</v>
      </c>
      <c r="P157" s="27"/>
      <c r="Q157" s="27">
        <v>0</v>
      </c>
      <c r="R157" s="27"/>
      <c r="S157" s="27">
        <v>0</v>
      </c>
      <c r="T157" s="27"/>
      <c r="U157" s="27">
        <v>0</v>
      </c>
      <c r="V157" s="27"/>
      <c r="W157" s="27">
        <v>0</v>
      </c>
      <c r="X157" s="27"/>
      <c r="Y157" s="27">
        <v>0</v>
      </c>
      <c r="Z157" s="27"/>
      <c r="AA157" s="27">
        <v>0</v>
      </c>
      <c r="AB157" s="27"/>
      <c r="AC157" s="27">
        <v>0</v>
      </c>
      <c r="AD157" s="27"/>
      <c r="AE157" s="27">
        <v>0</v>
      </c>
      <c r="AF157" s="27"/>
      <c r="AG157" s="27">
        <v>0</v>
      </c>
      <c r="AH157" s="27"/>
      <c r="AI157" s="27">
        <v>0</v>
      </c>
      <c r="AJ157" s="27"/>
      <c r="AK157" s="27">
        <v>0</v>
      </c>
      <c r="AL157" s="27"/>
      <c r="AM157" s="27">
        <v>0</v>
      </c>
    </row>
    <row r="158" spans="1:39" x14ac:dyDescent="0.2">
      <c r="B158" s="10" t="s">
        <v>114</v>
      </c>
      <c r="C158" s="27">
        <v>0</v>
      </c>
      <c r="D158" s="27"/>
      <c r="E158" s="27">
        <v>0</v>
      </c>
      <c r="F158" s="27"/>
      <c r="G158" s="27">
        <v>0</v>
      </c>
      <c r="H158" s="27"/>
      <c r="I158" s="27">
        <v>0</v>
      </c>
      <c r="J158" s="27"/>
      <c r="K158" s="27">
        <v>0</v>
      </c>
      <c r="L158" s="27"/>
      <c r="M158" s="27">
        <v>0</v>
      </c>
      <c r="N158" s="27"/>
      <c r="O158" s="27">
        <v>0</v>
      </c>
      <c r="P158" s="27"/>
      <c r="Q158" s="27">
        <v>0</v>
      </c>
      <c r="R158" s="27"/>
      <c r="S158" s="27">
        <v>0</v>
      </c>
      <c r="T158" s="27"/>
      <c r="U158" s="27">
        <v>0</v>
      </c>
      <c r="V158" s="27"/>
      <c r="W158" s="27">
        <v>0</v>
      </c>
      <c r="X158" s="27"/>
      <c r="Y158" s="27">
        <v>0</v>
      </c>
      <c r="Z158" s="27"/>
      <c r="AA158" s="27">
        <v>0</v>
      </c>
      <c r="AB158" s="27"/>
      <c r="AC158" s="27">
        <v>0</v>
      </c>
      <c r="AD158" s="27"/>
      <c r="AE158" s="27">
        <v>0</v>
      </c>
      <c r="AF158" s="27"/>
      <c r="AG158" s="27">
        <v>0</v>
      </c>
      <c r="AH158" s="27"/>
      <c r="AI158" s="27">
        <v>0</v>
      </c>
      <c r="AJ158" s="27"/>
      <c r="AK158" s="27">
        <v>0</v>
      </c>
      <c r="AL158" s="27"/>
      <c r="AM158" s="27">
        <v>0</v>
      </c>
    </row>
    <row r="159" spans="1:39" x14ac:dyDescent="0.2">
      <c r="B159" s="10" t="s">
        <v>116</v>
      </c>
      <c r="C159" s="27">
        <v>0</v>
      </c>
      <c r="D159" s="27"/>
      <c r="E159" s="27">
        <v>0</v>
      </c>
      <c r="F159" s="27"/>
      <c r="G159" s="27">
        <v>0</v>
      </c>
      <c r="H159" s="27"/>
      <c r="I159" s="27">
        <v>0</v>
      </c>
      <c r="J159" s="27"/>
      <c r="K159" s="27">
        <v>0</v>
      </c>
      <c r="L159" s="27"/>
      <c r="M159" s="27">
        <v>0</v>
      </c>
      <c r="N159" s="27"/>
      <c r="O159" s="27">
        <v>0</v>
      </c>
      <c r="P159" s="27"/>
      <c r="Q159" s="27">
        <v>0</v>
      </c>
      <c r="R159" s="27"/>
      <c r="S159" s="27">
        <v>0</v>
      </c>
      <c r="T159" s="27"/>
      <c r="U159" s="27">
        <v>0</v>
      </c>
      <c r="V159" s="27"/>
      <c r="W159" s="27">
        <v>0</v>
      </c>
      <c r="X159" s="27"/>
      <c r="Y159" s="27">
        <v>0</v>
      </c>
      <c r="Z159" s="27"/>
      <c r="AA159" s="27">
        <v>0</v>
      </c>
      <c r="AB159" s="27"/>
      <c r="AC159" s="27">
        <v>0</v>
      </c>
      <c r="AD159" s="27"/>
      <c r="AE159" s="27">
        <v>0</v>
      </c>
      <c r="AF159" s="27"/>
      <c r="AG159" s="27">
        <v>0</v>
      </c>
      <c r="AH159" s="27"/>
      <c r="AI159" s="27">
        <v>0</v>
      </c>
      <c r="AJ159" s="27"/>
      <c r="AK159" s="27">
        <v>0</v>
      </c>
      <c r="AL159" s="27"/>
      <c r="AM159" s="27">
        <v>0</v>
      </c>
    </row>
    <row r="160" spans="1:39" x14ac:dyDescent="0.2">
      <c r="B160" s="10" t="s">
        <v>117</v>
      </c>
      <c r="C160" s="27">
        <v>0</v>
      </c>
      <c r="D160" s="27"/>
      <c r="E160" s="27">
        <v>0</v>
      </c>
      <c r="F160" s="27"/>
      <c r="G160" s="27">
        <v>0</v>
      </c>
      <c r="H160" s="27"/>
      <c r="I160" s="27">
        <v>0</v>
      </c>
      <c r="J160" s="27"/>
      <c r="K160" s="27">
        <v>0</v>
      </c>
      <c r="L160" s="27"/>
      <c r="M160" s="27">
        <v>0</v>
      </c>
      <c r="N160" s="27"/>
      <c r="O160" s="27">
        <v>0</v>
      </c>
      <c r="P160" s="27"/>
      <c r="Q160" s="27">
        <v>0</v>
      </c>
      <c r="R160" s="27"/>
      <c r="S160" s="27">
        <v>0</v>
      </c>
      <c r="T160" s="27"/>
      <c r="U160" s="27">
        <v>0</v>
      </c>
      <c r="V160" s="27"/>
      <c r="W160" s="27">
        <v>0</v>
      </c>
      <c r="X160" s="27"/>
      <c r="Y160" s="27">
        <v>0</v>
      </c>
      <c r="Z160" s="27"/>
      <c r="AA160" s="27">
        <v>0</v>
      </c>
      <c r="AB160" s="27"/>
      <c r="AC160" s="27">
        <v>0</v>
      </c>
      <c r="AD160" s="27"/>
      <c r="AE160" s="27">
        <v>0</v>
      </c>
      <c r="AF160" s="27"/>
      <c r="AG160" s="27">
        <v>0</v>
      </c>
      <c r="AH160" s="27"/>
      <c r="AI160" s="27">
        <v>0</v>
      </c>
      <c r="AJ160" s="27"/>
      <c r="AK160" s="27">
        <v>0</v>
      </c>
      <c r="AL160" s="27"/>
      <c r="AM160" s="27">
        <v>0</v>
      </c>
    </row>
    <row r="161" spans="1:39" x14ac:dyDescent="0.2">
      <c r="B161" s="10" t="s">
        <v>118</v>
      </c>
      <c r="C161" s="27">
        <v>0</v>
      </c>
      <c r="D161" s="27"/>
      <c r="E161" s="27">
        <v>0</v>
      </c>
      <c r="F161" s="27"/>
      <c r="G161" s="27">
        <v>0</v>
      </c>
      <c r="H161" s="27"/>
      <c r="I161" s="27">
        <v>0</v>
      </c>
      <c r="J161" s="27"/>
      <c r="K161" s="27">
        <v>0</v>
      </c>
      <c r="L161" s="27"/>
      <c r="M161" s="27">
        <v>0</v>
      </c>
      <c r="N161" s="27"/>
      <c r="O161" s="27">
        <v>0</v>
      </c>
      <c r="P161" s="27"/>
      <c r="Q161" s="27">
        <v>0</v>
      </c>
      <c r="R161" s="27"/>
      <c r="S161" s="27">
        <v>0</v>
      </c>
      <c r="T161" s="27"/>
      <c r="U161" s="27">
        <v>0</v>
      </c>
      <c r="V161" s="27"/>
      <c r="W161" s="27">
        <v>0</v>
      </c>
      <c r="X161" s="27"/>
      <c r="Y161" s="27">
        <v>0</v>
      </c>
      <c r="Z161" s="27"/>
      <c r="AA161" s="27">
        <v>0</v>
      </c>
      <c r="AB161" s="27"/>
      <c r="AC161" s="27">
        <v>0</v>
      </c>
      <c r="AD161" s="27"/>
      <c r="AE161" s="27">
        <v>0</v>
      </c>
      <c r="AF161" s="27"/>
      <c r="AG161" s="27">
        <v>0</v>
      </c>
      <c r="AH161" s="27"/>
      <c r="AI161" s="27">
        <v>1254.1300000000001</v>
      </c>
      <c r="AJ161" s="27"/>
      <c r="AK161" s="27">
        <v>0</v>
      </c>
      <c r="AL161" s="27"/>
      <c r="AM161" s="27">
        <v>1254.1300000000001</v>
      </c>
    </row>
    <row r="162" spans="1:39" x14ac:dyDescent="0.2">
      <c r="B162" s="10" t="s">
        <v>120</v>
      </c>
      <c r="C162" s="27">
        <v>0</v>
      </c>
      <c r="D162" s="27"/>
      <c r="E162" s="27">
        <v>0</v>
      </c>
      <c r="F162" s="27"/>
      <c r="G162" s="27">
        <v>0</v>
      </c>
      <c r="H162" s="27"/>
      <c r="I162" s="27">
        <v>0</v>
      </c>
      <c r="J162" s="27"/>
      <c r="K162" s="27">
        <v>0</v>
      </c>
      <c r="L162" s="27"/>
      <c r="M162" s="27">
        <v>0</v>
      </c>
      <c r="N162" s="27"/>
      <c r="O162" s="27">
        <v>0</v>
      </c>
      <c r="P162" s="27"/>
      <c r="Q162" s="27">
        <v>0</v>
      </c>
      <c r="R162" s="27"/>
      <c r="S162" s="27">
        <v>0</v>
      </c>
      <c r="T162" s="27"/>
      <c r="U162" s="27">
        <v>0</v>
      </c>
      <c r="V162" s="27"/>
      <c r="W162" s="27">
        <v>0</v>
      </c>
      <c r="X162" s="27"/>
      <c r="Y162" s="27">
        <v>0</v>
      </c>
      <c r="Z162" s="27"/>
      <c r="AA162" s="27">
        <v>0</v>
      </c>
      <c r="AB162" s="27"/>
      <c r="AC162" s="27">
        <v>0</v>
      </c>
      <c r="AD162" s="27"/>
      <c r="AE162" s="27">
        <v>0</v>
      </c>
      <c r="AF162" s="27"/>
      <c r="AG162" s="27">
        <v>0</v>
      </c>
      <c r="AH162" s="27"/>
      <c r="AI162" s="27">
        <v>0</v>
      </c>
      <c r="AJ162" s="27"/>
      <c r="AK162" s="27">
        <v>0</v>
      </c>
      <c r="AL162" s="27"/>
      <c r="AM162" s="27">
        <v>0</v>
      </c>
    </row>
    <row r="163" spans="1:39" x14ac:dyDescent="0.2">
      <c r="B163" s="10" t="s">
        <v>121</v>
      </c>
      <c r="C163" s="27">
        <v>0</v>
      </c>
      <c r="D163" s="27"/>
      <c r="E163" s="27">
        <v>0</v>
      </c>
      <c r="F163" s="27"/>
      <c r="G163" s="27">
        <v>0</v>
      </c>
      <c r="H163" s="27"/>
      <c r="I163" s="27">
        <v>0</v>
      </c>
      <c r="J163" s="27"/>
      <c r="K163" s="27">
        <v>0</v>
      </c>
      <c r="L163" s="27"/>
      <c r="M163" s="27">
        <v>0</v>
      </c>
      <c r="N163" s="27"/>
      <c r="O163" s="27">
        <v>0</v>
      </c>
      <c r="P163" s="27"/>
      <c r="Q163" s="27">
        <v>0</v>
      </c>
      <c r="R163" s="27"/>
      <c r="S163" s="27">
        <v>0</v>
      </c>
      <c r="T163" s="27"/>
      <c r="U163" s="27">
        <v>0</v>
      </c>
      <c r="V163" s="27"/>
      <c r="W163" s="27">
        <v>0</v>
      </c>
      <c r="X163" s="27"/>
      <c r="Y163" s="27">
        <v>0</v>
      </c>
      <c r="Z163" s="27"/>
      <c r="AA163" s="27">
        <v>0</v>
      </c>
      <c r="AB163" s="27"/>
      <c r="AC163" s="27">
        <v>0</v>
      </c>
      <c r="AD163" s="27"/>
      <c r="AE163" s="27">
        <v>0</v>
      </c>
      <c r="AF163" s="27"/>
      <c r="AG163" s="27">
        <v>0</v>
      </c>
      <c r="AH163" s="27"/>
      <c r="AI163" s="27">
        <v>0</v>
      </c>
      <c r="AJ163" s="27"/>
      <c r="AK163" s="27">
        <v>0</v>
      </c>
      <c r="AL163" s="27"/>
      <c r="AM163" s="27">
        <v>0</v>
      </c>
    </row>
    <row r="164" spans="1:39" x14ac:dyDescent="0.2">
      <c r="B164" s="10" t="s">
        <v>123</v>
      </c>
      <c r="C164" s="27">
        <v>0</v>
      </c>
      <c r="D164" s="27"/>
      <c r="E164" s="27">
        <v>0</v>
      </c>
      <c r="F164" s="27"/>
      <c r="G164" s="27">
        <v>0</v>
      </c>
      <c r="H164" s="27"/>
      <c r="I164" s="27">
        <v>0</v>
      </c>
      <c r="J164" s="27"/>
      <c r="K164" s="27">
        <v>0</v>
      </c>
      <c r="L164" s="27"/>
      <c r="M164" s="27">
        <v>0</v>
      </c>
      <c r="N164" s="27"/>
      <c r="O164" s="27">
        <v>0</v>
      </c>
      <c r="P164" s="27"/>
      <c r="Q164" s="27">
        <v>0</v>
      </c>
      <c r="R164" s="27"/>
      <c r="S164" s="27">
        <v>0</v>
      </c>
      <c r="T164" s="27"/>
      <c r="U164" s="27">
        <v>0</v>
      </c>
      <c r="V164" s="27"/>
      <c r="W164" s="27">
        <v>0</v>
      </c>
      <c r="X164" s="27"/>
      <c r="Y164" s="27">
        <v>0</v>
      </c>
      <c r="Z164" s="27"/>
      <c r="AA164" s="27">
        <v>0</v>
      </c>
      <c r="AB164" s="27"/>
      <c r="AC164" s="27">
        <v>0</v>
      </c>
      <c r="AD164" s="27"/>
      <c r="AE164" s="27">
        <v>0</v>
      </c>
      <c r="AF164" s="27"/>
      <c r="AG164" s="27">
        <v>0</v>
      </c>
      <c r="AH164" s="27"/>
      <c r="AI164" s="27">
        <v>0</v>
      </c>
      <c r="AJ164" s="27"/>
      <c r="AK164" s="27">
        <v>0</v>
      </c>
      <c r="AL164" s="27"/>
      <c r="AM164" s="27">
        <v>0</v>
      </c>
    </row>
    <row r="165" spans="1:39" x14ac:dyDescent="0.2">
      <c r="B165" s="10" t="s">
        <v>128</v>
      </c>
      <c r="C165" s="27">
        <v>0</v>
      </c>
      <c r="D165" s="27"/>
      <c r="E165" s="27">
        <v>0</v>
      </c>
      <c r="F165" s="27"/>
      <c r="G165" s="27">
        <v>0</v>
      </c>
      <c r="H165" s="27"/>
      <c r="I165" s="27">
        <v>0</v>
      </c>
      <c r="J165" s="27"/>
      <c r="K165" s="27">
        <v>0</v>
      </c>
      <c r="L165" s="27"/>
      <c r="M165" s="27">
        <v>0</v>
      </c>
      <c r="N165" s="27"/>
      <c r="O165" s="27">
        <v>0</v>
      </c>
      <c r="P165" s="27"/>
      <c r="Q165" s="27">
        <v>0</v>
      </c>
      <c r="R165" s="27"/>
      <c r="S165" s="27">
        <v>0</v>
      </c>
      <c r="T165" s="27"/>
      <c r="U165" s="27">
        <v>0</v>
      </c>
      <c r="V165" s="27"/>
      <c r="W165" s="27">
        <v>0</v>
      </c>
      <c r="X165" s="27"/>
      <c r="Y165" s="27">
        <v>0</v>
      </c>
      <c r="Z165" s="27"/>
      <c r="AA165" s="27">
        <v>0</v>
      </c>
      <c r="AB165" s="27"/>
      <c r="AC165" s="27">
        <v>0</v>
      </c>
      <c r="AD165" s="27"/>
      <c r="AE165" s="27">
        <v>0</v>
      </c>
      <c r="AF165" s="27"/>
      <c r="AG165" s="27">
        <v>0</v>
      </c>
      <c r="AH165" s="27"/>
      <c r="AI165" s="27">
        <v>0</v>
      </c>
      <c r="AJ165" s="27"/>
      <c r="AK165" s="27">
        <v>0</v>
      </c>
      <c r="AL165" s="27"/>
      <c r="AM165" s="27">
        <v>0</v>
      </c>
    </row>
    <row r="166" spans="1:39" x14ac:dyDescent="0.2">
      <c r="B166" s="10" t="s">
        <v>124</v>
      </c>
      <c r="C166" s="27">
        <v>0</v>
      </c>
      <c r="D166" s="27"/>
      <c r="E166" s="27">
        <v>0</v>
      </c>
      <c r="F166" s="27"/>
      <c r="G166" s="27">
        <v>0</v>
      </c>
      <c r="H166" s="27"/>
      <c r="I166" s="27">
        <v>0</v>
      </c>
      <c r="J166" s="27"/>
      <c r="K166" s="27">
        <v>0</v>
      </c>
      <c r="L166" s="27"/>
      <c r="M166" s="27">
        <v>0</v>
      </c>
      <c r="N166" s="27"/>
      <c r="O166" s="27">
        <v>0</v>
      </c>
      <c r="P166" s="27"/>
      <c r="Q166" s="27">
        <v>0</v>
      </c>
      <c r="R166" s="27"/>
      <c r="S166" s="27">
        <v>0</v>
      </c>
      <c r="T166" s="27"/>
      <c r="U166" s="27">
        <v>0</v>
      </c>
      <c r="V166" s="27"/>
      <c r="W166" s="27">
        <v>0</v>
      </c>
      <c r="X166" s="27"/>
      <c r="Y166" s="27">
        <v>0</v>
      </c>
      <c r="Z166" s="27"/>
      <c r="AA166" s="27">
        <v>0</v>
      </c>
      <c r="AB166" s="27"/>
      <c r="AC166" s="27">
        <v>0</v>
      </c>
      <c r="AD166" s="27"/>
      <c r="AE166" s="27">
        <v>0</v>
      </c>
      <c r="AF166" s="27"/>
      <c r="AG166" s="27">
        <v>0</v>
      </c>
      <c r="AH166" s="27"/>
      <c r="AI166" s="27">
        <v>0</v>
      </c>
      <c r="AJ166" s="27"/>
      <c r="AK166" s="27">
        <v>0</v>
      </c>
      <c r="AL166" s="27"/>
      <c r="AM166" s="27">
        <v>0</v>
      </c>
    </row>
    <row r="167" spans="1:39" x14ac:dyDescent="0.2">
      <c r="B167" s="10" t="s">
        <v>130</v>
      </c>
      <c r="C167" s="28">
        <v>0</v>
      </c>
      <c r="D167" s="27"/>
      <c r="E167" s="28">
        <v>0</v>
      </c>
      <c r="F167" s="27"/>
      <c r="G167" s="28">
        <v>0</v>
      </c>
      <c r="H167" s="27"/>
      <c r="I167" s="28">
        <v>0</v>
      </c>
      <c r="J167" s="27"/>
      <c r="K167" s="28">
        <v>0</v>
      </c>
      <c r="L167" s="27"/>
      <c r="M167" s="28">
        <v>0</v>
      </c>
      <c r="N167" s="27"/>
      <c r="O167" s="28">
        <v>0</v>
      </c>
      <c r="P167" s="27"/>
      <c r="Q167" s="28">
        <v>0</v>
      </c>
      <c r="R167" s="27"/>
      <c r="S167" s="28">
        <v>0</v>
      </c>
      <c r="T167" s="27"/>
      <c r="U167" s="28">
        <v>0</v>
      </c>
      <c r="V167" s="27"/>
      <c r="W167" s="28">
        <v>0</v>
      </c>
      <c r="X167" s="27"/>
      <c r="Y167" s="28">
        <v>0</v>
      </c>
      <c r="Z167" s="27"/>
      <c r="AA167" s="28">
        <v>0</v>
      </c>
      <c r="AB167" s="27"/>
      <c r="AC167" s="28">
        <v>0</v>
      </c>
      <c r="AD167" s="27"/>
      <c r="AE167" s="28">
        <v>0</v>
      </c>
      <c r="AF167" s="27"/>
      <c r="AG167" s="28">
        <v>0</v>
      </c>
      <c r="AH167" s="27"/>
      <c r="AI167" s="28">
        <v>0</v>
      </c>
      <c r="AJ167" s="27"/>
      <c r="AK167" s="28">
        <v>0</v>
      </c>
      <c r="AL167" s="27"/>
      <c r="AM167" s="28">
        <v>0</v>
      </c>
    </row>
    <row r="168" spans="1:39" x14ac:dyDescent="0.2">
      <c r="B168" s="11"/>
      <c r="C168" s="27">
        <v>0</v>
      </c>
      <c r="D168" s="27"/>
      <c r="E168" s="27">
        <v>0</v>
      </c>
      <c r="F168" s="27"/>
      <c r="G168" s="27">
        <v>0</v>
      </c>
      <c r="H168" s="27"/>
      <c r="I168" s="27">
        <v>0</v>
      </c>
      <c r="J168" s="27"/>
      <c r="K168" s="27">
        <v>0</v>
      </c>
      <c r="L168" s="27"/>
      <c r="M168" s="27">
        <v>0</v>
      </c>
      <c r="N168" s="27"/>
      <c r="O168" s="27">
        <v>0</v>
      </c>
      <c r="P168" s="27"/>
      <c r="Q168" s="27">
        <v>0</v>
      </c>
      <c r="R168" s="27"/>
      <c r="S168" s="27">
        <v>0</v>
      </c>
      <c r="T168" s="27"/>
      <c r="U168" s="27">
        <v>0</v>
      </c>
      <c r="V168" s="27"/>
      <c r="W168" s="27">
        <v>0</v>
      </c>
      <c r="X168" s="27"/>
      <c r="Y168" s="27">
        <v>0</v>
      </c>
      <c r="Z168" s="27"/>
      <c r="AA168" s="27">
        <v>0</v>
      </c>
      <c r="AB168" s="27"/>
      <c r="AC168" s="27">
        <v>0</v>
      </c>
      <c r="AD168" s="27"/>
      <c r="AE168" s="27">
        <v>0</v>
      </c>
      <c r="AF168" s="27"/>
      <c r="AG168" s="27">
        <v>0</v>
      </c>
      <c r="AH168" s="27"/>
      <c r="AI168" s="27">
        <v>1254.1300000000001</v>
      </c>
      <c r="AJ168" s="27"/>
      <c r="AK168" s="27">
        <v>0</v>
      </c>
      <c r="AL168" s="27"/>
      <c r="AM168" s="27">
        <v>1254.1300000000001</v>
      </c>
    </row>
    <row r="169" spans="1:39" x14ac:dyDescent="0.2">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row>
    <row r="170" spans="1:39" x14ac:dyDescent="0.2">
      <c r="A170" s="12" t="s">
        <v>604</v>
      </c>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row>
    <row r="171" spans="1:39" x14ac:dyDescent="0.2">
      <c r="B171" s="10" t="s">
        <v>601</v>
      </c>
      <c r="C171" s="24">
        <v>0</v>
      </c>
      <c r="D171" s="24"/>
      <c r="E171" s="24">
        <v>0</v>
      </c>
      <c r="F171" s="24"/>
      <c r="G171" s="24">
        <v>0</v>
      </c>
      <c r="H171" s="24"/>
      <c r="I171" s="24">
        <v>0</v>
      </c>
      <c r="J171" s="24"/>
      <c r="K171" s="24">
        <v>0</v>
      </c>
      <c r="L171" s="24"/>
      <c r="M171" s="24">
        <v>0</v>
      </c>
      <c r="N171" s="24"/>
      <c r="O171" s="24">
        <v>0</v>
      </c>
      <c r="P171" s="24"/>
      <c r="Q171" s="24">
        <v>0</v>
      </c>
      <c r="R171" s="24"/>
      <c r="S171" s="24">
        <v>30818.06</v>
      </c>
      <c r="T171" s="24"/>
      <c r="U171" s="24">
        <v>0</v>
      </c>
      <c r="V171" s="24"/>
      <c r="W171" s="24">
        <v>0</v>
      </c>
      <c r="X171" s="24"/>
      <c r="Y171" s="24">
        <v>0</v>
      </c>
      <c r="Z171" s="24"/>
      <c r="AA171" s="24">
        <v>0</v>
      </c>
      <c r="AB171" s="24"/>
      <c r="AC171" s="24">
        <v>0</v>
      </c>
      <c r="AD171" s="24"/>
      <c r="AE171" s="24">
        <v>0</v>
      </c>
      <c r="AF171" s="24"/>
      <c r="AG171" s="24">
        <v>0</v>
      </c>
      <c r="AH171" s="24"/>
      <c r="AI171" s="24">
        <v>0</v>
      </c>
      <c r="AJ171" s="24"/>
      <c r="AK171" s="24">
        <v>0</v>
      </c>
      <c r="AL171" s="24"/>
      <c r="AM171" s="24">
        <v>30818.06</v>
      </c>
    </row>
    <row r="172" spans="1:39" x14ac:dyDescent="0.2">
      <c r="B172" s="10" t="s">
        <v>111</v>
      </c>
      <c r="C172" s="27">
        <v>0</v>
      </c>
      <c r="D172" s="27"/>
      <c r="E172" s="27">
        <v>0</v>
      </c>
      <c r="F172" s="27"/>
      <c r="G172" s="27">
        <v>-2.1316282072803006E-14</v>
      </c>
      <c r="H172" s="27"/>
      <c r="I172" s="27">
        <v>0</v>
      </c>
      <c r="J172" s="27"/>
      <c r="K172" s="27">
        <v>0</v>
      </c>
      <c r="L172" s="27"/>
      <c r="M172" s="27">
        <v>-19392.53</v>
      </c>
      <c r="N172" s="27"/>
      <c r="O172" s="27">
        <v>19392.53</v>
      </c>
      <c r="P172" s="27"/>
      <c r="Q172" s="27">
        <v>0</v>
      </c>
      <c r="R172" s="27"/>
      <c r="S172" s="27">
        <v>-30818.06</v>
      </c>
      <c r="T172" s="27"/>
      <c r="U172" s="27">
        <v>0</v>
      </c>
      <c r="V172" s="27"/>
      <c r="W172" s="27">
        <v>230644.49</v>
      </c>
      <c r="X172" s="27"/>
      <c r="Y172" s="27">
        <v>-114131.43</v>
      </c>
      <c r="Z172" s="27"/>
      <c r="AA172" s="27">
        <v>0</v>
      </c>
      <c r="AB172" s="27"/>
      <c r="AC172" s="27">
        <v>-64613.22</v>
      </c>
      <c r="AD172" s="27"/>
      <c r="AE172" s="27">
        <v>0</v>
      </c>
      <c r="AF172" s="27"/>
      <c r="AG172" s="27">
        <v>4224.34</v>
      </c>
      <c r="AH172" s="27"/>
      <c r="AI172" s="27">
        <v>-671048.01</v>
      </c>
      <c r="AJ172" s="27"/>
      <c r="AK172" s="27">
        <v>0</v>
      </c>
      <c r="AL172" s="27"/>
      <c r="AM172" s="27">
        <v>-645741.89</v>
      </c>
    </row>
    <row r="173" spans="1:39" x14ac:dyDescent="0.2">
      <c r="B173" s="10" t="s">
        <v>119</v>
      </c>
      <c r="C173" s="28">
        <v>0</v>
      </c>
      <c r="D173" s="27"/>
      <c r="E173" s="28">
        <v>0</v>
      </c>
      <c r="F173" s="27"/>
      <c r="G173" s="28">
        <v>0</v>
      </c>
      <c r="H173" s="27"/>
      <c r="I173" s="28">
        <v>0</v>
      </c>
      <c r="J173" s="27"/>
      <c r="K173" s="28">
        <v>0</v>
      </c>
      <c r="L173" s="27"/>
      <c r="M173" s="28">
        <v>19392.53</v>
      </c>
      <c r="N173" s="27"/>
      <c r="O173" s="28">
        <v>-19392.53</v>
      </c>
      <c r="P173" s="27"/>
      <c r="Q173" s="28">
        <v>0</v>
      </c>
      <c r="R173" s="27"/>
      <c r="S173" s="28">
        <v>0</v>
      </c>
      <c r="T173" s="27"/>
      <c r="U173" s="28">
        <v>0</v>
      </c>
      <c r="V173" s="27"/>
      <c r="W173" s="28">
        <v>0</v>
      </c>
      <c r="X173" s="27"/>
      <c r="Y173" s="28">
        <v>0</v>
      </c>
      <c r="Z173" s="27"/>
      <c r="AA173" s="28">
        <v>0</v>
      </c>
      <c r="AB173" s="27"/>
      <c r="AC173" s="28">
        <v>64613.22</v>
      </c>
      <c r="AD173" s="27"/>
      <c r="AE173" s="28">
        <v>0</v>
      </c>
      <c r="AF173" s="27"/>
      <c r="AG173" s="28">
        <v>2554.54</v>
      </c>
      <c r="AH173" s="27"/>
      <c r="AI173" s="28">
        <v>-258005.34</v>
      </c>
      <c r="AJ173" s="27"/>
      <c r="AK173" s="28">
        <v>0</v>
      </c>
      <c r="AL173" s="27"/>
      <c r="AM173" s="28">
        <v>-190837.58000000002</v>
      </c>
    </row>
    <row r="174" spans="1:39" x14ac:dyDescent="0.2">
      <c r="B174" s="11"/>
      <c r="C174" s="27">
        <v>0</v>
      </c>
      <c r="D174" s="27"/>
      <c r="E174" s="27">
        <v>0</v>
      </c>
      <c r="F174" s="27"/>
      <c r="G174" s="27">
        <v>-2.1316282072803006E-14</v>
      </c>
      <c r="H174" s="27"/>
      <c r="I174" s="27">
        <v>0</v>
      </c>
      <c r="J174" s="27"/>
      <c r="K174" s="27">
        <v>0</v>
      </c>
      <c r="L174" s="27"/>
      <c r="M174" s="27">
        <v>0</v>
      </c>
      <c r="N174" s="27"/>
      <c r="O174" s="27">
        <v>0</v>
      </c>
      <c r="P174" s="27"/>
      <c r="Q174" s="27">
        <v>0</v>
      </c>
      <c r="R174" s="27"/>
      <c r="S174" s="27">
        <v>0</v>
      </c>
      <c r="T174" s="27"/>
      <c r="U174" s="27">
        <v>0</v>
      </c>
      <c r="V174" s="27"/>
      <c r="W174" s="27">
        <v>230644.49</v>
      </c>
      <c r="X174" s="27"/>
      <c r="Y174" s="27">
        <v>-114131.43</v>
      </c>
      <c r="Z174" s="27"/>
      <c r="AA174" s="27">
        <v>0</v>
      </c>
      <c r="AB174" s="27"/>
      <c r="AC174" s="27">
        <v>0</v>
      </c>
      <c r="AD174" s="27"/>
      <c r="AE174" s="27">
        <v>0</v>
      </c>
      <c r="AF174" s="27"/>
      <c r="AG174" s="27">
        <v>6778.88</v>
      </c>
      <c r="AH174" s="27"/>
      <c r="AI174" s="27">
        <v>-929053.35</v>
      </c>
      <c r="AJ174" s="27"/>
      <c r="AK174" s="27">
        <v>0</v>
      </c>
      <c r="AL174" s="27"/>
      <c r="AM174" s="27">
        <v>-805761.40999999992</v>
      </c>
    </row>
    <row r="175" spans="1:39" x14ac:dyDescent="0.2">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row>
    <row r="176" spans="1:39" x14ac:dyDescent="0.2">
      <c r="A176" s="12" t="s">
        <v>605</v>
      </c>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row>
    <row r="177" spans="1:40" x14ac:dyDescent="0.2">
      <c r="B177" s="10" t="s">
        <v>601</v>
      </c>
      <c r="C177" s="24">
        <v>0</v>
      </c>
      <c r="D177" s="24"/>
      <c r="E177" s="24">
        <v>93441.1</v>
      </c>
      <c r="F177" s="24"/>
      <c r="G177" s="24">
        <v>0</v>
      </c>
      <c r="H177" s="24"/>
      <c r="I177" s="24">
        <v>0</v>
      </c>
      <c r="J177" s="24"/>
      <c r="K177" s="24">
        <v>-93441.1</v>
      </c>
      <c r="L177" s="24"/>
      <c r="M177" s="24">
        <v>0</v>
      </c>
      <c r="N177" s="24"/>
      <c r="O177" s="24">
        <v>0</v>
      </c>
      <c r="P177" s="24"/>
      <c r="Q177" s="24">
        <v>162020.85</v>
      </c>
      <c r="R177" s="24"/>
      <c r="S177" s="24">
        <v>0</v>
      </c>
      <c r="T177" s="24"/>
      <c r="U177" s="24">
        <v>0</v>
      </c>
      <c r="V177" s="24"/>
      <c r="W177" s="24">
        <v>0</v>
      </c>
      <c r="X177" s="24"/>
      <c r="Y177" s="24">
        <v>0</v>
      </c>
      <c r="Z177" s="24"/>
      <c r="AA177" s="24">
        <v>0</v>
      </c>
      <c r="AB177" s="24"/>
      <c r="AC177" s="24">
        <v>0</v>
      </c>
      <c r="AD177" s="24"/>
      <c r="AE177" s="24">
        <v>0</v>
      </c>
      <c r="AF177" s="24"/>
      <c r="AG177" s="24">
        <v>0</v>
      </c>
      <c r="AH177" s="24"/>
      <c r="AI177" s="24">
        <v>0</v>
      </c>
      <c r="AJ177" s="24"/>
      <c r="AK177" s="24">
        <v>0</v>
      </c>
      <c r="AL177" s="24"/>
      <c r="AM177" s="24">
        <v>162020.85</v>
      </c>
      <c r="AN177" s="21"/>
    </row>
    <row r="178" spans="1:40" x14ac:dyDescent="0.2">
      <c r="B178" s="10" t="s">
        <v>111</v>
      </c>
      <c r="C178" s="24">
        <v>0</v>
      </c>
      <c r="D178" s="24"/>
      <c r="E178" s="24">
        <v>-15315.33</v>
      </c>
      <c r="F178" s="24"/>
      <c r="G178" s="24">
        <v>0</v>
      </c>
      <c r="H178" s="24"/>
      <c r="I178" s="24">
        <v>0</v>
      </c>
      <c r="J178" s="107"/>
      <c r="K178" s="24">
        <v>93441.1</v>
      </c>
      <c r="L178" s="107"/>
      <c r="M178" s="24">
        <v>19392.53</v>
      </c>
      <c r="N178" s="24"/>
      <c r="O178" s="24">
        <v>0</v>
      </c>
      <c r="P178" s="24"/>
      <c r="Q178" s="24">
        <v>-133411.23000000001</v>
      </c>
      <c r="R178" s="24"/>
      <c r="S178" s="24">
        <v>0</v>
      </c>
      <c r="T178" s="24"/>
      <c r="U178" s="24">
        <v>-43075.199999999997</v>
      </c>
      <c r="V178" s="24"/>
      <c r="W178" s="24">
        <v>0</v>
      </c>
      <c r="X178" s="24"/>
      <c r="Y178" s="24">
        <v>0</v>
      </c>
      <c r="Z178" s="24"/>
      <c r="AA178" s="24">
        <v>0</v>
      </c>
      <c r="AB178" s="24"/>
      <c r="AC178" s="24">
        <v>0</v>
      </c>
      <c r="AD178" s="24"/>
      <c r="AE178" s="24">
        <v>0</v>
      </c>
      <c r="AF178" s="24"/>
      <c r="AG178" s="24">
        <v>0</v>
      </c>
      <c r="AH178" s="24"/>
      <c r="AI178" s="24">
        <v>0</v>
      </c>
      <c r="AJ178" s="24"/>
      <c r="AK178" s="24">
        <v>6985.78</v>
      </c>
      <c r="AL178" s="24"/>
      <c r="AM178" s="27">
        <v>-71982.350000000006</v>
      </c>
      <c r="AN178" s="21"/>
    </row>
    <row r="179" spans="1:40" x14ac:dyDescent="0.2">
      <c r="B179" s="10" t="s">
        <v>119</v>
      </c>
      <c r="C179" s="24">
        <v>0</v>
      </c>
      <c r="D179" s="24"/>
      <c r="E179" s="24">
        <v>-78125.77</v>
      </c>
      <c r="F179" s="24"/>
      <c r="G179" s="24">
        <v>0</v>
      </c>
      <c r="H179" s="24"/>
      <c r="I179" s="24">
        <v>0</v>
      </c>
      <c r="J179" s="107"/>
      <c r="K179" s="24"/>
      <c r="L179" s="24"/>
      <c r="M179" s="24">
        <v>39900.33</v>
      </c>
      <c r="N179" s="24"/>
      <c r="O179" s="24">
        <v>0</v>
      </c>
      <c r="P179" s="24"/>
      <c r="Q179" s="24">
        <v>-28609.62</v>
      </c>
      <c r="R179" s="24"/>
      <c r="S179" s="24">
        <v>0</v>
      </c>
      <c r="T179" s="24"/>
      <c r="U179" s="24">
        <v>43075.199999999997</v>
      </c>
      <c r="V179" s="24"/>
      <c r="W179" s="24">
        <v>0</v>
      </c>
      <c r="X179" s="24"/>
      <c r="Y179" s="24">
        <v>0</v>
      </c>
      <c r="Z179" s="24"/>
      <c r="AA179" s="24">
        <v>0</v>
      </c>
      <c r="AB179" s="24"/>
      <c r="AC179" s="24">
        <v>0</v>
      </c>
      <c r="AD179" s="24"/>
      <c r="AE179" s="24">
        <v>0</v>
      </c>
      <c r="AF179" s="24"/>
      <c r="AG179" s="24">
        <v>0</v>
      </c>
      <c r="AH179" s="24"/>
      <c r="AI179" s="24">
        <v>0</v>
      </c>
      <c r="AJ179" s="24"/>
      <c r="AK179" s="24">
        <v>-6985.78</v>
      </c>
      <c r="AL179" s="24"/>
      <c r="AM179" s="28">
        <v>-30745.64</v>
      </c>
      <c r="AN179" s="21"/>
    </row>
    <row r="180" spans="1:40" x14ac:dyDescent="0.2">
      <c r="B180" s="11"/>
      <c r="C180" s="25">
        <v>0</v>
      </c>
      <c r="D180" s="27"/>
      <c r="E180" s="25">
        <v>0</v>
      </c>
      <c r="F180" s="24"/>
      <c r="G180" s="25">
        <v>0</v>
      </c>
      <c r="H180" s="27"/>
      <c r="I180" s="25">
        <v>0</v>
      </c>
      <c r="J180" s="24"/>
      <c r="K180" s="25">
        <v>0</v>
      </c>
      <c r="L180" s="24"/>
      <c r="M180" s="25">
        <v>59292.86</v>
      </c>
      <c r="N180" s="24"/>
      <c r="O180" s="25">
        <v>0</v>
      </c>
      <c r="P180" s="24"/>
      <c r="Q180" s="25">
        <v>0</v>
      </c>
      <c r="R180" s="24"/>
      <c r="S180" s="25">
        <v>0</v>
      </c>
      <c r="T180" s="24"/>
      <c r="U180" s="25">
        <v>0</v>
      </c>
      <c r="V180" s="24"/>
      <c r="W180" s="25">
        <v>0</v>
      </c>
      <c r="X180" s="24"/>
      <c r="Y180" s="25">
        <v>0</v>
      </c>
      <c r="Z180" s="24"/>
      <c r="AA180" s="25">
        <v>0</v>
      </c>
      <c r="AB180" s="24"/>
      <c r="AC180" s="25">
        <v>0</v>
      </c>
      <c r="AD180" s="24"/>
      <c r="AE180" s="25">
        <v>0</v>
      </c>
      <c r="AF180" s="24"/>
      <c r="AG180" s="25">
        <v>0</v>
      </c>
      <c r="AH180" s="24"/>
      <c r="AI180" s="25">
        <v>0</v>
      </c>
      <c r="AJ180" s="24"/>
      <c r="AK180" s="25">
        <v>0</v>
      </c>
      <c r="AL180" s="24"/>
      <c r="AM180" s="25">
        <v>59292.86</v>
      </c>
      <c r="AN180" s="21"/>
    </row>
    <row r="181" spans="1:40" x14ac:dyDescent="0.2">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1"/>
    </row>
    <row r="182" spans="1:40" x14ac:dyDescent="0.2">
      <c r="B182" s="11" t="s">
        <v>606</v>
      </c>
      <c r="C182" s="28">
        <v>0</v>
      </c>
      <c r="D182" s="27"/>
      <c r="E182" s="28">
        <v>0</v>
      </c>
      <c r="F182" s="24"/>
      <c r="G182" s="28">
        <v>-2.1316282072803006E-14</v>
      </c>
      <c r="H182" s="27"/>
      <c r="I182" s="28">
        <v>0</v>
      </c>
      <c r="J182" s="24"/>
      <c r="K182" s="28">
        <v>0</v>
      </c>
      <c r="L182" s="24"/>
      <c r="M182" s="28">
        <v>59292.86</v>
      </c>
      <c r="N182" s="24"/>
      <c r="O182" s="28">
        <v>0</v>
      </c>
      <c r="P182" s="24"/>
      <c r="Q182" s="28">
        <v>0</v>
      </c>
      <c r="R182" s="24"/>
      <c r="S182" s="28">
        <v>0</v>
      </c>
      <c r="T182" s="24"/>
      <c r="U182" s="28">
        <v>0</v>
      </c>
      <c r="V182" s="24"/>
      <c r="W182" s="28">
        <v>230644.49</v>
      </c>
      <c r="X182" s="24"/>
      <c r="Y182" s="28">
        <v>-114131.43</v>
      </c>
      <c r="Z182" s="24"/>
      <c r="AA182" s="28">
        <v>0</v>
      </c>
      <c r="AB182" s="24"/>
      <c r="AC182" s="28">
        <v>0</v>
      </c>
      <c r="AD182" s="24"/>
      <c r="AE182" s="28">
        <v>0</v>
      </c>
      <c r="AF182" s="24"/>
      <c r="AG182" s="28">
        <v>6778.88</v>
      </c>
      <c r="AH182" s="24"/>
      <c r="AI182" s="28">
        <v>-929053.35</v>
      </c>
      <c r="AJ182" s="24"/>
      <c r="AK182" s="28">
        <v>0</v>
      </c>
      <c r="AL182" s="24"/>
      <c r="AM182" s="28">
        <v>-746468.54999999993</v>
      </c>
      <c r="AN182" s="21"/>
    </row>
    <row r="183" spans="1:40" x14ac:dyDescent="0.2">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1"/>
    </row>
    <row r="184" spans="1:40" x14ac:dyDescent="0.2">
      <c r="A184" s="12" t="s">
        <v>607</v>
      </c>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1"/>
    </row>
    <row r="185" spans="1:40" x14ac:dyDescent="0.2">
      <c r="B185" s="10" t="s">
        <v>601</v>
      </c>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7">
        <v>0</v>
      </c>
      <c r="AN185" s="21"/>
    </row>
    <row r="186" spans="1:40" x14ac:dyDescent="0.2">
      <c r="B186" s="10" t="s">
        <v>111</v>
      </c>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7">
        <v>0</v>
      </c>
      <c r="AN186" s="21"/>
    </row>
    <row r="187" spans="1:40" x14ac:dyDescent="0.2">
      <c r="B187" s="10" t="s">
        <v>119</v>
      </c>
      <c r="C187" s="28"/>
      <c r="D187" s="27"/>
      <c r="E187" s="28"/>
      <c r="F187" s="24"/>
      <c r="G187" s="28"/>
      <c r="H187" s="27"/>
      <c r="I187" s="28"/>
      <c r="J187" s="24"/>
      <c r="K187" s="28"/>
      <c r="L187" s="24"/>
      <c r="M187" s="28"/>
      <c r="N187" s="24"/>
      <c r="O187" s="28"/>
      <c r="P187" s="24"/>
      <c r="Q187" s="28"/>
      <c r="R187" s="24"/>
      <c r="S187" s="28"/>
      <c r="T187" s="24"/>
      <c r="U187" s="28"/>
      <c r="V187" s="24"/>
      <c r="W187" s="28"/>
      <c r="X187" s="24"/>
      <c r="Y187" s="28"/>
      <c r="Z187" s="24"/>
      <c r="AA187" s="28"/>
      <c r="AB187" s="24"/>
      <c r="AC187" s="28"/>
      <c r="AD187" s="24"/>
      <c r="AE187" s="28"/>
      <c r="AF187" s="24"/>
      <c r="AG187" s="28"/>
      <c r="AH187" s="24"/>
      <c r="AI187" s="28"/>
      <c r="AJ187" s="24"/>
      <c r="AK187" s="28"/>
      <c r="AL187" s="24"/>
      <c r="AM187" s="28">
        <v>0</v>
      </c>
      <c r="AN187" s="21"/>
    </row>
    <row r="188" spans="1:40" x14ac:dyDescent="0.2">
      <c r="B188" s="11" t="s">
        <v>608</v>
      </c>
      <c r="C188" s="27">
        <v>0</v>
      </c>
      <c r="D188" s="27"/>
      <c r="E188" s="27">
        <v>0</v>
      </c>
      <c r="F188" s="27"/>
      <c r="G188" s="27">
        <v>0</v>
      </c>
      <c r="H188" s="27"/>
      <c r="I188" s="27">
        <v>0</v>
      </c>
      <c r="J188" s="27"/>
      <c r="K188" s="27">
        <v>0</v>
      </c>
      <c r="L188" s="27"/>
      <c r="M188" s="27">
        <v>0</v>
      </c>
      <c r="N188" s="27"/>
      <c r="O188" s="27">
        <v>0</v>
      </c>
      <c r="P188" s="27"/>
      <c r="Q188" s="27">
        <v>0</v>
      </c>
      <c r="R188" s="27"/>
      <c r="S188" s="27">
        <v>0</v>
      </c>
      <c r="T188" s="27"/>
      <c r="U188" s="27">
        <v>0</v>
      </c>
      <c r="V188" s="27"/>
      <c r="W188" s="27">
        <v>0</v>
      </c>
      <c r="X188" s="27"/>
      <c r="Y188" s="27">
        <v>0</v>
      </c>
      <c r="Z188" s="27"/>
      <c r="AA188" s="27">
        <v>0</v>
      </c>
      <c r="AB188" s="27"/>
      <c r="AC188" s="27">
        <v>0</v>
      </c>
      <c r="AD188" s="27"/>
      <c r="AE188" s="27">
        <v>0</v>
      </c>
      <c r="AF188" s="27"/>
      <c r="AG188" s="27">
        <v>0</v>
      </c>
      <c r="AH188" s="27"/>
      <c r="AI188" s="27">
        <v>0</v>
      </c>
      <c r="AJ188" s="27"/>
      <c r="AK188" s="27">
        <v>0</v>
      </c>
      <c r="AL188" s="27"/>
      <c r="AM188" s="27">
        <v>0</v>
      </c>
      <c r="AN188" s="71"/>
    </row>
    <row r="189" spans="1:40" x14ac:dyDescent="0.2">
      <c r="B189" s="11"/>
      <c r="C189" s="27"/>
      <c r="D189" s="27"/>
      <c r="E189" s="27"/>
      <c r="F189" s="24"/>
      <c r="G189" s="27"/>
      <c r="H189" s="27"/>
      <c r="I189" s="27"/>
      <c r="J189" s="24"/>
      <c r="K189" s="27"/>
      <c r="L189" s="24"/>
      <c r="M189" s="27"/>
      <c r="N189" s="24"/>
      <c r="O189" s="27"/>
      <c r="P189" s="24"/>
      <c r="Q189" s="27"/>
      <c r="R189" s="24"/>
      <c r="S189" s="27"/>
      <c r="T189" s="24"/>
      <c r="U189" s="27"/>
      <c r="V189" s="24"/>
      <c r="W189" s="27"/>
      <c r="X189" s="24"/>
      <c r="Y189" s="27"/>
      <c r="Z189" s="24"/>
      <c r="AA189" s="27"/>
      <c r="AB189" s="24"/>
      <c r="AC189" s="27"/>
      <c r="AD189" s="24"/>
      <c r="AE189" s="27"/>
      <c r="AF189" s="24"/>
      <c r="AG189" s="27"/>
      <c r="AH189" s="24"/>
      <c r="AI189" s="27"/>
      <c r="AJ189" s="24"/>
      <c r="AK189" s="27"/>
      <c r="AL189" s="24"/>
      <c r="AM189" s="27"/>
      <c r="AN189" s="21"/>
    </row>
    <row r="190" spans="1:40" x14ac:dyDescent="0.2">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1"/>
    </row>
    <row r="191" spans="1:40" ht="13.5" thickBot="1" x14ac:dyDescent="0.25">
      <c r="B191" s="11" t="s">
        <v>609</v>
      </c>
      <c r="C191" s="62">
        <v>0</v>
      </c>
      <c r="D191" s="27"/>
      <c r="E191" s="62">
        <v>0</v>
      </c>
      <c r="F191" s="24"/>
      <c r="G191" s="62">
        <v>-2.1316282072803006E-14</v>
      </c>
      <c r="H191" s="27"/>
      <c r="I191" s="62">
        <v>0</v>
      </c>
      <c r="J191" s="24"/>
      <c r="K191" s="62">
        <v>0</v>
      </c>
      <c r="L191" s="24"/>
      <c r="M191" s="62">
        <v>59292.86</v>
      </c>
      <c r="N191" s="24"/>
      <c r="O191" s="62">
        <v>0</v>
      </c>
      <c r="P191" s="24"/>
      <c r="Q191" s="62">
        <v>0</v>
      </c>
      <c r="R191" s="24"/>
      <c r="S191" s="62">
        <v>0</v>
      </c>
      <c r="T191" s="24"/>
      <c r="U191" s="62">
        <v>0</v>
      </c>
      <c r="V191" s="24"/>
      <c r="W191" s="62">
        <v>230644.49</v>
      </c>
      <c r="X191" s="24"/>
      <c r="Y191" s="62">
        <v>-114131.43</v>
      </c>
      <c r="Z191" s="24"/>
      <c r="AA191" s="62">
        <v>0</v>
      </c>
      <c r="AB191" s="24"/>
      <c r="AC191" s="62">
        <v>0</v>
      </c>
      <c r="AD191" s="24"/>
      <c r="AE191" s="62">
        <v>0</v>
      </c>
      <c r="AF191" s="24"/>
      <c r="AG191" s="62">
        <v>6778.88</v>
      </c>
      <c r="AH191" s="24"/>
      <c r="AI191" s="62">
        <v>-929053.35</v>
      </c>
      <c r="AJ191" s="24"/>
      <c r="AK191" s="62">
        <v>0</v>
      </c>
      <c r="AL191" s="24"/>
      <c r="AM191" s="62">
        <v>-746468.54999999993</v>
      </c>
      <c r="AN191" s="21"/>
    </row>
    <row r="192" spans="1:40" ht="13.5" thickTop="1" x14ac:dyDescent="0.2">
      <c r="B192" s="11"/>
      <c r="C192" s="27"/>
      <c r="D192" s="27"/>
      <c r="E192" s="27"/>
      <c r="F192" s="24"/>
      <c r="G192" s="27"/>
      <c r="H192" s="27"/>
      <c r="I192" s="27"/>
      <c r="J192" s="24"/>
      <c r="K192" s="27"/>
      <c r="L192" s="24"/>
      <c r="M192" s="27"/>
      <c r="N192" s="24"/>
      <c r="O192" s="27"/>
      <c r="P192" s="24"/>
      <c r="Q192" s="27"/>
      <c r="R192" s="24"/>
      <c r="S192" s="27"/>
      <c r="T192" s="24"/>
      <c r="U192" s="27"/>
      <c r="V192" s="24"/>
      <c r="W192" s="27"/>
      <c r="X192" s="24"/>
      <c r="Y192" s="27"/>
      <c r="Z192" s="24"/>
      <c r="AA192" s="27"/>
      <c r="AB192" s="24"/>
      <c r="AC192" s="27"/>
      <c r="AD192" s="24"/>
      <c r="AE192" s="27"/>
      <c r="AF192" s="24"/>
      <c r="AG192" s="27"/>
      <c r="AH192" s="24"/>
      <c r="AI192" s="27"/>
      <c r="AJ192" s="24"/>
      <c r="AK192" s="27"/>
      <c r="AL192" s="24"/>
      <c r="AM192" s="27"/>
      <c r="AN192" s="21"/>
    </row>
    <row r="193" spans="1:40" x14ac:dyDescent="0.2">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1"/>
    </row>
    <row r="194" spans="1:40" x14ac:dyDescent="0.2">
      <c r="A194" s="263" t="s">
        <v>1134</v>
      </c>
      <c r="B194" s="215" t="s">
        <v>1132</v>
      </c>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row>
    <row r="195" spans="1:40" x14ac:dyDescent="0.2">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row>
    <row r="196" spans="1:40" x14ac:dyDescent="0.2">
      <c r="A196" s="263" t="s">
        <v>1133</v>
      </c>
      <c r="B196" s="12" t="s">
        <v>1135</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row>
    <row r="197" spans="1:40" x14ac:dyDescent="0.2">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row>
    <row r="198" spans="1:40" x14ac:dyDescent="0.2">
      <c r="A198" s="216" t="s">
        <v>1136</v>
      </c>
      <c r="B198" s="12" t="s">
        <v>1137</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row>
    <row r="199" spans="1:40" x14ac:dyDescent="0.2">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row>
    <row r="200" spans="1:40" x14ac:dyDescent="0.2">
      <c r="A200" s="216" t="s">
        <v>1164</v>
      </c>
      <c r="B200" s="12" t="s">
        <v>1163</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row>
    <row r="201" spans="1:40" x14ac:dyDescent="0.2">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row>
    <row r="202" spans="1:40" x14ac:dyDescent="0.2">
      <c r="A202" s="263" t="s">
        <v>1165</v>
      </c>
      <c r="B202" s="12" t="s">
        <v>1135</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row>
    <row r="203" spans="1:40" x14ac:dyDescent="0.2">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row>
    <row r="204" spans="1:40" x14ac:dyDescent="0.2">
      <c r="A204" s="216" t="s">
        <v>1248</v>
      </c>
      <c r="B204" s="12" t="s">
        <v>1247</v>
      </c>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row>
    <row r="205" spans="1:40" x14ac:dyDescent="0.2">
      <c r="B205" s="10" t="s">
        <v>1249</v>
      </c>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row>
    <row r="206" spans="1:40" x14ac:dyDescent="0.2">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row>
    <row r="207" spans="1:40" x14ac:dyDescent="0.2">
      <c r="A207" s="216" t="s">
        <v>1250</v>
      </c>
      <c r="B207" s="12" t="s">
        <v>1252</v>
      </c>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row>
    <row r="208" spans="1:40" x14ac:dyDescent="0.2">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row>
    <row r="209" spans="1:40" x14ac:dyDescent="0.2">
      <c r="A209" s="216" t="s">
        <v>1251</v>
      </c>
      <c r="B209" s="12" t="s">
        <v>1135</v>
      </c>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row>
    <row r="210" spans="1:40" x14ac:dyDescent="0.2">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row>
    <row r="211" spans="1:40" x14ac:dyDescent="0.2">
      <c r="A211" s="216" t="s">
        <v>1301</v>
      </c>
      <c r="B211" s="12" t="s">
        <v>1302</v>
      </c>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row>
    <row r="212" spans="1:40" x14ac:dyDescent="0.2">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row>
    <row r="213" spans="1:40" x14ac:dyDescent="0.2">
      <c r="A213" s="216" t="s">
        <v>1303</v>
      </c>
      <c r="B213" s="12" t="s">
        <v>1135</v>
      </c>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row>
    <row r="214" spans="1:40" x14ac:dyDescent="0.2">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row>
    <row r="215" spans="1:40" x14ac:dyDescent="0.2">
      <c r="A215" s="216" t="s">
        <v>1330</v>
      </c>
      <c r="B215" s="12" t="s">
        <v>2321</v>
      </c>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row>
    <row r="216" spans="1:40" x14ac:dyDescent="0.2">
      <c r="A216" s="216"/>
      <c r="B216" s="12"/>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row>
    <row r="217" spans="1:40" x14ac:dyDescent="0.2">
      <c r="A217" s="216" t="s">
        <v>1331</v>
      </c>
      <c r="B217" s="12" t="s">
        <v>2322</v>
      </c>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row>
    <row r="218" spans="1:40" x14ac:dyDescent="0.2">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row>
    <row r="219" spans="1:40" x14ac:dyDescent="0.2">
      <c r="A219" s="216" t="s">
        <v>1304</v>
      </c>
      <c r="B219" s="12" t="s">
        <v>1305</v>
      </c>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row>
    <row r="220" spans="1:40" x14ac:dyDescent="0.2">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row>
    <row r="221" spans="1:40" x14ac:dyDescent="0.2">
      <c r="A221" s="216" t="s">
        <v>1332</v>
      </c>
      <c r="B221" s="12" t="s">
        <v>2328</v>
      </c>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row>
    <row r="222" spans="1:40" x14ac:dyDescent="0.2">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row>
    <row r="223" spans="1:40" x14ac:dyDescent="0.2">
      <c r="A223" s="216" t="s">
        <v>1333</v>
      </c>
      <c r="B223" s="12" t="s">
        <v>2329</v>
      </c>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row>
    <row r="224" spans="1:40" x14ac:dyDescent="0.2">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row>
    <row r="225" spans="1:40" x14ac:dyDescent="0.2">
      <c r="A225" s="216" t="s">
        <v>2324</v>
      </c>
      <c r="B225" s="12" t="s">
        <v>2326</v>
      </c>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row>
    <row r="226" spans="1:40" x14ac:dyDescent="0.2">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row>
    <row r="227" spans="1:40" x14ac:dyDescent="0.2">
      <c r="A227" s="216" t="s">
        <v>2325</v>
      </c>
      <c r="B227" s="12" t="s">
        <v>2327</v>
      </c>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row>
    <row r="228" spans="1:40" x14ac:dyDescent="0.2">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row>
    <row r="229" spans="1:40" x14ac:dyDescent="0.2">
      <c r="A229" s="216" t="s">
        <v>2323</v>
      </c>
      <c r="B229" s="12" t="s">
        <v>1135</v>
      </c>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row>
    <row r="230" spans="1:40" x14ac:dyDescent="0.2">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row>
    <row r="231" spans="1:40" x14ac:dyDescent="0.2">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row>
    <row r="232" spans="1:40" x14ac:dyDescent="0.2">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row>
    <row r="233" spans="1:40" x14ac:dyDescent="0.2">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row>
    <row r="234" spans="1:40" x14ac:dyDescent="0.2">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row>
    <row r="235" spans="1:40" x14ac:dyDescent="0.2">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row>
    <row r="236" spans="1:40" x14ac:dyDescent="0.2">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row>
    <row r="237" spans="1:40" x14ac:dyDescent="0.2">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row>
    <row r="238" spans="1:40" x14ac:dyDescent="0.2">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row>
    <row r="239" spans="1:40" x14ac:dyDescent="0.2">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row>
    <row r="240" spans="1:40" x14ac:dyDescent="0.2">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row>
    <row r="241" spans="3:40" x14ac:dyDescent="0.2">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row>
    <row r="242" spans="3:40" x14ac:dyDescent="0.2">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row>
    <row r="243" spans="3:40" x14ac:dyDescent="0.2">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row>
    <row r="244" spans="3:40" x14ac:dyDescent="0.2">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row>
    <row r="245" spans="3:40" x14ac:dyDescent="0.2">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row>
    <row r="246" spans="3:40" x14ac:dyDescent="0.2">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row>
    <row r="247" spans="3:40" x14ac:dyDescent="0.2">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row>
    <row r="248" spans="3:40" x14ac:dyDescent="0.2">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row>
    <row r="249" spans="3:40" x14ac:dyDescent="0.2">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row>
    <row r="250" spans="3:40" x14ac:dyDescent="0.2">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row>
    <row r="251" spans="3:40" x14ac:dyDescent="0.2">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row>
    <row r="252" spans="3:40" x14ac:dyDescent="0.2">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row>
    <row r="253" spans="3:40" x14ac:dyDescent="0.2">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row>
    <row r="254" spans="3:40" x14ac:dyDescent="0.2">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row>
    <row r="255" spans="3:40" x14ac:dyDescent="0.2">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row>
    <row r="256" spans="3:40" x14ac:dyDescent="0.2">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row>
    <row r="257" spans="3:40" x14ac:dyDescent="0.2">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row>
    <row r="258" spans="3:40" x14ac:dyDescent="0.2">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row>
    <row r="259" spans="3:40" x14ac:dyDescent="0.2">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row>
    <row r="260" spans="3:40" x14ac:dyDescent="0.2">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row>
    <row r="261" spans="3:40" x14ac:dyDescent="0.2">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row>
    <row r="262" spans="3:40" x14ac:dyDescent="0.2">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row>
    <row r="263" spans="3:40" x14ac:dyDescent="0.2">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row>
    <row r="264" spans="3:40" x14ac:dyDescent="0.2">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row>
    <row r="265" spans="3:40" x14ac:dyDescent="0.2">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row>
    <row r="266" spans="3:40" x14ac:dyDescent="0.2">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row>
    <row r="267" spans="3:40" x14ac:dyDescent="0.2">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row>
    <row r="268" spans="3:40" x14ac:dyDescent="0.2">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row>
    <row r="269" spans="3:40" x14ac:dyDescent="0.2">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row>
    <row r="270" spans="3:40" x14ac:dyDescent="0.2">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row>
    <row r="271" spans="3:40" x14ac:dyDescent="0.2">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row>
    <row r="272" spans="3:40" x14ac:dyDescent="0.2">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row>
    <row r="273" spans="3:40" x14ac:dyDescent="0.2">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row>
    <row r="274" spans="3:40" x14ac:dyDescent="0.2">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row>
    <row r="275" spans="3:40" x14ac:dyDescent="0.2">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row>
    <row r="276" spans="3:40" x14ac:dyDescent="0.2">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row>
    <row r="277" spans="3:40" x14ac:dyDescent="0.2">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row>
    <row r="278" spans="3:40" x14ac:dyDescent="0.2">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row>
    <row r="279" spans="3:40" x14ac:dyDescent="0.2">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row>
    <row r="280" spans="3:40" x14ac:dyDescent="0.2">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row>
    <row r="281" spans="3:40" x14ac:dyDescent="0.2">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row>
    <row r="282" spans="3:40" x14ac:dyDescent="0.2">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row>
    <row r="283" spans="3:40" x14ac:dyDescent="0.2">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row>
    <row r="284" spans="3:40" x14ac:dyDescent="0.2">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row>
    <row r="285" spans="3:40" x14ac:dyDescent="0.2">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row>
    <row r="286" spans="3:40" x14ac:dyDescent="0.2">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row>
    <row r="287" spans="3:40" x14ac:dyDescent="0.2">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row>
    <row r="288" spans="3:40" x14ac:dyDescent="0.2">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row>
    <row r="289" spans="3:40" x14ac:dyDescent="0.2">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row>
    <row r="290" spans="3:40" x14ac:dyDescent="0.2">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row>
    <row r="291" spans="3:40" x14ac:dyDescent="0.2">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row>
    <row r="292" spans="3:40" x14ac:dyDescent="0.2">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row>
    <row r="293" spans="3:40" x14ac:dyDescent="0.2">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row>
    <row r="294" spans="3:40" x14ac:dyDescent="0.2">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row>
    <row r="295" spans="3:40" x14ac:dyDescent="0.2">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row>
    <row r="296" spans="3:40" x14ac:dyDescent="0.2">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row>
    <row r="297" spans="3:40" x14ac:dyDescent="0.2">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row>
    <row r="298" spans="3:40" x14ac:dyDescent="0.2">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row>
    <row r="299" spans="3:40" x14ac:dyDescent="0.2">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row>
    <row r="300" spans="3:40" x14ac:dyDescent="0.2">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row>
    <row r="301" spans="3:40" x14ac:dyDescent="0.2">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row>
    <row r="302" spans="3:40" x14ac:dyDescent="0.2">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row>
    <row r="303" spans="3:40" x14ac:dyDescent="0.2">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row>
    <row r="304" spans="3:40" x14ac:dyDescent="0.2">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row>
    <row r="305" spans="3:40" x14ac:dyDescent="0.2">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row>
    <row r="306" spans="3:40" x14ac:dyDescent="0.2">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row>
    <row r="307" spans="3:40" x14ac:dyDescent="0.2">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row>
    <row r="308" spans="3:40" x14ac:dyDescent="0.2">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row>
    <row r="309" spans="3:40" x14ac:dyDescent="0.2">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row>
    <row r="310" spans="3:40" x14ac:dyDescent="0.2">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row>
    <row r="311" spans="3:40" x14ac:dyDescent="0.2">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row>
    <row r="312" spans="3:40" x14ac:dyDescent="0.2">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row>
    <row r="313" spans="3:40" x14ac:dyDescent="0.2">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row>
    <row r="314" spans="3:40" x14ac:dyDescent="0.2">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row>
    <row r="315" spans="3:40" x14ac:dyDescent="0.2">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row>
    <row r="316" spans="3:40" x14ac:dyDescent="0.2">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row>
    <row r="317" spans="3:40" x14ac:dyDescent="0.2">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row>
    <row r="318" spans="3:40"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row>
    <row r="319" spans="3:40" x14ac:dyDescent="0.2">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row>
    <row r="320" spans="3:40" x14ac:dyDescent="0.2">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row>
    <row r="321" spans="3:40" x14ac:dyDescent="0.2">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row>
    <row r="322" spans="3:40" x14ac:dyDescent="0.2">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row>
    <row r="323" spans="3:40" x14ac:dyDescent="0.2">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row>
    <row r="324" spans="3:40" x14ac:dyDescent="0.2">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row>
    <row r="325" spans="3:40" x14ac:dyDescent="0.2">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row>
    <row r="326" spans="3:40" x14ac:dyDescent="0.2">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row>
  </sheetData>
  <mergeCells count="3">
    <mergeCell ref="A1:AM1"/>
    <mergeCell ref="A2:AM2"/>
    <mergeCell ref="A3:AM3"/>
  </mergeCells>
  <phoneticPr fontId="4" type="noConversion"/>
  <pageMargins left="0.75" right="0.75" top="1" bottom="1" header="0.5" footer="0.5"/>
  <pageSetup paperSize="5" scale="38" fitToHeight="3" orientation="landscape" r:id="rId1"/>
  <headerFooter alignWithMargins="0">
    <oddFooter>&amp;L&amp;Z&amp;F&amp;C&amp;A&amp;R3.&amp;P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B1:O57"/>
  <sheetViews>
    <sheetView workbookViewId="0">
      <selection activeCell="D9" sqref="D9"/>
    </sheetView>
  </sheetViews>
  <sheetFormatPr defaultRowHeight="15.75" x14ac:dyDescent="0.25"/>
  <cols>
    <col min="1" max="1" width="2" style="108" customWidth="1"/>
    <col min="2" max="2" width="13.42578125" style="108" bestFit="1" customWidth="1"/>
    <col min="3" max="3" width="19.85546875" style="108" customWidth="1"/>
    <col min="4" max="4" width="4" style="108" customWidth="1"/>
    <col min="5" max="5" width="14.42578125" style="111" customWidth="1"/>
    <col min="6" max="6" width="2.85546875" style="111" customWidth="1"/>
    <col min="7" max="7" width="14.5703125" style="111" customWidth="1"/>
    <col min="8" max="8" width="2.85546875" style="111" customWidth="1"/>
    <col min="9" max="9" width="14.7109375" style="111" customWidth="1"/>
    <col min="10" max="10" width="2.7109375" style="111" customWidth="1"/>
    <col min="11" max="11" width="15.28515625" style="111" bestFit="1" customWidth="1"/>
    <col min="12" max="12" width="2.28515625" style="108" customWidth="1"/>
    <col min="13" max="13" width="15.42578125" style="111" bestFit="1" customWidth="1"/>
    <col min="14" max="14" width="14.5703125" style="111" bestFit="1" customWidth="1"/>
    <col min="15" max="15" width="15.28515625" style="111" bestFit="1" customWidth="1"/>
    <col min="16" max="16" width="13.42578125" style="108" bestFit="1" customWidth="1"/>
    <col min="17" max="16384" width="9.140625" style="108"/>
  </cols>
  <sheetData>
    <row r="1" spans="2:15" x14ac:dyDescent="0.25">
      <c r="B1" s="295" t="s">
        <v>393</v>
      </c>
      <c r="C1" s="295"/>
      <c r="D1" s="295"/>
      <c r="E1" s="295"/>
      <c r="F1" s="295"/>
      <c r="G1" s="295"/>
      <c r="H1" s="295"/>
      <c r="I1" s="295"/>
      <c r="J1" s="295"/>
      <c r="K1" s="295"/>
      <c r="L1" s="295"/>
      <c r="M1" s="295"/>
      <c r="N1" s="295"/>
      <c r="O1" s="295"/>
    </row>
    <row r="2" spans="2:15" x14ac:dyDescent="0.25">
      <c r="B2" s="295" t="s">
        <v>1306</v>
      </c>
      <c r="C2" s="295"/>
      <c r="D2" s="295"/>
      <c r="E2" s="295"/>
      <c r="F2" s="295"/>
      <c r="G2" s="295"/>
      <c r="H2" s="295"/>
      <c r="I2" s="295"/>
      <c r="J2" s="295"/>
      <c r="K2" s="295"/>
      <c r="L2" s="295"/>
      <c r="M2" s="295"/>
      <c r="N2" s="295"/>
      <c r="O2" s="295"/>
    </row>
    <row r="3" spans="2:15" x14ac:dyDescent="0.25">
      <c r="B3" s="109"/>
      <c r="C3" s="109"/>
      <c r="D3" s="109"/>
      <c r="E3" s="110"/>
      <c r="F3" s="110"/>
      <c r="G3" s="110"/>
      <c r="H3" s="110"/>
      <c r="I3" s="110"/>
      <c r="J3" s="110"/>
      <c r="K3" s="110"/>
      <c r="L3" s="109"/>
      <c r="M3" s="110"/>
      <c r="N3" s="110"/>
      <c r="O3" s="110"/>
    </row>
    <row r="5" spans="2:15" x14ac:dyDescent="0.25">
      <c r="B5" s="112"/>
    </row>
    <row r="6" spans="2:15" x14ac:dyDescent="0.25">
      <c r="E6" s="113" t="s">
        <v>395</v>
      </c>
      <c r="I6" s="113" t="s">
        <v>396</v>
      </c>
    </row>
    <row r="7" spans="2:15" ht="18" x14ac:dyDescent="0.4">
      <c r="E7" s="114" t="s">
        <v>397</v>
      </c>
      <c r="F7" s="113"/>
      <c r="G7" s="115" t="s">
        <v>398</v>
      </c>
      <c r="H7" s="113"/>
      <c r="I7" s="114" t="s">
        <v>540</v>
      </c>
      <c r="J7" s="113"/>
      <c r="K7" s="114" t="s">
        <v>27</v>
      </c>
      <c r="L7" s="116"/>
      <c r="M7" s="114" t="s">
        <v>399</v>
      </c>
      <c r="N7" s="114" t="s">
        <v>400</v>
      </c>
      <c r="O7" s="114" t="s">
        <v>35</v>
      </c>
    </row>
    <row r="8" spans="2:15" x14ac:dyDescent="0.25">
      <c r="B8" s="117" t="s">
        <v>1245</v>
      </c>
      <c r="C8" s="108" t="s">
        <v>1246</v>
      </c>
      <c r="E8" s="111">
        <v>0</v>
      </c>
      <c r="G8" s="111">
        <v>0</v>
      </c>
      <c r="I8" s="111">
        <v>0</v>
      </c>
      <c r="K8" s="111">
        <v>-59292.86</v>
      </c>
      <c r="M8" s="118"/>
    </row>
    <row r="9" spans="2:15" x14ac:dyDescent="0.25">
      <c r="B9" s="119"/>
      <c r="M9" s="118"/>
    </row>
    <row r="10" spans="2:15" x14ac:dyDescent="0.25">
      <c r="B10" s="120"/>
    </row>
    <row r="11" spans="2:15" x14ac:dyDescent="0.25">
      <c r="E11" s="121">
        <v>0</v>
      </c>
      <c r="F11" s="121"/>
      <c r="G11" s="121"/>
      <c r="H11" s="121"/>
      <c r="I11" s="121">
        <v>0</v>
      </c>
      <c r="J11" s="121"/>
      <c r="K11" s="121">
        <v>-59292.86</v>
      </c>
      <c r="L11" s="122"/>
      <c r="M11" s="121">
        <v>-59292.86</v>
      </c>
    </row>
    <row r="12" spans="2:15" x14ac:dyDescent="0.25">
      <c r="E12" s="118"/>
      <c r="F12" s="118"/>
      <c r="G12" s="118"/>
      <c r="H12" s="118"/>
      <c r="I12" s="118"/>
      <c r="J12" s="118"/>
      <c r="K12" s="118"/>
      <c r="L12" s="123"/>
      <c r="M12" s="118"/>
    </row>
    <row r="13" spans="2:15" x14ac:dyDescent="0.25">
      <c r="M13" s="118"/>
    </row>
    <row r="14" spans="2:15" x14ac:dyDescent="0.25">
      <c r="E14" s="118"/>
      <c r="F14" s="118"/>
      <c r="G14" s="118"/>
      <c r="H14" s="118"/>
      <c r="I14" s="118"/>
      <c r="J14" s="118"/>
      <c r="K14" s="118"/>
      <c r="L14" s="123"/>
      <c r="M14" s="118"/>
    </row>
    <row r="15" spans="2:15" x14ac:dyDescent="0.25">
      <c r="E15" s="118"/>
      <c r="F15" s="118"/>
      <c r="G15" s="118"/>
      <c r="H15" s="118"/>
      <c r="I15" s="118"/>
      <c r="J15" s="118"/>
      <c r="K15" s="118"/>
      <c r="L15" s="123"/>
      <c r="M15" s="118"/>
    </row>
    <row r="16" spans="2:15" x14ac:dyDescent="0.25">
      <c r="E16" s="118"/>
      <c r="F16" s="118"/>
      <c r="G16" s="118"/>
      <c r="H16" s="118"/>
      <c r="I16" s="118"/>
      <c r="J16" s="118"/>
      <c r="K16" s="118"/>
      <c r="L16" s="123"/>
      <c r="M16" s="118"/>
    </row>
    <row r="17" spans="3:15" x14ac:dyDescent="0.25">
      <c r="E17" s="118"/>
      <c r="F17" s="118"/>
      <c r="G17" s="118"/>
      <c r="H17" s="118"/>
      <c r="I17" s="118"/>
      <c r="J17" s="118"/>
      <c r="K17" s="118"/>
      <c r="L17" s="123"/>
      <c r="M17" s="118"/>
    </row>
    <row r="18" spans="3:15" s="123" customFormat="1" x14ac:dyDescent="0.25">
      <c r="C18" s="124"/>
      <c r="E18" s="118"/>
      <c r="F18" s="118"/>
      <c r="G18" s="118"/>
      <c r="H18" s="118"/>
      <c r="I18" s="118"/>
      <c r="J18" s="118"/>
      <c r="K18" s="118"/>
      <c r="M18" s="118"/>
      <c r="N18" s="118"/>
      <c r="O18" s="118"/>
    </row>
    <row r="19" spans="3:15" s="123" customFormat="1" x14ac:dyDescent="0.25">
      <c r="E19" s="118"/>
      <c r="F19" s="118"/>
      <c r="G19" s="118"/>
      <c r="H19" s="118"/>
      <c r="I19" s="118"/>
      <c r="J19" s="118"/>
      <c r="K19" s="118"/>
      <c r="M19" s="118"/>
      <c r="N19" s="118"/>
      <c r="O19" s="118"/>
    </row>
    <row r="20" spans="3:15" s="123" customFormat="1" x14ac:dyDescent="0.25">
      <c r="E20" s="118"/>
      <c r="F20" s="118"/>
      <c r="G20" s="118"/>
      <c r="H20" s="118"/>
      <c r="I20" s="118"/>
      <c r="J20" s="118"/>
      <c r="K20" s="118"/>
      <c r="M20" s="118"/>
      <c r="N20" s="118"/>
      <c r="O20" s="118"/>
    </row>
    <row r="21" spans="3:15" s="123" customFormat="1" x14ac:dyDescent="0.25">
      <c r="E21" s="118"/>
      <c r="F21" s="118"/>
      <c r="G21" s="118"/>
      <c r="H21" s="118"/>
      <c r="I21" s="118"/>
      <c r="J21" s="118"/>
      <c r="K21" s="118"/>
      <c r="M21" s="118"/>
      <c r="N21" s="118"/>
      <c r="O21" s="118"/>
    </row>
    <row r="22" spans="3:15" s="123" customFormat="1" x14ac:dyDescent="0.25">
      <c r="E22" s="118"/>
      <c r="F22" s="118"/>
      <c r="G22" s="118"/>
      <c r="H22" s="118"/>
      <c r="I22" s="118"/>
      <c r="J22" s="118"/>
      <c r="K22" s="118"/>
      <c r="M22" s="118"/>
      <c r="N22" s="118"/>
      <c r="O22" s="118"/>
    </row>
    <row r="23" spans="3:15" s="123" customFormat="1" x14ac:dyDescent="0.25">
      <c r="E23" s="118"/>
      <c r="F23" s="118"/>
      <c r="G23" s="118"/>
      <c r="H23" s="118"/>
      <c r="I23" s="118"/>
      <c r="J23" s="118"/>
      <c r="K23" s="118"/>
      <c r="M23" s="118"/>
      <c r="N23" s="118"/>
      <c r="O23" s="118"/>
    </row>
    <row r="24" spans="3:15" s="123" customFormat="1" x14ac:dyDescent="0.25">
      <c r="E24" s="118"/>
      <c r="F24" s="118"/>
      <c r="G24" s="118"/>
      <c r="H24" s="118"/>
      <c r="I24" s="118"/>
      <c r="J24" s="118"/>
      <c r="K24" s="118"/>
      <c r="M24" s="118"/>
      <c r="N24" s="118"/>
      <c r="O24" s="118"/>
    </row>
    <row r="25" spans="3:15" s="123" customFormat="1" x14ac:dyDescent="0.25">
      <c r="E25" s="118"/>
      <c r="F25" s="118"/>
      <c r="G25" s="118"/>
      <c r="H25" s="118"/>
      <c r="I25" s="118"/>
      <c r="J25" s="118"/>
      <c r="K25" s="118"/>
      <c r="M25" s="118"/>
      <c r="N25" s="118"/>
      <c r="O25" s="118"/>
    </row>
    <row r="26" spans="3:15" s="123" customFormat="1" x14ac:dyDescent="0.25">
      <c r="E26" s="118"/>
      <c r="F26" s="118"/>
      <c r="G26" s="118"/>
      <c r="H26" s="118"/>
      <c r="I26" s="118"/>
      <c r="J26" s="118"/>
      <c r="K26" s="118"/>
      <c r="M26" s="118"/>
      <c r="N26" s="118"/>
      <c r="O26" s="118"/>
    </row>
    <row r="27" spans="3:15" s="123" customFormat="1" x14ac:dyDescent="0.25">
      <c r="E27" s="118"/>
      <c r="F27" s="118"/>
      <c r="G27" s="118"/>
      <c r="H27" s="118"/>
      <c r="I27" s="118"/>
      <c r="J27" s="118"/>
      <c r="K27" s="118"/>
      <c r="M27" s="118"/>
      <c r="N27" s="118"/>
      <c r="O27" s="118"/>
    </row>
    <row r="28" spans="3:15" s="123" customFormat="1" x14ac:dyDescent="0.25">
      <c r="E28" s="118"/>
      <c r="F28" s="118"/>
      <c r="G28" s="118"/>
      <c r="H28" s="118"/>
      <c r="I28" s="118"/>
      <c r="J28" s="118"/>
      <c r="K28" s="118"/>
      <c r="M28" s="118"/>
      <c r="N28" s="118"/>
      <c r="O28" s="118"/>
    </row>
    <row r="29" spans="3:15" s="123" customFormat="1" x14ac:dyDescent="0.25">
      <c r="E29" s="118"/>
      <c r="F29" s="118"/>
      <c r="G29" s="118"/>
      <c r="H29" s="118"/>
      <c r="I29" s="118"/>
      <c r="J29" s="118"/>
      <c r="K29" s="118"/>
      <c r="M29" s="118"/>
      <c r="N29" s="118"/>
      <c r="O29" s="118"/>
    </row>
    <row r="30" spans="3:15" s="123" customFormat="1" x14ac:dyDescent="0.25">
      <c r="E30" s="118"/>
      <c r="F30" s="118"/>
      <c r="G30" s="118"/>
      <c r="H30" s="118"/>
      <c r="I30" s="118"/>
      <c r="J30" s="118"/>
      <c r="K30" s="118"/>
      <c r="M30" s="118"/>
      <c r="N30" s="118"/>
      <c r="O30" s="118"/>
    </row>
    <row r="31" spans="3:15" s="123" customFormat="1" x14ac:dyDescent="0.25">
      <c r="E31" s="118"/>
      <c r="F31" s="118"/>
      <c r="G31" s="118"/>
      <c r="H31" s="118"/>
      <c r="I31" s="118"/>
      <c r="J31" s="118"/>
      <c r="K31" s="118"/>
      <c r="M31" s="118"/>
      <c r="N31" s="118"/>
      <c r="O31" s="118"/>
    </row>
    <row r="32" spans="3:15" s="123" customFormat="1" x14ac:dyDescent="0.25">
      <c r="E32" s="118"/>
      <c r="F32" s="118"/>
      <c r="G32" s="118"/>
      <c r="H32" s="118"/>
      <c r="I32" s="118"/>
      <c r="J32" s="118"/>
      <c r="K32" s="118"/>
      <c r="M32" s="118"/>
      <c r="N32" s="118"/>
      <c r="O32" s="118"/>
    </row>
    <row r="33" spans="5:15" s="123" customFormat="1" x14ac:dyDescent="0.25">
      <c r="E33" s="118"/>
      <c r="F33" s="118"/>
      <c r="G33" s="118"/>
      <c r="H33" s="118"/>
      <c r="I33" s="118"/>
      <c r="J33" s="118"/>
      <c r="K33" s="118"/>
      <c r="M33" s="118"/>
      <c r="N33" s="118"/>
      <c r="O33" s="118"/>
    </row>
    <row r="34" spans="5:15" s="123" customFormat="1" x14ac:dyDescent="0.25">
      <c r="E34" s="118"/>
      <c r="F34" s="118"/>
      <c r="G34" s="118"/>
      <c r="H34" s="118"/>
      <c r="I34" s="118"/>
      <c r="J34" s="118"/>
      <c r="K34" s="118"/>
      <c r="M34" s="118"/>
      <c r="N34" s="118"/>
      <c r="O34" s="118"/>
    </row>
    <row r="35" spans="5:15" s="123" customFormat="1" x14ac:dyDescent="0.25">
      <c r="E35" s="118"/>
      <c r="F35" s="118"/>
      <c r="G35" s="118"/>
      <c r="H35" s="118"/>
      <c r="I35" s="118"/>
      <c r="J35" s="118"/>
      <c r="K35" s="118"/>
      <c r="M35" s="118"/>
      <c r="N35" s="118"/>
      <c r="O35" s="118"/>
    </row>
    <row r="36" spans="5:15" s="123" customFormat="1" x14ac:dyDescent="0.25">
      <c r="E36" s="118"/>
      <c r="F36" s="118"/>
      <c r="G36" s="118"/>
      <c r="H36" s="118"/>
      <c r="I36" s="118"/>
      <c r="J36" s="118"/>
      <c r="K36" s="118"/>
      <c r="M36" s="118"/>
      <c r="N36" s="118"/>
      <c r="O36" s="118"/>
    </row>
    <row r="37" spans="5:15" s="123" customFormat="1" x14ac:dyDescent="0.25">
      <c r="E37" s="118"/>
      <c r="F37" s="118"/>
      <c r="G37" s="118"/>
      <c r="H37" s="118"/>
      <c r="I37" s="118"/>
      <c r="J37" s="118"/>
      <c r="K37" s="118"/>
      <c r="M37" s="118"/>
      <c r="N37" s="118"/>
      <c r="O37" s="118"/>
    </row>
    <row r="38" spans="5:15" s="123" customFormat="1" x14ac:dyDescent="0.25">
      <c r="E38" s="118"/>
      <c r="F38" s="118"/>
      <c r="G38" s="118"/>
      <c r="H38" s="118"/>
      <c r="I38" s="118"/>
      <c r="J38" s="118"/>
      <c r="K38" s="118"/>
      <c r="M38" s="118"/>
      <c r="N38" s="118"/>
      <c r="O38" s="118"/>
    </row>
    <row r="39" spans="5:15" s="123" customFormat="1" x14ac:dyDescent="0.25">
      <c r="E39" s="118"/>
      <c r="F39" s="118"/>
      <c r="G39" s="118"/>
      <c r="H39" s="118"/>
      <c r="I39" s="118"/>
      <c r="J39" s="118"/>
      <c r="K39" s="118"/>
      <c r="M39" s="118"/>
      <c r="N39" s="118"/>
      <c r="O39" s="118"/>
    </row>
    <row r="40" spans="5:15" s="123" customFormat="1" x14ac:dyDescent="0.25">
      <c r="E40" s="118"/>
      <c r="F40" s="118"/>
      <c r="G40" s="118"/>
      <c r="H40" s="118"/>
      <c r="I40" s="118"/>
      <c r="J40" s="118"/>
      <c r="K40" s="118"/>
      <c r="M40" s="118"/>
      <c r="N40" s="118"/>
      <c r="O40" s="118"/>
    </row>
    <row r="41" spans="5:15" s="123" customFormat="1" x14ac:dyDescent="0.25">
      <c r="E41" s="118"/>
      <c r="F41" s="118"/>
      <c r="G41" s="118"/>
      <c r="H41" s="118"/>
      <c r="I41" s="118"/>
      <c r="J41" s="118"/>
      <c r="K41" s="118"/>
      <c r="M41" s="118"/>
      <c r="N41" s="118"/>
      <c r="O41" s="118"/>
    </row>
    <row r="42" spans="5:15" s="123" customFormat="1" x14ac:dyDescent="0.25">
      <c r="E42" s="118"/>
      <c r="F42" s="118"/>
      <c r="G42" s="118"/>
      <c r="H42" s="118"/>
      <c r="I42" s="118"/>
      <c r="J42" s="118"/>
      <c r="K42" s="118"/>
      <c r="M42" s="118"/>
      <c r="N42" s="118"/>
      <c r="O42" s="118"/>
    </row>
    <row r="43" spans="5:15" s="123" customFormat="1" x14ac:dyDescent="0.25">
      <c r="E43" s="118"/>
      <c r="F43" s="118"/>
      <c r="G43" s="118"/>
      <c r="H43" s="118"/>
      <c r="I43" s="118"/>
      <c r="J43" s="118"/>
      <c r="K43" s="118"/>
      <c r="M43" s="118"/>
      <c r="N43" s="118"/>
      <c r="O43" s="118"/>
    </row>
    <row r="44" spans="5:15" s="123" customFormat="1" x14ac:dyDescent="0.25">
      <c r="E44" s="118"/>
      <c r="F44" s="118"/>
      <c r="G44" s="118"/>
      <c r="H44" s="118"/>
      <c r="I44" s="118"/>
      <c r="J44" s="118"/>
      <c r="K44" s="118"/>
      <c r="M44" s="118"/>
      <c r="N44" s="118"/>
      <c r="O44" s="118"/>
    </row>
    <row r="45" spans="5:15" s="123" customFormat="1" x14ac:dyDescent="0.25">
      <c r="E45" s="118"/>
      <c r="F45" s="118"/>
      <c r="G45" s="118"/>
      <c r="H45" s="118"/>
      <c r="I45" s="118"/>
      <c r="J45" s="118"/>
      <c r="K45" s="118"/>
      <c r="M45" s="118"/>
      <c r="N45" s="118"/>
      <c r="O45" s="118"/>
    </row>
    <row r="46" spans="5:15" s="123" customFormat="1" x14ac:dyDescent="0.25">
      <c r="E46" s="118"/>
      <c r="F46" s="118"/>
      <c r="G46" s="118"/>
      <c r="H46" s="118"/>
      <c r="I46" s="118"/>
      <c r="J46" s="118"/>
      <c r="K46" s="118"/>
      <c r="M46" s="118"/>
      <c r="N46" s="118"/>
      <c r="O46" s="118"/>
    </row>
    <row r="47" spans="5:15" s="123" customFormat="1" x14ac:dyDescent="0.25">
      <c r="E47" s="118"/>
      <c r="F47" s="118"/>
      <c r="G47" s="118"/>
      <c r="H47" s="118"/>
      <c r="I47" s="118"/>
      <c r="J47" s="118"/>
      <c r="K47" s="118"/>
      <c r="M47" s="118"/>
      <c r="N47" s="118"/>
      <c r="O47" s="118"/>
    </row>
    <row r="48" spans="5:15" s="123" customFormat="1" x14ac:dyDescent="0.25">
      <c r="E48" s="118"/>
      <c r="F48" s="118"/>
      <c r="G48" s="118"/>
      <c r="H48" s="118"/>
      <c r="I48" s="118"/>
      <c r="J48" s="118"/>
      <c r="K48" s="118"/>
      <c r="M48" s="118"/>
      <c r="N48" s="118"/>
      <c r="O48" s="118"/>
    </row>
    <row r="49" spans="5:15" s="123" customFormat="1" x14ac:dyDescent="0.25">
      <c r="E49" s="118"/>
      <c r="F49" s="118"/>
      <c r="G49" s="118"/>
      <c r="H49" s="118"/>
      <c r="I49" s="118"/>
      <c r="J49" s="118"/>
      <c r="K49" s="118"/>
      <c r="M49" s="118"/>
      <c r="N49" s="118"/>
      <c r="O49" s="118"/>
    </row>
    <row r="50" spans="5:15" s="123" customFormat="1" x14ac:dyDescent="0.25">
      <c r="E50" s="118"/>
      <c r="F50" s="118"/>
      <c r="G50" s="118"/>
      <c r="H50" s="118"/>
      <c r="I50" s="118"/>
      <c r="J50" s="118"/>
      <c r="K50" s="118"/>
      <c r="M50" s="118"/>
      <c r="N50" s="118"/>
      <c r="O50" s="118"/>
    </row>
    <row r="51" spans="5:15" s="123" customFormat="1" x14ac:dyDescent="0.25">
      <c r="E51" s="118"/>
      <c r="F51" s="118"/>
      <c r="G51" s="118"/>
      <c r="H51" s="118"/>
      <c r="I51" s="118"/>
      <c r="J51" s="118"/>
      <c r="K51" s="118"/>
      <c r="M51" s="118"/>
      <c r="N51" s="118"/>
      <c r="O51" s="118"/>
    </row>
    <row r="52" spans="5:15" s="123" customFormat="1" x14ac:dyDescent="0.25">
      <c r="E52" s="118"/>
      <c r="F52" s="118"/>
      <c r="G52" s="118"/>
      <c r="H52" s="118"/>
      <c r="I52" s="118"/>
      <c r="J52" s="118"/>
      <c r="K52" s="118"/>
      <c r="M52" s="118"/>
      <c r="N52" s="118"/>
      <c r="O52" s="118"/>
    </row>
    <row r="53" spans="5:15" s="123" customFormat="1" x14ac:dyDescent="0.25">
      <c r="E53" s="118"/>
      <c r="F53" s="118"/>
      <c r="G53" s="118"/>
      <c r="H53" s="118"/>
      <c r="I53" s="118"/>
      <c r="J53" s="118"/>
      <c r="K53" s="118"/>
      <c r="M53" s="118"/>
      <c r="N53" s="118"/>
      <c r="O53" s="118"/>
    </row>
    <row r="54" spans="5:15" s="123" customFormat="1" x14ac:dyDescent="0.25">
      <c r="E54" s="118"/>
      <c r="F54" s="118"/>
      <c r="G54" s="118"/>
      <c r="H54" s="118"/>
      <c r="I54" s="118"/>
      <c r="J54" s="118"/>
      <c r="K54" s="118"/>
      <c r="M54" s="118"/>
      <c r="N54" s="118"/>
      <c r="O54" s="118"/>
    </row>
    <row r="55" spans="5:15" s="123" customFormat="1" x14ac:dyDescent="0.25">
      <c r="E55" s="118"/>
      <c r="F55" s="118"/>
      <c r="G55" s="118"/>
      <c r="H55" s="118"/>
      <c r="I55" s="118"/>
      <c r="J55" s="118"/>
      <c r="K55" s="118"/>
      <c r="M55" s="118"/>
      <c r="N55" s="118"/>
      <c r="O55" s="118"/>
    </row>
    <row r="56" spans="5:15" s="123" customFormat="1" x14ac:dyDescent="0.25">
      <c r="E56" s="118"/>
      <c r="F56" s="118"/>
      <c r="G56" s="118"/>
      <c r="H56" s="118"/>
      <c r="I56" s="118"/>
      <c r="J56" s="118"/>
      <c r="K56" s="118"/>
      <c r="M56" s="118"/>
      <c r="N56" s="118"/>
      <c r="O56" s="118"/>
    </row>
    <row r="57" spans="5:15" s="123" customFormat="1" x14ac:dyDescent="0.25">
      <c r="E57" s="118"/>
      <c r="F57" s="118"/>
      <c r="G57" s="118"/>
      <c r="H57" s="118"/>
      <c r="I57" s="118"/>
      <c r="J57" s="118"/>
      <c r="K57" s="118"/>
      <c r="M57" s="118"/>
      <c r="N57" s="118"/>
      <c r="O57" s="118"/>
    </row>
  </sheetData>
  <mergeCells count="2">
    <mergeCell ref="B1:O1"/>
    <mergeCell ref="B2:O2"/>
  </mergeCells>
  <phoneticPr fontId="4" type="noConversion"/>
  <pageMargins left="0.75" right="0.75" top="1" bottom="1" header="0.5" footer="0.5"/>
  <pageSetup scale="5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2"/>
  <sheetViews>
    <sheetView workbookViewId="0">
      <selection sqref="A1:E1"/>
    </sheetView>
  </sheetViews>
  <sheetFormatPr defaultRowHeight="12.75" x14ac:dyDescent="0.2"/>
  <cols>
    <col min="1" max="1" width="23.85546875" style="252" customWidth="1"/>
    <col min="2" max="2" width="1.7109375" style="252" customWidth="1"/>
    <col min="3" max="3" width="50.5703125" customWidth="1"/>
    <col min="4" max="4" width="1.7109375" customWidth="1"/>
    <col min="5" max="5" width="19.85546875" style="260" customWidth="1"/>
  </cols>
  <sheetData>
    <row r="1" spans="1:19" x14ac:dyDescent="0.2">
      <c r="A1" s="303" t="s">
        <v>133</v>
      </c>
      <c r="B1" s="303"/>
      <c r="C1" s="303"/>
      <c r="D1" s="303"/>
      <c r="E1" s="303"/>
      <c r="F1" s="262"/>
      <c r="G1" s="262"/>
      <c r="H1" s="262"/>
      <c r="I1" s="262"/>
      <c r="J1" s="262"/>
      <c r="K1" s="262"/>
      <c r="L1" s="262"/>
      <c r="M1" s="262"/>
      <c r="N1" s="262"/>
      <c r="O1" s="262"/>
      <c r="P1" s="262"/>
      <c r="Q1" s="262"/>
      <c r="R1" s="262"/>
      <c r="S1" s="262"/>
    </row>
    <row r="2" spans="1:19" x14ac:dyDescent="0.2">
      <c r="A2" s="303" t="s">
        <v>1338</v>
      </c>
      <c r="B2" s="303"/>
      <c r="C2" s="303"/>
      <c r="D2" s="303"/>
      <c r="E2" s="303"/>
    </row>
    <row r="3" spans="1:19" x14ac:dyDescent="0.2">
      <c r="A3" s="303" t="s">
        <v>1307</v>
      </c>
      <c r="B3" s="303"/>
      <c r="C3" s="303"/>
      <c r="D3" s="303"/>
      <c r="E3" s="303"/>
    </row>
    <row r="5" spans="1:19" x14ac:dyDescent="0.2">
      <c r="A5" s="127" t="s">
        <v>1339</v>
      </c>
      <c r="B5" s="29"/>
      <c r="C5" s="127" t="s">
        <v>1340</v>
      </c>
      <c r="D5" s="29"/>
      <c r="E5" s="259" t="s">
        <v>1075</v>
      </c>
    </row>
    <row r="6" spans="1:19" x14ac:dyDescent="0.2">
      <c r="A6" s="252">
        <v>112491</v>
      </c>
      <c r="C6" t="s">
        <v>1342</v>
      </c>
      <c r="E6" s="260">
        <v>-3758.26</v>
      </c>
    </row>
    <row r="7" spans="1:19" x14ac:dyDescent="0.2">
      <c r="A7" s="252">
        <v>112644</v>
      </c>
      <c r="C7" t="s">
        <v>1343</v>
      </c>
      <c r="E7" s="260">
        <v>14384.220000000001</v>
      </c>
    </row>
    <row r="8" spans="1:19" x14ac:dyDescent="0.2">
      <c r="A8" s="252">
        <v>112767</v>
      </c>
      <c r="C8" t="s">
        <v>1344</v>
      </c>
      <c r="E8" s="260">
        <v>864506.19000000006</v>
      </c>
    </row>
    <row r="9" spans="1:19" x14ac:dyDescent="0.2">
      <c r="A9" s="252">
        <v>113270</v>
      </c>
      <c r="C9" t="s">
        <v>1345</v>
      </c>
      <c r="E9" s="260">
        <v>5455743.9799999986</v>
      </c>
    </row>
    <row r="10" spans="1:19" x14ac:dyDescent="0.2">
      <c r="A10" s="252">
        <v>114268</v>
      </c>
      <c r="C10" t="s">
        <v>1346</v>
      </c>
      <c r="E10" s="260">
        <v>2132626.3100000015</v>
      </c>
    </row>
    <row r="11" spans="1:19" x14ac:dyDescent="0.2">
      <c r="A11" s="252">
        <v>115030</v>
      </c>
      <c r="C11" t="s">
        <v>1347</v>
      </c>
      <c r="E11" s="260">
        <v>83065.239999999991</v>
      </c>
    </row>
    <row r="12" spans="1:19" x14ac:dyDescent="0.2">
      <c r="A12" s="252">
        <v>117136</v>
      </c>
      <c r="C12" t="s">
        <v>1348</v>
      </c>
      <c r="E12" s="260">
        <v>298416.95</v>
      </c>
    </row>
    <row r="13" spans="1:19" x14ac:dyDescent="0.2">
      <c r="A13" s="252">
        <v>117149</v>
      </c>
      <c r="C13" t="s">
        <v>1349</v>
      </c>
      <c r="E13" s="260">
        <v>549574.17000000062</v>
      </c>
    </row>
    <row r="14" spans="1:19" x14ac:dyDescent="0.2">
      <c r="A14" s="252">
        <v>117320</v>
      </c>
      <c r="C14" t="s">
        <v>1350</v>
      </c>
      <c r="E14" s="260">
        <v>-991.95</v>
      </c>
    </row>
    <row r="15" spans="1:19" x14ac:dyDescent="0.2">
      <c r="A15" s="252">
        <v>117361</v>
      </c>
      <c r="C15" t="s">
        <v>1351</v>
      </c>
      <c r="E15" s="260">
        <v>738.72999999999672</v>
      </c>
    </row>
    <row r="16" spans="1:19" x14ac:dyDescent="0.2">
      <c r="A16" s="252">
        <v>118209</v>
      </c>
      <c r="C16" t="s">
        <v>1352</v>
      </c>
      <c r="E16" s="260">
        <v>154465.32999999987</v>
      </c>
    </row>
    <row r="17" spans="1:5" x14ac:dyDescent="0.2">
      <c r="A17" s="252">
        <v>118349</v>
      </c>
      <c r="C17" t="s">
        <v>1353</v>
      </c>
      <c r="E17" s="260">
        <v>0.90000000000000013</v>
      </c>
    </row>
    <row r="18" spans="1:5" x14ac:dyDescent="0.2">
      <c r="A18" s="252">
        <v>119902</v>
      </c>
      <c r="C18" t="s">
        <v>1354</v>
      </c>
      <c r="E18" s="260">
        <v>-2347062.2199999997</v>
      </c>
    </row>
    <row r="19" spans="1:5" x14ac:dyDescent="0.2">
      <c r="A19" s="252">
        <v>120595</v>
      </c>
      <c r="C19" t="s">
        <v>1355</v>
      </c>
      <c r="E19" s="260">
        <v>169552.34000000003</v>
      </c>
    </row>
    <row r="20" spans="1:5" x14ac:dyDescent="0.2">
      <c r="A20" s="252">
        <v>120596</v>
      </c>
      <c r="C20" t="s">
        <v>1356</v>
      </c>
      <c r="E20" s="260">
        <v>58349.430000000008</v>
      </c>
    </row>
    <row r="21" spans="1:5" x14ac:dyDescent="0.2">
      <c r="A21" s="252">
        <v>120730</v>
      </c>
      <c r="C21" t="s">
        <v>1357</v>
      </c>
      <c r="E21" s="260">
        <v>-2765.7099999999987</v>
      </c>
    </row>
    <row r="22" spans="1:5" x14ac:dyDescent="0.2">
      <c r="A22" s="252">
        <v>120754</v>
      </c>
      <c r="C22" t="s">
        <v>1358</v>
      </c>
      <c r="E22" s="260">
        <v>-16584.62</v>
      </c>
    </row>
    <row r="23" spans="1:5" x14ac:dyDescent="0.2">
      <c r="A23" s="252">
        <v>121151</v>
      </c>
      <c r="C23" t="s">
        <v>1359</v>
      </c>
      <c r="E23" s="260">
        <v>-2801</v>
      </c>
    </row>
    <row r="24" spans="1:5" x14ac:dyDescent="0.2">
      <c r="A24" s="252">
        <v>121527</v>
      </c>
      <c r="C24" t="s">
        <v>1360</v>
      </c>
      <c r="E24" s="260">
        <v>-143214.07</v>
      </c>
    </row>
    <row r="25" spans="1:5" x14ac:dyDescent="0.2">
      <c r="A25" s="252">
        <v>121620</v>
      </c>
      <c r="C25" t="s">
        <v>1361</v>
      </c>
      <c r="E25" s="260">
        <v>662455.41</v>
      </c>
    </row>
    <row r="26" spans="1:5" x14ac:dyDescent="0.2">
      <c r="A26" s="252">
        <v>121683</v>
      </c>
      <c r="C26" t="s">
        <v>1362</v>
      </c>
      <c r="E26" s="260">
        <v>3940025.2299999986</v>
      </c>
    </row>
    <row r="27" spans="1:5" x14ac:dyDescent="0.2">
      <c r="A27" s="252">
        <v>121684</v>
      </c>
      <c r="C27" t="s">
        <v>1363</v>
      </c>
      <c r="E27" s="260">
        <v>368893.76</v>
      </c>
    </row>
    <row r="28" spans="1:5" x14ac:dyDescent="0.2">
      <c r="A28" s="252">
        <v>121726</v>
      </c>
      <c r="C28" t="s">
        <v>1364</v>
      </c>
      <c r="E28" s="260">
        <v>-2263.9</v>
      </c>
    </row>
    <row r="29" spans="1:5" x14ac:dyDescent="0.2">
      <c r="A29" s="252">
        <v>121974</v>
      </c>
      <c r="C29" t="s">
        <v>1365</v>
      </c>
      <c r="E29" s="260">
        <v>665348.03</v>
      </c>
    </row>
    <row r="30" spans="1:5" x14ac:dyDescent="0.2">
      <c r="A30" s="252">
        <v>122074</v>
      </c>
      <c r="C30" t="s">
        <v>1366</v>
      </c>
      <c r="E30" s="260">
        <v>84.23</v>
      </c>
    </row>
    <row r="31" spans="1:5" x14ac:dyDescent="0.2">
      <c r="A31" s="252">
        <v>122272</v>
      </c>
      <c r="C31" t="s">
        <v>1367</v>
      </c>
      <c r="E31" s="260">
        <v>-71.240000000000009</v>
      </c>
    </row>
    <row r="32" spans="1:5" x14ac:dyDescent="0.2">
      <c r="A32" s="252">
        <v>122512</v>
      </c>
      <c r="C32" t="s">
        <v>1368</v>
      </c>
      <c r="E32" s="260">
        <v>41246.110000000008</v>
      </c>
    </row>
    <row r="33" spans="1:5" x14ac:dyDescent="0.2">
      <c r="A33" s="252">
        <v>122513</v>
      </c>
      <c r="C33" t="s">
        <v>1369</v>
      </c>
      <c r="E33" s="260">
        <v>8340.1000000000149</v>
      </c>
    </row>
    <row r="34" spans="1:5" x14ac:dyDescent="0.2">
      <c r="A34" s="252">
        <v>122514</v>
      </c>
      <c r="C34" t="s">
        <v>1370</v>
      </c>
      <c r="E34" s="260">
        <v>257402.09999999998</v>
      </c>
    </row>
    <row r="35" spans="1:5" x14ac:dyDescent="0.2">
      <c r="A35" s="252">
        <v>122650</v>
      </c>
      <c r="C35" t="s">
        <v>1371</v>
      </c>
      <c r="E35" s="260">
        <v>2360832.6199999996</v>
      </c>
    </row>
    <row r="36" spans="1:5" x14ac:dyDescent="0.2">
      <c r="A36" s="252">
        <v>122696</v>
      </c>
      <c r="C36" t="s">
        <v>1372</v>
      </c>
      <c r="E36" s="260">
        <v>-93.32</v>
      </c>
    </row>
    <row r="37" spans="1:5" x14ac:dyDescent="0.2">
      <c r="A37" s="252">
        <v>122805</v>
      </c>
      <c r="C37" t="s">
        <v>1373</v>
      </c>
      <c r="E37" s="260">
        <v>-78800.83</v>
      </c>
    </row>
    <row r="38" spans="1:5" x14ac:dyDescent="0.2">
      <c r="A38" s="252">
        <v>122891</v>
      </c>
      <c r="C38" t="s">
        <v>1374</v>
      </c>
      <c r="E38" s="260">
        <v>0.26</v>
      </c>
    </row>
    <row r="39" spans="1:5" x14ac:dyDescent="0.2">
      <c r="A39" s="252">
        <v>122898</v>
      </c>
      <c r="C39" t="s">
        <v>1375</v>
      </c>
      <c r="E39" s="260">
        <v>146.09000000000015</v>
      </c>
    </row>
    <row r="40" spans="1:5" x14ac:dyDescent="0.2">
      <c r="A40" s="252">
        <v>122959</v>
      </c>
      <c r="C40" t="s">
        <v>1376</v>
      </c>
      <c r="E40" s="260">
        <v>0.82000000000000006</v>
      </c>
    </row>
    <row r="41" spans="1:5" x14ac:dyDescent="0.2">
      <c r="A41" s="252">
        <v>122971</v>
      </c>
      <c r="C41" t="s">
        <v>1377</v>
      </c>
      <c r="E41" s="260">
        <v>-16174.209999999994</v>
      </c>
    </row>
    <row r="42" spans="1:5" x14ac:dyDescent="0.2">
      <c r="A42" s="252">
        <v>122972</v>
      </c>
      <c r="C42" t="s">
        <v>1378</v>
      </c>
      <c r="E42" s="260">
        <v>725311.89999999991</v>
      </c>
    </row>
    <row r="43" spans="1:5" x14ac:dyDescent="0.2">
      <c r="A43" s="252">
        <v>122975</v>
      </c>
      <c r="C43" t="s">
        <v>1379</v>
      </c>
      <c r="E43" s="260">
        <v>1632897.9799999977</v>
      </c>
    </row>
    <row r="44" spans="1:5" x14ac:dyDescent="0.2">
      <c r="A44" s="252">
        <v>123025</v>
      </c>
      <c r="C44" t="s">
        <v>1380</v>
      </c>
      <c r="E44" s="260">
        <v>-32.870000000000005</v>
      </c>
    </row>
    <row r="45" spans="1:5" x14ac:dyDescent="0.2">
      <c r="A45" s="252">
        <v>123039</v>
      </c>
      <c r="C45" t="s">
        <v>1381</v>
      </c>
      <c r="E45" s="260">
        <v>1836178.6799999983</v>
      </c>
    </row>
    <row r="46" spans="1:5" x14ac:dyDescent="0.2">
      <c r="A46" s="252">
        <v>123047</v>
      </c>
      <c r="C46" t="s">
        <v>1382</v>
      </c>
      <c r="E46" s="260">
        <v>9.41</v>
      </c>
    </row>
    <row r="47" spans="1:5" x14ac:dyDescent="0.2">
      <c r="A47" s="252">
        <v>123137</v>
      </c>
      <c r="C47" t="s">
        <v>1383</v>
      </c>
      <c r="E47" s="260">
        <v>1573901.3299999982</v>
      </c>
    </row>
    <row r="48" spans="1:5" x14ac:dyDescent="0.2">
      <c r="A48" s="252">
        <v>123220</v>
      </c>
      <c r="C48" t="s">
        <v>1384</v>
      </c>
      <c r="E48" s="260">
        <v>-2973.3999999999992</v>
      </c>
    </row>
    <row r="49" spans="1:5" x14ac:dyDescent="0.2">
      <c r="A49" s="252">
        <v>123278</v>
      </c>
      <c r="C49" t="s">
        <v>1385</v>
      </c>
      <c r="E49" s="260">
        <v>19382.930000000008</v>
      </c>
    </row>
    <row r="50" spans="1:5" x14ac:dyDescent="0.2">
      <c r="A50" s="252">
        <v>123311</v>
      </c>
      <c r="C50" t="s">
        <v>1386</v>
      </c>
      <c r="E50" s="260">
        <v>-175876.71</v>
      </c>
    </row>
    <row r="51" spans="1:5" x14ac:dyDescent="0.2">
      <c r="A51" s="252">
        <v>123598</v>
      </c>
      <c r="C51" t="s">
        <v>1387</v>
      </c>
      <c r="E51" s="260">
        <v>1148655.03</v>
      </c>
    </row>
    <row r="52" spans="1:5" x14ac:dyDescent="0.2">
      <c r="A52" s="252">
        <v>123614</v>
      </c>
      <c r="C52" t="s">
        <v>1388</v>
      </c>
      <c r="E52" s="260">
        <v>-4.66</v>
      </c>
    </row>
    <row r="53" spans="1:5" x14ac:dyDescent="0.2">
      <c r="A53" s="252">
        <v>123709</v>
      </c>
      <c r="C53" t="s">
        <v>1389</v>
      </c>
      <c r="E53" s="260">
        <v>180823.13000000003</v>
      </c>
    </row>
    <row r="54" spans="1:5" x14ac:dyDescent="0.2">
      <c r="A54" s="252">
        <v>123795</v>
      </c>
      <c r="C54" t="s">
        <v>1390</v>
      </c>
      <c r="E54" s="260">
        <v>224825.9599999999</v>
      </c>
    </row>
    <row r="55" spans="1:5" x14ac:dyDescent="0.2">
      <c r="A55" s="252">
        <v>123837</v>
      </c>
      <c r="C55" t="s">
        <v>1391</v>
      </c>
      <c r="E55" s="260">
        <v>2652232.1</v>
      </c>
    </row>
    <row r="56" spans="1:5" x14ac:dyDescent="0.2">
      <c r="A56" s="252">
        <v>123889</v>
      </c>
      <c r="C56" t="s">
        <v>1392</v>
      </c>
      <c r="E56" s="260">
        <v>14.82</v>
      </c>
    </row>
    <row r="57" spans="1:5" x14ac:dyDescent="0.2">
      <c r="A57" s="252">
        <v>123896</v>
      </c>
      <c r="C57" t="s">
        <v>1393</v>
      </c>
      <c r="E57" s="260">
        <v>0.12000000000000001</v>
      </c>
    </row>
    <row r="58" spans="1:5" x14ac:dyDescent="0.2">
      <c r="A58" s="252">
        <v>123945</v>
      </c>
      <c r="C58" t="s">
        <v>1394</v>
      </c>
      <c r="E58" s="260">
        <v>94740.67</v>
      </c>
    </row>
    <row r="59" spans="1:5" x14ac:dyDescent="0.2">
      <c r="A59" s="252">
        <v>123946</v>
      </c>
      <c r="C59" t="s">
        <v>1395</v>
      </c>
      <c r="E59" s="260">
        <v>1117450.8500000001</v>
      </c>
    </row>
    <row r="60" spans="1:5" x14ac:dyDescent="0.2">
      <c r="A60" s="252">
        <v>123966</v>
      </c>
      <c r="C60" t="s">
        <v>1396</v>
      </c>
      <c r="E60" s="260">
        <v>117940.00999999998</v>
      </c>
    </row>
    <row r="61" spans="1:5" x14ac:dyDescent="0.2">
      <c r="A61" s="252">
        <v>124022</v>
      </c>
      <c r="C61" t="s">
        <v>1397</v>
      </c>
      <c r="E61" s="260">
        <v>255395.52000000002</v>
      </c>
    </row>
    <row r="62" spans="1:5" x14ac:dyDescent="0.2">
      <c r="A62" s="252">
        <v>124024</v>
      </c>
      <c r="C62" t="s">
        <v>1398</v>
      </c>
      <c r="E62" s="260">
        <v>318536.82</v>
      </c>
    </row>
    <row r="63" spans="1:5" x14ac:dyDescent="0.2">
      <c r="A63" s="252">
        <v>124025</v>
      </c>
      <c r="C63" t="s">
        <v>1399</v>
      </c>
      <c r="E63" s="260">
        <v>462874.33999999997</v>
      </c>
    </row>
    <row r="64" spans="1:5" x14ac:dyDescent="0.2">
      <c r="A64" s="252">
        <v>124026</v>
      </c>
      <c r="C64" t="s">
        <v>1400</v>
      </c>
      <c r="E64" s="260">
        <v>310679.78999999992</v>
      </c>
    </row>
    <row r="65" spans="1:5" x14ac:dyDescent="0.2">
      <c r="A65" s="252">
        <v>124030</v>
      </c>
      <c r="C65" t="s">
        <v>1401</v>
      </c>
      <c r="E65" s="260">
        <v>30131.899999999998</v>
      </c>
    </row>
    <row r="66" spans="1:5" x14ac:dyDescent="0.2">
      <c r="A66" s="252">
        <v>124034</v>
      </c>
      <c r="C66" t="s">
        <v>1402</v>
      </c>
      <c r="E66" s="260">
        <v>1307167.7399999993</v>
      </c>
    </row>
    <row r="67" spans="1:5" x14ac:dyDescent="0.2">
      <c r="A67" s="252">
        <v>124043</v>
      </c>
      <c r="C67" t="s">
        <v>1403</v>
      </c>
      <c r="E67" s="260">
        <v>22382.799999999999</v>
      </c>
    </row>
    <row r="68" spans="1:5" x14ac:dyDescent="0.2">
      <c r="A68" s="252">
        <v>124044</v>
      </c>
      <c r="C68" t="s">
        <v>1404</v>
      </c>
      <c r="E68" s="260">
        <v>1322.6200000000001</v>
      </c>
    </row>
    <row r="69" spans="1:5" x14ac:dyDescent="0.2">
      <c r="A69" s="252">
        <v>124048</v>
      </c>
      <c r="C69" t="s">
        <v>1405</v>
      </c>
      <c r="E69" s="260">
        <v>574604.12</v>
      </c>
    </row>
    <row r="70" spans="1:5" x14ac:dyDescent="0.2">
      <c r="A70" s="252">
        <v>124049</v>
      </c>
      <c r="C70" t="s">
        <v>1406</v>
      </c>
      <c r="E70" s="260">
        <v>83763.340000000011</v>
      </c>
    </row>
    <row r="71" spans="1:5" x14ac:dyDescent="0.2">
      <c r="A71" s="252">
        <v>124050</v>
      </c>
      <c r="C71" t="s">
        <v>1407</v>
      </c>
      <c r="E71" s="260">
        <v>-15959.41</v>
      </c>
    </row>
    <row r="72" spans="1:5" x14ac:dyDescent="0.2">
      <c r="A72" s="252">
        <v>124052</v>
      </c>
      <c r="C72" t="s">
        <v>1408</v>
      </c>
      <c r="E72" s="260">
        <v>-491812.83999999997</v>
      </c>
    </row>
    <row r="73" spans="1:5" x14ac:dyDescent="0.2">
      <c r="A73" s="252">
        <v>124057</v>
      </c>
      <c r="C73" t="s">
        <v>1409</v>
      </c>
      <c r="E73" s="260">
        <v>76517.040000000008</v>
      </c>
    </row>
    <row r="74" spans="1:5" x14ac:dyDescent="0.2">
      <c r="A74" s="252">
        <v>124059</v>
      </c>
      <c r="C74" t="s">
        <v>1410</v>
      </c>
      <c r="E74" s="260">
        <v>148668.64000000001</v>
      </c>
    </row>
    <row r="75" spans="1:5" x14ac:dyDescent="0.2">
      <c r="A75" s="252">
        <v>124060</v>
      </c>
      <c r="C75" t="s">
        <v>1411</v>
      </c>
      <c r="E75" s="260">
        <v>57822.340000000011</v>
      </c>
    </row>
    <row r="76" spans="1:5" x14ac:dyDescent="0.2">
      <c r="A76" s="252">
        <v>124068</v>
      </c>
      <c r="C76" t="s">
        <v>1412</v>
      </c>
      <c r="E76" s="260">
        <v>1456314.8399999999</v>
      </c>
    </row>
    <row r="77" spans="1:5" x14ac:dyDescent="0.2">
      <c r="A77" s="252">
        <v>124070</v>
      </c>
      <c r="C77" t="s">
        <v>1413</v>
      </c>
      <c r="E77" s="260">
        <v>466718.13000000012</v>
      </c>
    </row>
    <row r="78" spans="1:5" x14ac:dyDescent="0.2">
      <c r="A78" s="252">
        <v>124083</v>
      </c>
      <c r="C78" t="s">
        <v>1414</v>
      </c>
      <c r="E78" s="260">
        <v>346605.95</v>
      </c>
    </row>
    <row r="79" spans="1:5" x14ac:dyDescent="0.2">
      <c r="A79" s="252">
        <v>124089</v>
      </c>
      <c r="C79" t="s">
        <v>1415</v>
      </c>
      <c r="E79" s="260">
        <v>1590143.51</v>
      </c>
    </row>
    <row r="80" spans="1:5" x14ac:dyDescent="0.2">
      <c r="A80" s="252">
        <v>124351</v>
      </c>
      <c r="C80" t="s">
        <v>1416</v>
      </c>
      <c r="E80" s="260">
        <v>44035.75</v>
      </c>
    </row>
    <row r="81" spans="1:5" x14ac:dyDescent="0.2">
      <c r="A81" s="252">
        <v>124361</v>
      </c>
      <c r="C81" t="s">
        <v>1417</v>
      </c>
      <c r="E81" s="260">
        <v>-24110.44</v>
      </c>
    </row>
    <row r="82" spans="1:5" x14ac:dyDescent="0.2">
      <c r="A82" s="252">
        <v>124362</v>
      </c>
      <c r="C82" t="s">
        <v>1418</v>
      </c>
      <c r="E82" s="260">
        <v>412.71999999999991</v>
      </c>
    </row>
    <row r="83" spans="1:5" x14ac:dyDescent="0.2">
      <c r="A83" s="252">
        <v>124363</v>
      </c>
      <c r="C83" t="s">
        <v>1419</v>
      </c>
      <c r="E83" s="260">
        <v>0.29000000000000004</v>
      </c>
    </row>
    <row r="84" spans="1:5" x14ac:dyDescent="0.2">
      <c r="A84" s="252">
        <v>124364</v>
      </c>
      <c r="C84" t="s">
        <v>1420</v>
      </c>
      <c r="E84" s="260">
        <v>16265.779999999999</v>
      </c>
    </row>
    <row r="85" spans="1:5" x14ac:dyDescent="0.2">
      <c r="A85" s="252">
        <v>124365</v>
      </c>
      <c r="C85" t="s">
        <v>1421</v>
      </c>
      <c r="E85" s="260">
        <v>0.93</v>
      </c>
    </row>
    <row r="86" spans="1:5" x14ac:dyDescent="0.2">
      <c r="A86" s="252">
        <v>124367</v>
      </c>
      <c r="C86" t="s">
        <v>1422</v>
      </c>
      <c r="E86" s="260">
        <v>12815.730000000003</v>
      </c>
    </row>
    <row r="87" spans="1:5" x14ac:dyDescent="0.2">
      <c r="A87" s="252">
        <v>124368</v>
      </c>
      <c r="C87" t="s">
        <v>1423</v>
      </c>
      <c r="E87" s="260">
        <v>81843.430000000008</v>
      </c>
    </row>
    <row r="88" spans="1:5" x14ac:dyDescent="0.2">
      <c r="A88" s="252">
        <v>124378</v>
      </c>
      <c r="C88" t="s">
        <v>1424</v>
      </c>
      <c r="E88" s="260">
        <v>501335.18999999989</v>
      </c>
    </row>
    <row r="89" spans="1:5" x14ac:dyDescent="0.2">
      <c r="A89" s="252">
        <v>124382</v>
      </c>
      <c r="C89" t="s">
        <v>1425</v>
      </c>
      <c r="E89" s="260">
        <v>42383.969999999994</v>
      </c>
    </row>
    <row r="90" spans="1:5" x14ac:dyDescent="0.2">
      <c r="A90" s="252">
        <v>124410</v>
      </c>
      <c r="C90" t="s">
        <v>1426</v>
      </c>
      <c r="E90" s="260">
        <v>246385.92999999996</v>
      </c>
    </row>
    <row r="91" spans="1:5" x14ac:dyDescent="0.2">
      <c r="A91" s="252">
        <v>124481</v>
      </c>
      <c r="C91" t="s">
        <v>1427</v>
      </c>
      <c r="E91" s="260">
        <v>-1260.3599999999999</v>
      </c>
    </row>
    <row r="92" spans="1:5" x14ac:dyDescent="0.2">
      <c r="A92" s="252">
        <v>124500</v>
      </c>
      <c r="C92" t="s">
        <v>1428</v>
      </c>
      <c r="E92" s="260">
        <v>351.9699999999998</v>
      </c>
    </row>
    <row r="93" spans="1:5" x14ac:dyDescent="0.2">
      <c r="A93" s="252">
        <v>124503</v>
      </c>
      <c r="C93" t="s">
        <v>1429</v>
      </c>
      <c r="E93" s="260">
        <v>-52781.990000000013</v>
      </c>
    </row>
    <row r="94" spans="1:5" x14ac:dyDescent="0.2">
      <c r="A94" s="252">
        <v>124515</v>
      </c>
      <c r="C94" t="s">
        <v>1430</v>
      </c>
      <c r="E94" s="260">
        <v>-106.64999999999782</v>
      </c>
    </row>
    <row r="95" spans="1:5" x14ac:dyDescent="0.2">
      <c r="A95" s="252">
        <v>124516</v>
      </c>
      <c r="C95" t="s">
        <v>1431</v>
      </c>
      <c r="E95" s="260">
        <v>197431.13</v>
      </c>
    </row>
    <row r="96" spans="1:5" x14ac:dyDescent="0.2">
      <c r="A96" s="252">
        <v>124519</v>
      </c>
      <c r="C96" t="s">
        <v>1432</v>
      </c>
      <c r="E96" s="260">
        <v>149409.34000000005</v>
      </c>
    </row>
    <row r="97" spans="1:5" x14ac:dyDescent="0.2">
      <c r="A97" s="252">
        <v>124520</v>
      </c>
      <c r="C97" t="s">
        <v>1433</v>
      </c>
      <c r="E97" s="260">
        <v>319684.45999999996</v>
      </c>
    </row>
    <row r="98" spans="1:5" x14ac:dyDescent="0.2">
      <c r="A98" s="252">
        <v>124522</v>
      </c>
      <c r="C98" t="s">
        <v>1434</v>
      </c>
      <c r="E98" s="260">
        <v>181303.36000000004</v>
      </c>
    </row>
    <row r="99" spans="1:5" x14ac:dyDescent="0.2">
      <c r="A99" s="252">
        <v>124528</v>
      </c>
      <c r="C99" t="s">
        <v>1435</v>
      </c>
      <c r="E99" s="260">
        <v>322.55999999999995</v>
      </c>
    </row>
    <row r="100" spans="1:5" x14ac:dyDescent="0.2">
      <c r="A100" s="252">
        <v>124530</v>
      </c>
      <c r="C100" t="s">
        <v>1436</v>
      </c>
      <c r="E100" s="260">
        <v>184085.55999999988</v>
      </c>
    </row>
    <row r="101" spans="1:5" x14ac:dyDescent="0.2">
      <c r="A101" s="252">
        <v>124536</v>
      </c>
      <c r="C101" t="s">
        <v>1437</v>
      </c>
      <c r="E101" s="260">
        <v>41397.600000000006</v>
      </c>
    </row>
    <row r="102" spans="1:5" x14ac:dyDescent="0.2">
      <c r="A102" s="252">
        <v>124540</v>
      </c>
      <c r="C102" t="s">
        <v>1438</v>
      </c>
      <c r="E102" s="260">
        <v>18624.449999999997</v>
      </c>
    </row>
    <row r="103" spans="1:5" x14ac:dyDescent="0.2">
      <c r="A103" s="252">
        <v>124541</v>
      </c>
      <c r="C103" t="s">
        <v>1439</v>
      </c>
      <c r="E103" s="260">
        <v>21936.959999999999</v>
      </c>
    </row>
    <row r="104" spans="1:5" x14ac:dyDescent="0.2">
      <c r="A104" s="252">
        <v>124545</v>
      </c>
      <c r="C104" t="s">
        <v>1440</v>
      </c>
      <c r="E104" s="260">
        <v>1469953.0900000003</v>
      </c>
    </row>
    <row r="105" spans="1:5" x14ac:dyDescent="0.2">
      <c r="A105" s="252">
        <v>124546</v>
      </c>
      <c r="C105" t="s">
        <v>1441</v>
      </c>
      <c r="E105" s="260">
        <v>439168.95000000007</v>
      </c>
    </row>
    <row r="106" spans="1:5" x14ac:dyDescent="0.2">
      <c r="A106" s="252">
        <v>124547</v>
      </c>
      <c r="C106" t="s">
        <v>1442</v>
      </c>
      <c r="E106" s="260">
        <v>69170.890000000014</v>
      </c>
    </row>
    <row r="107" spans="1:5" x14ac:dyDescent="0.2">
      <c r="A107" s="252">
        <v>124570</v>
      </c>
      <c r="C107" t="s">
        <v>1443</v>
      </c>
      <c r="E107" s="260">
        <v>11234.079999999998</v>
      </c>
    </row>
    <row r="108" spans="1:5" x14ac:dyDescent="0.2">
      <c r="A108" s="252">
        <v>124572</v>
      </c>
      <c r="C108" t="s">
        <v>1444</v>
      </c>
      <c r="E108" s="260">
        <v>-2494.9500000000003</v>
      </c>
    </row>
    <row r="109" spans="1:5" x14ac:dyDescent="0.2">
      <c r="A109" s="252">
        <v>124575</v>
      </c>
      <c r="C109" t="s">
        <v>1445</v>
      </c>
      <c r="E109" s="260">
        <v>17830.120000000003</v>
      </c>
    </row>
    <row r="110" spans="1:5" x14ac:dyDescent="0.2">
      <c r="A110" s="252">
        <v>124668</v>
      </c>
      <c r="C110" t="s">
        <v>1446</v>
      </c>
      <c r="E110" s="260">
        <v>2.15</v>
      </c>
    </row>
    <row r="111" spans="1:5" x14ac:dyDescent="0.2">
      <c r="A111" s="252">
        <v>124669</v>
      </c>
      <c r="C111" t="s">
        <v>1447</v>
      </c>
      <c r="E111" s="260">
        <v>4001.3200000000024</v>
      </c>
    </row>
    <row r="112" spans="1:5" x14ac:dyDescent="0.2">
      <c r="A112" s="252">
        <v>124778</v>
      </c>
      <c r="C112" t="s">
        <v>1448</v>
      </c>
      <c r="E112" s="260">
        <v>-2015</v>
      </c>
    </row>
    <row r="113" spans="1:5" x14ac:dyDescent="0.2">
      <c r="A113" s="252">
        <v>124804</v>
      </c>
      <c r="C113" t="s">
        <v>1449</v>
      </c>
      <c r="E113" s="260">
        <v>105015.4</v>
      </c>
    </row>
    <row r="114" spans="1:5" x14ac:dyDescent="0.2">
      <c r="A114" s="252">
        <v>124826</v>
      </c>
      <c r="C114" t="s">
        <v>1450</v>
      </c>
      <c r="E114" s="260">
        <v>-230.74</v>
      </c>
    </row>
    <row r="115" spans="1:5" x14ac:dyDescent="0.2">
      <c r="A115" s="252">
        <v>124830</v>
      </c>
      <c r="C115" t="s">
        <v>1451</v>
      </c>
      <c r="E115" s="260">
        <v>-3115.3799999999997</v>
      </c>
    </row>
    <row r="116" spans="1:5" x14ac:dyDescent="0.2">
      <c r="A116" s="252">
        <v>124835</v>
      </c>
      <c r="C116" t="s">
        <v>1452</v>
      </c>
      <c r="E116" s="260">
        <v>-2603.27</v>
      </c>
    </row>
    <row r="117" spans="1:5" x14ac:dyDescent="0.2">
      <c r="A117" s="252">
        <v>124839</v>
      </c>
      <c r="C117" t="s">
        <v>1453</v>
      </c>
      <c r="E117" s="260">
        <v>20155.089999999989</v>
      </c>
    </row>
    <row r="118" spans="1:5" x14ac:dyDescent="0.2">
      <c r="A118" s="252">
        <v>124847</v>
      </c>
      <c r="C118" t="s">
        <v>1454</v>
      </c>
      <c r="E118" s="260">
        <v>231233.16</v>
      </c>
    </row>
    <row r="119" spans="1:5" x14ac:dyDescent="0.2">
      <c r="A119" s="252">
        <v>124848</v>
      </c>
      <c r="C119" t="s">
        <v>1455</v>
      </c>
      <c r="E119" s="260">
        <v>-117.77999999999999</v>
      </c>
    </row>
    <row r="120" spans="1:5" x14ac:dyDescent="0.2">
      <c r="A120" s="252">
        <v>124866</v>
      </c>
      <c r="C120" t="s">
        <v>1456</v>
      </c>
      <c r="E120" s="260">
        <v>40502.880000000012</v>
      </c>
    </row>
    <row r="121" spans="1:5" x14ac:dyDescent="0.2">
      <c r="A121" s="252">
        <v>125010</v>
      </c>
      <c r="C121" t="s">
        <v>1457</v>
      </c>
      <c r="E121" s="260">
        <v>-1554.690000000006</v>
      </c>
    </row>
    <row r="122" spans="1:5" x14ac:dyDescent="0.2">
      <c r="A122" s="252">
        <v>125213</v>
      </c>
      <c r="C122" t="s">
        <v>1458</v>
      </c>
      <c r="E122" s="260">
        <v>199.55999999999995</v>
      </c>
    </row>
    <row r="123" spans="1:5" x14ac:dyDescent="0.2">
      <c r="A123" s="252">
        <v>125267</v>
      </c>
      <c r="C123" t="s">
        <v>1459</v>
      </c>
      <c r="E123" s="260">
        <v>29.560000000000002</v>
      </c>
    </row>
    <row r="124" spans="1:5" x14ac:dyDescent="0.2">
      <c r="A124" s="252">
        <v>125268</v>
      </c>
      <c r="C124" t="s">
        <v>1460</v>
      </c>
      <c r="E124" s="260">
        <v>22.15</v>
      </c>
    </row>
    <row r="125" spans="1:5" x14ac:dyDescent="0.2">
      <c r="A125" s="252">
        <v>125272</v>
      </c>
      <c r="C125" t="s">
        <v>1461</v>
      </c>
      <c r="E125" s="260">
        <v>1489.5700000000002</v>
      </c>
    </row>
    <row r="126" spans="1:5" x14ac:dyDescent="0.2">
      <c r="A126" s="252">
        <v>125273</v>
      </c>
      <c r="C126" t="s">
        <v>1462</v>
      </c>
      <c r="E126" s="260">
        <v>34308.180000000015</v>
      </c>
    </row>
    <row r="127" spans="1:5" x14ac:dyDescent="0.2">
      <c r="A127" s="252">
        <v>125285</v>
      </c>
      <c r="C127" t="s">
        <v>1463</v>
      </c>
      <c r="E127" s="260">
        <v>956.05000000000246</v>
      </c>
    </row>
    <row r="128" spans="1:5" x14ac:dyDescent="0.2">
      <c r="A128" s="252">
        <v>125287</v>
      </c>
      <c r="C128" t="s">
        <v>1464</v>
      </c>
      <c r="E128" s="260">
        <v>-399.67000000000007</v>
      </c>
    </row>
    <row r="129" spans="1:5" x14ac:dyDescent="0.2">
      <c r="A129" s="252">
        <v>125291</v>
      </c>
      <c r="C129" t="s">
        <v>1465</v>
      </c>
      <c r="E129" s="260">
        <v>416.7</v>
      </c>
    </row>
    <row r="130" spans="1:5" x14ac:dyDescent="0.2">
      <c r="A130" s="252">
        <v>125293</v>
      </c>
      <c r="C130" t="s">
        <v>1466</v>
      </c>
      <c r="E130" s="260">
        <v>8199.9600000000009</v>
      </c>
    </row>
    <row r="131" spans="1:5" x14ac:dyDescent="0.2">
      <c r="A131" s="252">
        <v>125303</v>
      </c>
      <c r="C131" t="s">
        <v>1467</v>
      </c>
      <c r="E131" s="260">
        <v>-4215.58</v>
      </c>
    </row>
    <row r="132" spans="1:5" x14ac:dyDescent="0.2">
      <c r="A132" s="252">
        <v>125305</v>
      </c>
      <c r="C132" t="s">
        <v>1468</v>
      </c>
      <c r="E132" s="260">
        <v>12323.05</v>
      </c>
    </row>
    <row r="133" spans="1:5" x14ac:dyDescent="0.2">
      <c r="A133" s="252">
        <v>125308</v>
      </c>
      <c r="C133" t="s">
        <v>1469</v>
      </c>
      <c r="E133" s="260">
        <v>252.16000000000014</v>
      </c>
    </row>
    <row r="134" spans="1:5" x14ac:dyDescent="0.2">
      <c r="A134" s="252">
        <v>125310</v>
      </c>
      <c r="C134" t="s">
        <v>1470</v>
      </c>
      <c r="E134" s="260">
        <v>13082.51</v>
      </c>
    </row>
    <row r="135" spans="1:5" x14ac:dyDescent="0.2">
      <c r="A135" s="252">
        <v>125317</v>
      </c>
      <c r="C135" t="s">
        <v>1471</v>
      </c>
      <c r="E135" s="260">
        <v>124.29000000000002</v>
      </c>
    </row>
    <row r="136" spans="1:5" x14ac:dyDescent="0.2">
      <c r="A136" s="252">
        <v>125320</v>
      </c>
      <c r="C136" t="s">
        <v>1472</v>
      </c>
      <c r="E136" s="260">
        <v>8020.42</v>
      </c>
    </row>
    <row r="137" spans="1:5" x14ac:dyDescent="0.2">
      <c r="A137" s="252">
        <v>125321</v>
      </c>
      <c r="C137" t="s">
        <v>1473</v>
      </c>
      <c r="E137" s="260">
        <v>394.09000000000032</v>
      </c>
    </row>
    <row r="138" spans="1:5" x14ac:dyDescent="0.2">
      <c r="A138" s="252">
        <v>125322</v>
      </c>
      <c r="C138" t="s">
        <v>1474</v>
      </c>
      <c r="E138" s="260">
        <v>318.27000000000044</v>
      </c>
    </row>
    <row r="139" spans="1:5" x14ac:dyDescent="0.2">
      <c r="A139" s="252">
        <v>125323</v>
      </c>
      <c r="C139" t="s">
        <v>1475</v>
      </c>
      <c r="E139" s="260">
        <v>808.99000000000024</v>
      </c>
    </row>
    <row r="140" spans="1:5" x14ac:dyDescent="0.2">
      <c r="A140" s="252">
        <v>125325</v>
      </c>
      <c r="C140" t="s">
        <v>1476</v>
      </c>
      <c r="E140" s="260">
        <v>62625.9</v>
      </c>
    </row>
    <row r="141" spans="1:5" x14ac:dyDescent="0.2">
      <c r="A141" s="252">
        <v>125328</v>
      </c>
      <c r="C141" t="s">
        <v>1477</v>
      </c>
      <c r="E141" s="260">
        <v>10212.359999999999</v>
      </c>
    </row>
    <row r="142" spans="1:5" x14ac:dyDescent="0.2">
      <c r="A142" s="252">
        <v>125331</v>
      </c>
      <c r="C142" t="s">
        <v>1478</v>
      </c>
      <c r="E142" s="260">
        <v>-3333.0700000000011</v>
      </c>
    </row>
    <row r="143" spans="1:5" x14ac:dyDescent="0.2">
      <c r="A143" s="252">
        <v>125348</v>
      </c>
      <c r="C143" t="s">
        <v>1479</v>
      </c>
      <c r="E143" s="260">
        <v>16502.979999999996</v>
      </c>
    </row>
    <row r="144" spans="1:5" x14ac:dyDescent="0.2">
      <c r="A144" s="252">
        <v>125351</v>
      </c>
      <c r="C144" t="s">
        <v>1480</v>
      </c>
      <c r="E144" s="260">
        <v>5354.130000000001</v>
      </c>
    </row>
    <row r="145" spans="1:5" x14ac:dyDescent="0.2">
      <c r="A145" s="252">
        <v>125352</v>
      </c>
      <c r="C145" t="s">
        <v>1481</v>
      </c>
      <c r="E145" s="260">
        <v>7237.420000000001</v>
      </c>
    </row>
    <row r="146" spans="1:5" x14ac:dyDescent="0.2">
      <c r="A146" s="252">
        <v>125353</v>
      </c>
      <c r="C146" t="s">
        <v>1482</v>
      </c>
      <c r="E146" s="260">
        <v>9194.1</v>
      </c>
    </row>
    <row r="147" spans="1:5" x14ac:dyDescent="0.2">
      <c r="A147" s="252">
        <v>125355</v>
      </c>
      <c r="C147" t="s">
        <v>1483</v>
      </c>
      <c r="E147" s="260">
        <v>4695.67</v>
      </c>
    </row>
    <row r="148" spans="1:5" x14ac:dyDescent="0.2">
      <c r="A148" s="252">
        <v>125362</v>
      </c>
      <c r="C148" t="s">
        <v>1484</v>
      </c>
      <c r="E148" s="260">
        <v>2696.52</v>
      </c>
    </row>
    <row r="149" spans="1:5" x14ac:dyDescent="0.2">
      <c r="A149" s="252">
        <v>125366</v>
      </c>
      <c r="C149" t="s">
        <v>1485</v>
      </c>
      <c r="E149" s="260">
        <v>13742.349999999997</v>
      </c>
    </row>
    <row r="150" spans="1:5" x14ac:dyDescent="0.2">
      <c r="A150" s="252">
        <v>125368</v>
      </c>
      <c r="C150" t="s">
        <v>1486</v>
      </c>
      <c r="E150" s="260">
        <v>359318.89</v>
      </c>
    </row>
    <row r="151" spans="1:5" x14ac:dyDescent="0.2">
      <c r="A151" s="252">
        <v>125380</v>
      </c>
      <c r="C151" t="s">
        <v>1487</v>
      </c>
      <c r="E151" s="260">
        <v>4739.2300000000005</v>
      </c>
    </row>
    <row r="152" spans="1:5" x14ac:dyDescent="0.2">
      <c r="A152" s="252">
        <v>125384</v>
      </c>
      <c r="C152" t="s">
        <v>1488</v>
      </c>
      <c r="E152" s="260">
        <v>205593.49999999997</v>
      </c>
    </row>
    <row r="153" spans="1:5" x14ac:dyDescent="0.2">
      <c r="A153" s="252">
        <v>125388</v>
      </c>
      <c r="C153" t="s">
        <v>1489</v>
      </c>
      <c r="E153" s="260">
        <v>73037.890000000014</v>
      </c>
    </row>
    <row r="154" spans="1:5" x14ac:dyDescent="0.2">
      <c r="A154" s="252">
        <v>125393</v>
      </c>
      <c r="C154" t="s">
        <v>1490</v>
      </c>
      <c r="E154" s="260">
        <v>23117.839999999997</v>
      </c>
    </row>
    <row r="155" spans="1:5" x14ac:dyDescent="0.2">
      <c r="A155" s="252">
        <v>125397</v>
      </c>
      <c r="C155" t="s">
        <v>1491</v>
      </c>
      <c r="E155" s="260">
        <v>21552.48</v>
      </c>
    </row>
    <row r="156" spans="1:5" x14ac:dyDescent="0.2">
      <c r="A156" s="252">
        <v>125403</v>
      </c>
      <c r="C156" t="s">
        <v>1492</v>
      </c>
      <c r="E156" s="260">
        <v>22071.670000000002</v>
      </c>
    </row>
    <row r="157" spans="1:5" x14ac:dyDescent="0.2">
      <c r="A157" s="252">
        <v>125406</v>
      </c>
      <c r="C157" t="s">
        <v>1493</v>
      </c>
      <c r="E157" s="260">
        <v>49572.05999999999</v>
      </c>
    </row>
    <row r="158" spans="1:5" x14ac:dyDescent="0.2">
      <c r="A158" s="252">
        <v>125408</v>
      </c>
      <c r="C158" t="s">
        <v>1494</v>
      </c>
      <c r="E158" s="260">
        <v>139037.32999999999</v>
      </c>
    </row>
    <row r="159" spans="1:5" x14ac:dyDescent="0.2">
      <c r="A159" s="252">
        <v>125415</v>
      </c>
      <c r="C159" t="s">
        <v>1495</v>
      </c>
      <c r="E159" s="260">
        <v>-17576.23</v>
      </c>
    </row>
    <row r="160" spans="1:5" x14ac:dyDescent="0.2">
      <c r="A160" s="252">
        <v>125419</v>
      </c>
      <c r="C160" t="s">
        <v>1496</v>
      </c>
      <c r="E160" s="260">
        <v>20435.62</v>
      </c>
    </row>
    <row r="161" spans="1:5" x14ac:dyDescent="0.2">
      <c r="A161" s="252">
        <v>125427</v>
      </c>
      <c r="C161" t="s">
        <v>1497</v>
      </c>
      <c r="E161" s="260">
        <v>214161.2999999999</v>
      </c>
    </row>
    <row r="162" spans="1:5" x14ac:dyDescent="0.2">
      <c r="A162" s="252">
        <v>125437</v>
      </c>
      <c r="C162" t="s">
        <v>1498</v>
      </c>
      <c r="E162" s="260">
        <v>39315.39</v>
      </c>
    </row>
    <row r="163" spans="1:5" x14ac:dyDescent="0.2">
      <c r="A163" s="252">
        <v>125445</v>
      </c>
      <c r="C163" t="s">
        <v>1499</v>
      </c>
      <c r="E163" s="260">
        <v>28014.319999999996</v>
      </c>
    </row>
    <row r="164" spans="1:5" x14ac:dyDescent="0.2">
      <c r="A164" s="252">
        <v>125545</v>
      </c>
      <c r="C164" t="s">
        <v>1500</v>
      </c>
      <c r="E164" s="260">
        <v>9349.77</v>
      </c>
    </row>
    <row r="165" spans="1:5" x14ac:dyDescent="0.2">
      <c r="A165" s="252">
        <v>125546</v>
      </c>
      <c r="C165" t="s">
        <v>1501</v>
      </c>
      <c r="E165" s="260">
        <v>56863.94999999999</v>
      </c>
    </row>
    <row r="166" spans="1:5" x14ac:dyDescent="0.2">
      <c r="A166" s="252">
        <v>125547</v>
      </c>
      <c r="C166" t="s">
        <v>1502</v>
      </c>
      <c r="E166" s="260">
        <v>43973.200000000026</v>
      </c>
    </row>
    <row r="167" spans="1:5" x14ac:dyDescent="0.2">
      <c r="A167" s="252">
        <v>125549</v>
      </c>
      <c r="C167" t="s">
        <v>1503</v>
      </c>
      <c r="E167" s="260">
        <v>29124.819999999996</v>
      </c>
    </row>
    <row r="168" spans="1:5" x14ac:dyDescent="0.2">
      <c r="A168" s="252">
        <v>125552</v>
      </c>
      <c r="C168" t="s">
        <v>1504</v>
      </c>
      <c r="E168" s="260">
        <v>22412.71</v>
      </c>
    </row>
    <row r="169" spans="1:5" x14ac:dyDescent="0.2">
      <c r="A169" s="252">
        <v>125556</v>
      </c>
      <c r="C169" t="s">
        <v>1505</v>
      </c>
      <c r="E169" s="260">
        <v>64489.360000000008</v>
      </c>
    </row>
    <row r="170" spans="1:5" x14ac:dyDescent="0.2">
      <c r="A170" s="252">
        <v>125561</v>
      </c>
      <c r="C170" t="s">
        <v>1506</v>
      </c>
      <c r="E170" s="260">
        <v>6773.84</v>
      </c>
    </row>
    <row r="171" spans="1:5" x14ac:dyDescent="0.2">
      <c r="A171" s="252">
        <v>125566</v>
      </c>
      <c r="C171" t="s">
        <v>1507</v>
      </c>
      <c r="E171" s="260">
        <v>301003.20999999996</v>
      </c>
    </row>
    <row r="172" spans="1:5" x14ac:dyDescent="0.2">
      <c r="A172" s="252">
        <v>125569</v>
      </c>
      <c r="C172" t="s">
        <v>1508</v>
      </c>
      <c r="E172" s="260">
        <v>15507.36</v>
      </c>
    </row>
    <row r="173" spans="1:5" x14ac:dyDescent="0.2">
      <c r="A173" s="252">
        <v>125572</v>
      </c>
      <c r="C173" t="s">
        <v>1509</v>
      </c>
      <c r="E173" s="260">
        <v>42242.61</v>
      </c>
    </row>
    <row r="174" spans="1:5" x14ac:dyDescent="0.2">
      <c r="A174" s="252">
        <v>125573</v>
      </c>
      <c r="C174" t="s">
        <v>1510</v>
      </c>
      <c r="E174" s="260">
        <v>11594.700000000004</v>
      </c>
    </row>
    <row r="175" spans="1:5" x14ac:dyDescent="0.2">
      <c r="A175" s="252">
        <v>125574</v>
      </c>
      <c r="C175" t="s">
        <v>1511</v>
      </c>
      <c r="E175" s="260">
        <v>12549.74</v>
      </c>
    </row>
    <row r="176" spans="1:5" x14ac:dyDescent="0.2">
      <c r="A176" s="252">
        <v>125575</v>
      </c>
      <c r="C176" t="s">
        <v>1512</v>
      </c>
      <c r="E176" s="260">
        <v>36666.679999999986</v>
      </c>
    </row>
    <row r="177" spans="1:5" x14ac:dyDescent="0.2">
      <c r="A177" s="252">
        <v>125576</v>
      </c>
      <c r="C177" t="s">
        <v>1513</v>
      </c>
      <c r="E177" s="260">
        <v>22765.89</v>
      </c>
    </row>
    <row r="178" spans="1:5" x14ac:dyDescent="0.2">
      <c r="A178" s="252">
        <v>125582</v>
      </c>
      <c r="C178" t="s">
        <v>1514</v>
      </c>
      <c r="E178" s="260">
        <v>305215.73000000004</v>
      </c>
    </row>
    <row r="179" spans="1:5" x14ac:dyDescent="0.2">
      <c r="A179" s="252">
        <v>125620</v>
      </c>
      <c r="C179" t="s">
        <v>1515</v>
      </c>
      <c r="E179" s="260">
        <v>45973.939999999995</v>
      </c>
    </row>
    <row r="180" spans="1:5" x14ac:dyDescent="0.2">
      <c r="A180" s="252">
        <v>125632</v>
      </c>
      <c r="C180" t="s">
        <v>1516</v>
      </c>
      <c r="E180" s="260">
        <v>904.96</v>
      </c>
    </row>
    <row r="181" spans="1:5" x14ac:dyDescent="0.2">
      <c r="A181" s="252">
        <v>125636</v>
      </c>
      <c r="C181" t="s">
        <v>1517</v>
      </c>
      <c r="E181" s="260">
        <v>17158.580000000002</v>
      </c>
    </row>
    <row r="182" spans="1:5" x14ac:dyDescent="0.2">
      <c r="A182" s="252">
        <v>125643</v>
      </c>
      <c r="C182" t="s">
        <v>1518</v>
      </c>
      <c r="E182" s="260">
        <v>79579.890000000014</v>
      </c>
    </row>
    <row r="183" spans="1:5" x14ac:dyDescent="0.2">
      <c r="A183" s="252">
        <v>125665</v>
      </c>
      <c r="C183" t="s">
        <v>1519</v>
      </c>
      <c r="E183" s="260">
        <v>63029.4</v>
      </c>
    </row>
    <row r="184" spans="1:5" x14ac:dyDescent="0.2">
      <c r="A184" s="252">
        <v>125684</v>
      </c>
      <c r="C184" t="s">
        <v>1520</v>
      </c>
      <c r="E184" s="260">
        <v>-27877.119999999999</v>
      </c>
    </row>
    <row r="185" spans="1:5" x14ac:dyDescent="0.2">
      <c r="A185" s="252">
        <v>125850</v>
      </c>
      <c r="C185" t="s">
        <v>1521</v>
      </c>
      <c r="E185" s="260">
        <v>20390.620000000006</v>
      </c>
    </row>
    <row r="186" spans="1:5" x14ac:dyDescent="0.2">
      <c r="A186" s="252">
        <v>125900</v>
      </c>
      <c r="C186" t="s">
        <v>1522</v>
      </c>
      <c r="E186" s="260">
        <v>81.98</v>
      </c>
    </row>
    <row r="187" spans="1:5" x14ac:dyDescent="0.2">
      <c r="A187" s="252">
        <v>126083</v>
      </c>
      <c r="C187" t="s">
        <v>1523</v>
      </c>
      <c r="E187" s="260">
        <v>-21346.300000000003</v>
      </c>
    </row>
    <row r="188" spans="1:5" x14ac:dyDescent="0.2">
      <c r="A188" s="252">
        <v>126118</v>
      </c>
      <c r="C188" t="s">
        <v>1524</v>
      </c>
      <c r="E188" s="260">
        <v>1.18</v>
      </c>
    </row>
    <row r="189" spans="1:5" x14ac:dyDescent="0.2">
      <c r="A189" s="252">
        <v>126121</v>
      </c>
      <c r="C189" t="s">
        <v>1525</v>
      </c>
      <c r="E189" s="260">
        <v>602366.29999999993</v>
      </c>
    </row>
    <row r="190" spans="1:5" x14ac:dyDescent="0.2">
      <c r="A190" s="252">
        <v>126127</v>
      </c>
      <c r="C190" t="s">
        <v>1526</v>
      </c>
      <c r="E190" s="260">
        <v>10469.6</v>
      </c>
    </row>
    <row r="191" spans="1:5" x14ac:dyDescent="0.2">
      <c r="A191" s="252">
        <v>126128</v>
      </c>
      <c r="C191" t="s">
        <v>1527</v>
      </c>
      <c r="E191" s="260">
        <v>623.41999999999985</v>
      </c>
    </row>
    <row r="192" spans="1:5" x14ac:dyDescent="0.2">
      <c r="A192" s="252">
        <v>126129</v>
      </c>
      <c r="C192" t="s">
        <v>1528</v>
      </c>
      <c r="E192" s="260">
        <v>0.5</v>
      </c>
    </row>
    <row r="193" spans="1:5" x14ac:dyDescent="0.2">
      <c r="A193" s="252">
        <v>126132</v>
      </c>
      <c r="C193" t="s">
        <v>1529</v>
      </c>
      <c r="E193" s="260">
        <v>406.68999999999994</v>
      </c>
    </row>
    <row r="194" spans="1:5" x14ac:dyDescent="0.2">
      <c r="A194" s="252">
        <v>126133</v>
      </c>
      <c r="C194" t="s">
        <v>1530</v>
      </c>
      <c r="E194" s="260">
        <v>2040.26</v>
      </c>
    </row>
    <row r="195" spans="1:5" x14ac:dyDescent="0.2">
      <c r="A195" s="252">
        <v>126136</v>
      </c>
      <c r="C195" t="s">
        <v>1531</v>
      </c>
      <c r="E195" s="260">
        <v>699058.14999999979</v>
      </c>
    </row>
    <row r="196" spans="1:5" x14ac:dyDescent="0.2">
      <c r="A196" s="252">
        <v>126137</v>
      </c>
      <c r="C196" t="s">
        <v>1532</v>
      </c>
      <c r="E196" s="260">
        <v>350666.38</v>
      </c>
    </row>
    <row r="197" spans="1:5" x14ac:dyDescent="0.2">
      <c r="A197" s="252">
        <v>126143</v>
      </c>
      <c r="C197" t="s">
        <v>1533</v>
      </c>
      <c r="E197" s="260">
        <v>49458.400000000009</v>
      </c>
    </row>
    <row r="198" spans="1:5" x14ac:dyDescent="0.2">
      <c r="A198" s="252">
        <v>126154</v>
      </c>
      <c r="C198" t="s">
        <v>1534</v>
      </c>
      <c r="E198" s="260">
        <v>6.0000000000000005E-2</v>
      </c>
    </row>
    <row r="199" spans="1:5" x14ac:dyDescent="0.2">
      <c r="A199" s="252">
        <v>126168</v>
      </c>
      <c r="C199" t="s">
        <v>1535</v>
      </c>
      <c r="E199" s="260">
        <v>-47288.170000000013</v>
      </c>
    </row>
    <row r="200" spans="1:5" x14ac:dyDescent="0.2">
      <c r="A200" s="252">
        <v>126169</v>
      </c>
      <c r="C200" t="s">
        <v>1536</v>
      </c>
      <c r="E200" s="260">
        <v>-21218.69</v>
      </c>
    </row>
    <row r="201" spans="1:5" x14ac:dyDescent="0.2">
      <c r="A201" s="252">
        <v>126176</v>
      </c>
      <c r="C201" t="s">
        <v>1537</v>
      </c>
      <c r="E201" s="260">
        <v>-17368.110000000004</v>
      </c>
    </row>
    <row r="202" spans="1:5" x14ac:dyDescent="0.2">
      <c r="A202" s="252">
        <v>126181</v>
      </c>
      <c r="C202" t="s">
        <v>1538</v>
      </c>
      <c r="E202" s="260">
        <v>133.03999999999996</v>
      </c>
    </row>
    <row r="203" spans="1:5" x14ac:dyDescent="0.2">
      <c r="A203" s="252">
        <v>126192</v>
      </c>
      <c r="C203" t="s">
        <v>1539</v>
      </c>
      <c r="E203" s="260">
        <v>-31209</v>
      </c>
    </row>
    <row r="204" spans="1:5" x14ac:dyDescent="0.2">
      <c r="A204" s="252">
        <v>126222</v>
      </c>
      <c r="C204" t="s">
        <v>1540</v>
      </c>
      <c r="E204" s="260">
        <v>277476.87</v>
      </c>
    </row>
    <row r="205" spans="1:5" x14ac:dyDescent="0.2">
      <c r="A205" s="252">
        <v>126224</v>
      </c>
      <c r="C205" t="s">
        <v>1541</v>
      </c>
      <c r="E205" s="260">
        <v>102209.09</v>
      </c>
    </row>
    <row r="206" spans="1:5" x14ac:dyDescent="0.2">
      <c r="A206" s="252">
        <v>126237</v>
      </c>
      <c r="C206" t="s">
        <v>1542</v>
      </c>
      <c r="E206" s="260">
        <v>12901.549999999997</v>
      </c>
    </row>
    <row r="207" spans="1:5" x14ac:dyDescent="0.2">
      <c r="A207" s="252">
        <v>126239</v>
      </c>
      <c r="C207" t="s">
        <v>1543</v>
      </c>
      <c r="E207" s="260">
        <v>197.81</v>
      </c>
    </row>
    <row r="208" spans="1:5" x14ac:dyDescent="0.2">
      <c r="A208" s="252">
        <v>126242</v>
      </c>
      <c r="C208" t="s">
        <v>1544</v>
      </c>
      <c r="E208" s="260">
        <v>-25524.239999999987</v>
      </c>
    </row>
    <row r="209" spans="1:5" x14ac:dyDescent="0.2">
      <c r="A209" s="252">
        <v>126248</v>
      </c>
      <c r="C209" t="s">
        <v>1545</v>
      </c>
      <c r="E209" s="260">
        <v>-2365.9999999999973</v>
      </c>
    </row>
    <row r="210" spans="1:5" x14ac:dyDescent="0.2">
      <c r="A210" s="252">
        <v>126261</v>
      </c>
      <c r="C210" t="s">
        <v>1546</v>
      </c>
      <c r="E210" s="260">
        <v>-5655.579999999999</v>
      </c>
    </row>
    <row r="211" spans="1:5" x14ac:dyDescent="0.2">
      <c r="A211" s="252">
        <v>126340</v>
      </c>
      <c r="C211" t="s">
        <v>1547</v>
      </c>
      <c r="E211" s="260">
        <v>20467.220000000008</v>
      </c>
    </row>
    <row r="212" spans="1:5" x14ac:dyDescent="0.2">
      <c r="A212" s="252">
        <v>126358</v>
      </c>
      <c r="C212" t="s">
        <v>1548</v>
      </c>
      <c r="E212" s="260">
        <v>0.12</v>
      </c>
    </row>
    <row r="213" spans="1:5" x14ac:dyDescent="0.2">
      <c r="A213" s="252">
        <v>126370</v>
      </c>
      <c r="C213" t="s">
        <v>1549</v>
      </c>
      <c r="E213" s="260">
        <v>-4474.1000000000004</v>
      </c>
    </row>
    <row r="214" spans="1:5" x14ac:dyDescent="0.2">
      <c r="A214" s="252">
        <v>126371</v>
      </c>
      <c r="C214" t="s">
        <v>1550</v>
      </c>
      <c r="E214" s="260">
        <v>-96318.68</v>
      </c>
    </row>
    <row r="215" spans="1:5" x14ac:dyDescent="0.2">
      <c r="A215" s="252">
        <v>126382</v>
      </c>
      <c r="C215" t="s">
        <v>1551</v>
      </c>
      <c r="E215" s="260">
        <v>1897.4499999999998</v>
      </c>
    </row>
    <row r="216" spans="1:5" x14ac:dyDescent="0.2">
      <c r="A216" s="252">
        <v>126386</v>
      </c>
      <c r="C216" t="s">
        <v>1552</v>
      </c>
      <c r="E216" s="260">
        <v>804650.19000000018</v>
      </c>
    </row>
    <row r="217" spans="1:5" x14ac:dyDescent="0.2">
      <c r="A217" s="252">
        <v>126390</v>
      </c>
      <c r="C217" t="s">
        <v>1553</v>
      </c>
      <c r="E217" s="260">
        <v>1803.3400000000024</v>
      </c>
    </row>
    <row r="218" spans="1:5" x14ac:dyDescent="0.2">
      <c r="A218" s="252">
        <v>126394</v>
      </c>
      <c r="C218" t="s">
        <v>1554</v>
      </c>
      <c r="E218" s="260">
        <v>-2650</v>
      </c>
    </row>
    <row r="219" spans="1:5" x14ac:dyDescent="0.2">
      <c r="A219" s="252">
        <v>126399</v>
      </c>
      <c r="C219" t="s">
        <v>1555</v>
      </c>
      <c r="E219" s="260">
        <v>3816.3400000000011</v>
      </c>
    </row>
    <row r="220" spans="1:5" x14ac:dyDescent="0.2">
      <c r="A220" s="252">
        <v>126420</v>
      </c>
      <c r="C220" t="s">
        <v>1556</v>
      </c>
      <c r="E220" s="260">
        <v>320.69</v>
      </c>
    </row>
    <row r="221" spans="1:5" x14ac:dyDescent="0.2">
      <c r="A221" s="252">
        <v>126422</v>
      </c>
      <c r="C221" t="s">
        <v>1557</v>
      </c>
      <c r="E221" s="260">
        <v>9553.6699999999983</v>
      </c>
    </row>
    <row r="222" spans="1:5" x14ac:dyDescent="0.2">
      <c r="A222" s="252">
        <v>126440</v>
      </c>
      <c r="C222" t="s">
        <v>1558</v>
      </c>
      <c r="E222" s="260">
        <v>7441.3800000000119</v>
      </c>
    </row>
    <row r="223" spans="1:5" x14ac:dyDescent="0.2">
      <c r="A223" s="252">
        <v>126441</v>
      </c>
      <c r="C223" t="s">
        <v>1559</v>
      </c>
      <c r="E223" s="260">
        <v>-16515.060000000001</v>
      </c>
    </row>
    <row r="224" spans="1:5" x14ac:dyDescent="0.2">
      <c r="A224" s="252">
        <v>126442</v>
      </c>
      <c r="C224" t="s">
        <v>1560</v>
      </c>
      <c r="E224" s="260">
        <v>-947.76</v>
      </c>
    </row>
    <row r="225" spans="1:5" x14ac:dyDescent="0.2">
      <c r="A225" s="252">
        <v>126443</v>
      </c>
      <c r="C225" t="s">
        <v>1561</v>
      </c>
      <c r="E225" s="260">
        <v>8917.75</v>
      </c>
    </row>
    <row r="226" spans="1:5" x14ac:dyDescent="0.2">
      <c r="A226" s="252">
        <v>126444</v>
      </c>
      <c r="C226" t="s">
        <v>1562</v>
      </c>
      <c r="E226" s="260">
        <v>1191.1599999999999</v>
      </c>
    </row>
    <row r="227" spans="1:5" x14ac:dyDescent="0.2">
      <c r="A227" s="252">
        <v>126445</v>
      </c>
      <c r="C227" t="s">
        <v>1563</v>
      </c>
      <c r="E227" s="260">
        <v>2284.33</v>
      </c>
    </row>
    <row r="228" spans="1:5" x14ac:dyDescent="0.2">
      <c r="A228" s="252">
        <v>126448</v>
      </c>
      <c r="C228" t="s">
        <v>1564</v>
      </c>
      <c r="E228" s="260">
        <v>7352.33</v>
      </c>
    </row>
    <row r="229" spans="1:5" x14ac:dyDescent="0.2">
      <c r="A229" s="252">
        <v>126449</v>
      </c>
      <c r="C229" t="s">
        <v>1565</v>
      </c>
      <c r="E229" s="260">
        <v>149.97999999999979</v>
      </c>
    </row>
    <row r="230" spans="1:5" x14ac:dyDescent="0.2">
      <c r="A230" s="252">
        <v>126450</v>
      </c>
      <c r="C230" t="s">
        <v>1566</v>
      </c>
      <c r="E230" s="260">
        <v>1276.3699999999999</v>
      </c>
    </row>
    <row r="231" spans="1:5" x14ac:dyDescent="0.2">
      <c r="A231" s="252">
        <v>126451</v>
      </c>
      <c r="C231" t="s">
        <v>1567</v>
      </c>
      <c r="E231" s="260">
        <v>4788</v>
      </c>
    </row>
    <row r="232" spans="1:5" x14ac:dyDescent="0.2">
      <c r="A232" s="252">
        <v>126454</v>
      </c>
      <c r="C232" t="s">
        <v>1568</v>
      </c>
      <c r="E232" s="260">
        <v>3.19</v>
      </c>
    </row>
    <row r="233" spans="1:5" x14ac:dyDescent="0.2">
      <c r="A233" s="252">
        <v>126455</v>
      </c>
      <c r="C233" t="s">
        <v>1569</v>
      </c>
      <c r="E233" s="260">
        <v>-15045.199999999997</v>
      </c>
    </row>
    <row r="234" spans="1:5" x14ac:dyDescent="0.2">
      <c r="A234" s="252">
        <v>126460</v>
      </c>
      <c r="C234" t="s">
        <v>1570</v>
      </c>
      <c r="E234" s="260">
        <v>756.61000000000024</v>
      </c>
    </row>
    <row r="235" spans="1:5" x14ac:dyDescent="0.2">
      <c r="A235" s="252">
        <v>126461</v>
      </c>
      <c r="C235" t="s">
        <v>1571</v>
      </c>
      <c r="E235" s="260">
        <v>-1412.3099999999997</v>
      </c>
    </row>
    <row r="236" spans="1:5" x14ac:dyDescent="0.2">
      <c r="A236" s="252">
        <v>126465</v>
      </c>
      <c r="C236" t="s">
        <v>1572</v>
      </c>
      <c r="E236" s="260">
        <v>-654.37</v>
      </c>
    </row>
    <row r="237" spans="1:5" x14ac:dyDescent="0.2">
      <c r="A237" s="252">
        <v>126466</v>
      </c>
      <c r="C237" t="s">
        <v>1573</v>
      </c>
      <c r="E237" s="260">
        <v>374529.76000000024</v>
      </c>
    </row>
    <row r="238" spans="1:5" x14ac:dyDescent="0.2">
      <c r="A238" s="252">
        <v>126467</v>
      </c>
      <c r="C238" t="s">
        <v>1574</v>
      </c>
      <c r="E238" s="260">
        <v>519009.11</v>
      </c>
    </row>
    <row r="239" spans="1:5" x14ac:dyDescent="0.2">
      <c r="A239" s="252">
        <v>126470</v>
      </c>
      <c r="C239" t="s">
        <v>1575</v>
      </c>
      <c r="E239" s="260">
        <v>38311.29</v>
      </c>
    </row>
    <row r="240" spans="1:5" x14ac:dyDescent="0.2">
      <c r="A240" s="252">
        <v>126474</v>
      </c>
      <c r="C240" t="s">
        <v>1576</v>
      </c>
      <c r="E240" s="260">
        <v>29616.59</v>
      </c>
    </row>
    <row r="241" spans="1:5" x14ac:dyDescent="0.2">
      <c r="A241" s="252">
        <v>126477</v>
      </c>
      <c r="C241" t="s">
        <v>1577</v>
      </c>
      <c r="E241" s="260">
        <v>4620.630000000001</v>
      </c>
    </row>
    <row r="242" spans="1:5" x14ac:dyDescent="0.2">
      <c r="A242" s="252">
        <v>126479</v>
      </c>
      <c r="C242" t="s">
        <v>1578</v>
      </c>
      <c r="E242" s="260">
        <v>15873.380000000001</v>
      </c>
    </row>
    <row r="243" spans="1:5" x14ac:dyDescent="0.2">
      <c r="A243" s="252">
        <v>126480</v>
      </c>
      <c r="C243" t="s">
        <v>1579</v>
      </c>
      <c r="E243" s="260">
        <v>16499.63</v>
      </c>
    </row>
    <row r="244" spans="1:5" x14ac:dyDescent="0.2">
      <c r="A244" s="252">
        <v>126482</v>
      </c>
      <c r="C244" t="s">
        <v>1580</v>
      </c>
      <c r="E244" s="260">
        <v>131365.28</v>
      </c>
    </row>
    <row r="245" spans="1:5" x14ac:dyDescent="0.2">
      <c r="A245" s="252">
        <v>126485</v>
      </c>
      <c r="C245" t="s">
        <v>1581</v>
      </c>
      <c r="E245" s="260">
        <v>55640.940000000017</v>
      </c>
    </row>
    <row r="246" spans="1:5" x14ac:dyDescent="0.2">
      <c r="A246" s="252">
        <v>126585</v>
      </c>
      <c r="C246" t="s">
        <v>1582</v>
      </c>
      <c r="E246" s="260">
        <v>-3948.5800000000067</v>
      </c>
    </row>
    <row r="247" spans="1:5" x14ac:dyDescent="0.2">
      <c r="A247" s="252">
        <v>126586</v>
      </c>
      <c r="C247" t="s">
        <v>1583</v>
      </c>
      <c r="E247" s="260">
        <v>-286.20000000001164</v>
      </c>
    </row>
    <row r="248" spans="1:5" x14ac:dyDescent="0.2">
      <c r="A248" s="252">
        <v>126587</v>
      </c>
      <c r="C248" t="s">
        <v>1584</v>
      </c>
      <c r="E248" s="260">
        <v>-87545.85</v>
      </c>
    </row>
    <row r="249" spans="1:5" x14ac:dyDescent="0.2">
      <c r="A249" s="252">
        <v>126588</v>
      </c>
      <c r="C249" t="s">
        <v>1585</v>
      </c>
      <c r="E249" s="260">
        <v>3496324.7400000016</v>
      </c>
    </row>
    <row r="250" spans="1:5" x14ac:dyDescent="0.2">
      <c r="A250" s="252">
        <v>126589</v>
      </c>
      <c r="C250" t="s">
        <v>1586</v>
      </c>
      <c r="E250" s="260">
        <v>1470812.8299999998</v>
      </c>
    </row>
    <row r="251" spans="1:5" x14ac:dyDescent="0.2">
      <c r="A251" s="252">
        <v>126611</v>
      </c>
      <c r="C251" t="s">
        <v>1587</v>
      </c>
      <c r="E251" s="260">
        <v>6200</v>
      </c>
    </row>
    <row r="252" spans="1:5" x14ac:dyDescent="0.2">
      <c r="A252" s="252">
        <v>126616</v>
      </c>
      <c r="C252" t="s">
        <v>1588</v>
      </c>
      <c r="E252" s="260">
        <v>11385.740000000002</v>
      </c>
    </row>
    <row r="253" spans="1:5" x14ac:dyDescent="0.2">
      <c r="A253" s="252">
        <v>126617</v>
      </c>
      <c r="C253" t="s">
        <v>1589</v>
      </c>
      <c r="E253" s="260">
        <v>18515.019999999997</v>
      </c>
    </row>
    <row r="254" spans="1:5" x14ac:dyDescent="0.2">
      <c r="A254" s="252">
        <v>126620</v>
      </c>
      <c r="C254" t="s">
        <v>1590</v>
      </c>
      <c r="E254" s="260">
        <v>53553.320000000014</v>
      </c>
    </row>
    <row r="255" spans="1:5" x14ac:dyDescent="0.2">
      <c r="A255" s="252">
        <v>126644</v>
      </c>
      <c r="C255" t="s">
        <v>1591</v>
      </c>
      <c r="E255" s="260">
        <v>22858.02</v>
      </c>
    </row>
    <row r="256" spans="1:5" x14ac:dyDescent="0.2">
      <c r="A256" s="252">
        <v>126651</v>
      </c>
      <c r="C256" t="s">
        <v>1592</v>
      </c>
      <c r="E256" s="260">
        <v>544496.46999999962</v>
      </c>
    </row>
    <row r="257" spans="1:5" x14ac:dyDescent="0.2">
      <c r="A257" s="252">
        <v>126652</v>
      </c>
      <c r="C257" t="s">
        <v>1593</v>
      </c>
      <c r="E257" s="260">
        <v>94081.38</v>
      </c>
    </row>
    <row r="258" spans="1:5" x14ac:dyDescent="0.2">
      <c r="A258" s="252">
        <v>126653</v>
      </c>
      <c r="C258" t="s">
        <v>1594</v>
      </c>
      <c r="E258" s="260">
        <v>-5765.2999999999993</v>
      </c>
    </row>
    <row r="259" spans="1:5" x14ac:dyDescent="0.2">
      <c r="A259" s="252">
        <v>126655</v>
      </c>
      <c r="C259" t="s">
        <v>1595</v>
      </c>
      <c r="E259" s="260">
        <v>1352606.8500000003</v>
      </c>
    </row>
    <row r="260" spans="1:5" x14ac:dyDescent="0.2">
      <c r="A260" s="252">
        <v>126657</v>
      </c>
      <c r="C260" t="s">
        <v>1596</v>
      </c>
      <c r="E260" s="260">
        <v>272526.54999999993</v>
      </c>
    </row>
    <row r="261" spans="1:5" x14ac:dyDescent="0.2">
      <c r="A261" s="252">
        <v>126714</v>
      </c>
      <c r="C261" t="s">
        <v>1597</v>
      </c>
      <c r="E261" s="260">
        <v>166.77</v>
      </c>
    </row>
    <row r="262" spans="1:5" x14ac:dyDescent="0.2">
      <c r="A262" s="252">
        <v>126719</v>
      </c>
      <c r="C262" t="s">
        <v>1598</v>
      </c>
      <c r="E262" s="260">
        <v>30098.649999999994</v>
      </c>
    </row>
    <row r="263" spans="1:5" x14ac:dyDescent="0.2">
      <c r="A263" s="252">
        <v>126734</v>
      </c>
      <c r="C263" t="s">
        <v>1599</v>
      </c>
      <c r="E263" s="260">
        <v>1230184.6099999996</v>
      </c>
    </row>
    <row r="264" spans="1:5" x14ac:dyDescent="0.2">
      <c r="A264" s="252">
        <v>126735</v>
      </c>
      <c r="C264" t="s">
        <v>1600</v>
      </c>
      <c r="E264" s="260">
        <v>775207.52000000014</v>
      </c>
    </row>
    <row r="265" spans="1:5" x14ac:dyDescent="0.2">
      <c r="A265" s="252">
        <v>126806</v>
      </c>
      <c r="C265" t="s">
        <v>1601</v>
      </c>
      <c r="E265" s="260">
        <v>3197.55</v>
      </c>
    </row>
    <row r="266" spans="1:5" x14ac:dyDescent="0.2">
      <c r="A266" s="252">
        <v>126807</v>
      </c>
      <c r="C266" t="s">
        <v>1602</v>
      </c>
      <c r="E266" s="260">
        <v>-4417.37</v>
      </c>
    </row>
    <row r="267" spans="1:5" x14ac:dyDescent="0.2">
      <c r="A267" s="252">
        <v>126829</v>
      </c>
      <c r="C267" t="s">
        <v>1603</v>
      </c>
      <c r="E267" s="260">
        <v>2290.0100000000007</v>
      </c>
    </row>
    <row r="268" spans="1:5" x14ac:dyDescent="0.2">
      <c r="A268" s="252">
        <v>126837</v>
      </c>
      <c r="C268" t="s">
        <v>1604</v>
      </c>
      <c r="E268" s="260">
        <v>2218.4</v>
      </c>
    </row>
    <row r="269" spans="1:5" x14ac:dyDescent="0.2">
      <c r="A269" s="252">
        <v>126843</v>
      </c>
      <c r="C269" t="s">
        <v>1605</v>
      </c>
      <c r="E269" s="260">
        <v>56209.62</v>
      </c>
    </row>
    <row r="270" spans="1:5" x14ac:dyDescent="0.2">
      <c r="A270" s="252">
        <v>126845</v>
      </c>
      <c r="C270" t="s">
        <v>1606</v>
      </c>
      <c r="E270" s="260">
        <v>49072.31</v>
      </c>
    </row>
    <row r="271" spans="1:5" x14ac:dyDescent="0.2">
      <c r="A271" s="252">
        <v>126849</v>
      </c>
      <c r="C271" t="s">
        <v>1607</v>
      </c>
      <c r="E271" s="260">
        <v>40085.990000000005</v>
      </c>
    </row>
    <row r="272" spans="1:5" x14ac:dyDescent="0.2">
      <c r="A272" s="252">
        <v>126852</v>
      </c>
      <c r="C272" t="s">
        <v>1608</v>
      </c>
      <c r="E272" s="260">
        <v>18729.730000000003</v>
      </c>
    </row>
    <row r="273" spans="1:5" x14ac:dyDescent="0.2">
      <c r="A273" s="252">
        <v>127034</v>
      </c>
      <c r="C273" t="s">
        <v>1609</v>
      </c>
      <c r="E273" s="260">
        <v>-1535.3600000000001</v>
      </c>
    </row>
    <row r="274" spans="1:5" x14ac:dyDescent="0.2">
      <c r="A274" s="252">
        <v>127036</v>
      </c>
      <c r="C274" t="s">
        <v>1610</v>
      </c>
      <c r="E274" s="260">
        <v>167118.60000000003</v>
      </c>
    </row>
    <row r="275" spans="1:5" x14ac:dyDescent="0.2">
      <c r="A275" s="252">
        <v>127049</v>
      </c>
      <c r="C275" t="s">
        <v>1611</v>
      </c>
      <c r="E275" s="260">
        <v>45653.69</v>
      </c>
    </row>
    <row r="276" spans="1:5" x14ac:dyDescent="0.2">
      <c r="A276" s="252">
        <v>127090</v>
      </c>
      <c r="C276" t="s">
        <v>1612</v>
      </c>
      <c r="E276" s="260">
        <v>1640688.3399999996</v>
      </c>
    </row>
    <row r="277" spans="1:5" x14ac:dyDescent="0.2">
      <c r="A277" s="252">
        <v>127091</v>
      </c>
      <c r="C277" t="s">
        <v>1613</v>
      </c>
      <c r="E277" s="260">
        <v>1500666.9000000006</v>
      </c>
    </row>
    <row r="278" spans="1:5" x14ac:dyDescent="0.2">
      <c r="A278" s="252">
        <v>127092</v>
      </c>
      <c r="C278" t="s">
        <v>1614</v>
      </c>
      <c r="E278" s="260">
        <v>9080051.4899999928</v>
      </c>
    </row>
    <row r="279" spans="1:5" x14ac:dyDescent="0.2">
      <c r="A279" s="252">
        <v>127095</v>
      </c>
      <c r="C279" t="s">
        <v>1615</v>
      </c>
      <c r="E279" s="260">
        <v>1355283.75</v>
      </c>
    </row>
    <row r="280" spans="1:5" x14ac:dyDescent="0.2">
      <c r="A280" s="252">
        <v>127129</v>
      </c>
      <c r="C280" t="s">
        <v>1616</v>
      </c>
      <c r="E280" s="260">
        <v>0.63</v>
      </c>
    </row>
    <row r="281" spans="1:5" x14ac:dyDescent="0.2">
      <c r="A281" s="252">
        <v>127135</v>
      </c>
      <c r="C281" t="s">
        <v>1617</v>
      </c>
      <c r="E281" s="260">
        <v>1994220.61</v>
      </c>
    </row>
    <row r="282" spans="1:5" x14ac:dyDescent="0.2">
      <c r="A282" s="252">
        <v>127136</v>
      </c>
      <c r="C282" t="s">
        <v>1618</v>
      </c>
      <c r="E282" s="260">
        <v>837703.49999999988</v>
      </c>
    </row>
    <row r="283" spans="1:5" x14ac:dyDescent="0.2">
      <c r="A283" s="252">
        <v>127138</v>
      </c>
      <c r="C283" t="s">
        <v>1619</v>
      </c>
      <c r="E283" s="260">
        <v>2042.58</v>
      </c>
    </row>
    <row r="284" spans="1:5" x14ac:dyDescent="0.2">
      <c r="A284" s="252">
        <v>127152</v>
      </c>
      <c r="C284" t="s">
        <v>1620</v>
      </c>
      <c r="E284" s="260">
        <v>100851.45999999996</v>
      </c>
    </row>
    <row r="285" spans="1:5" x14ac:dyDescent="0.2">
      <c r="A285" s="252">
        <v>127158</v>
      </c>
      <c r="C285" t="s">
        <v>1621</v>
      </c>
      <c r="E285" s="260">
        <v>20947.559999999998</v>
      </c>
    </row>
    <row r="286" spans="1:5" x14ac:dyDescent="0.2">
      <c r="A286" s="252">
        <v>127175</v>
      </c>
      <c r="C286" t="s">
        <v>1622</v>
      </c>
      <c r="E286" s="260">
        <v>624654.73</v>
      </c>
    </row>
    <row r="287" spans="1:5" x14ac:dyDescent="0.2">
      <c r="A287" s="252">
        <v>127201</v>
      </c>
      <c r="C287" t="s">
        <v>1623</v>
      </c>
      <c r="E287" s="260">
        <v>1492200.6500000001</v>
      </c>
    </row>
    <row r="288" spans="1:5" x14ac:dyDescent="0.2">
      <c r="A288" s="252">
        <v>127202</v>
      </c>
      <c r="C288" t="s">
        <v>1624</v>
      </c>
      <c r="E288" s="260">
        <v>1482308.7299999993</v>
      </c>
    </row>
    <row r="289" spans="1:5" x14ac:dyDescent="0.2">
      <c r="A289" s="252">
        <v>127205</v>
      </c>
      <c r="C289" t="s">
        <v>1625</v>
      </c>
      <c r="E289" s="260">
        <v>-352649.82999999996</v>
      </c>
    </row>
    <row r="290" spans="1:5" x14ac:dyDescent="0.2">
      <c r="A290" s="252">
        <v>127258</v>
      </c>
      <c r="C290" t="s">
        <v>1626</v>
      </c>
      <c r="E290" s="260">
        <v>182555.05</v>
      </c>
    </row>
    <row r="291" spans="1:5" x14ac:dyDescent="0.2">
      <c r="A291" s="252">
        <v>127265</v>
      </c>
      <c r="C291" t="s">
        <v>1627</v>
      </c>
      <c r="E291" s="260">
        <v>-190134.83999999973</v>
      </c>
    </row>
    <row r="292" spans="1:5" x14ac:dyDescent="0.2">
      <c r="A292" s="252">
        <v>127268</v>
      </c>
      <c r="C292" t="s">
        <v>1628</v>
      </c>
      <c r="E292" s="260">
        <v>7504.4800000000032</v>
      </c>
    </row>
    <row r="293" spans="1:5" x14ac:dyDescent="0.2">
      <c r="A293" s="252">
        <v>127279</v>
      </c>
      <c r="C293" t="s">
        <v>1629</v>
      </c>
      <c r="E293" s="260">
        <v>1905.02</v>
      </c>
    </row>
    <row r="294" spans="1:5" x14ac:dyDescent="0.2">
      <c r="A294" s="252">
        <v>127291</v>
      </c>
      <c r="C294" t="s">
        <v>1630</v>
      </c>
      <c r="E294" s="260">
        <v>-965.68000000000006</v>
      </c>
    </row>
    <row r="295" spans="1:5" x14ac:dyDescent="0.2">
      <c r="A295" s="252">
        <v>127295</v>
      </c>
      <c r="C295" t="s">
        <v>1631</v>
      </c>
      <c r="E295" s="260">
        <v>0.35</v>
      </c>
    </row>
    <row r="296" spans="1:5" x14ac:dyDescent="0.2">
      <c r="A296" s="252">
        <v>127319</v>
      </c>
      <c r="C296" t="s">
        <v>1632</v>
      </c>
      <c r="E296" s="260">
        <v>27587.250000000004</v>
      </c>
    </row>
    <row r="297" spans="1:5" x14ac:dyDescent="0.2">
      <c r="A297" s="252">
        <v>127345</v>
      </c>
      <c r="C297" t="s">
        <v>1633</v>
      </c>
      <c r="E297" s="260">
        <v>118.22000000007989</v>
      </c>
    </row>
    <row r="298" spans="1:5" x14ac:dyDescent="0.2">
      <c r="A298" s="252">
        <v>127381</v>
      </c>
      <c r="C298" t="s">
        <v>1634</v>
      </c>
      <c r="E298" s="260">
        <v>90065.599999999962</v>
      </c>
    </row>
    <row r="299" spans="1:5" x14ac:dyDescent="0.2">
      <c r="A299" s="252">
        <v>127393</v>
      </c>
      <c r="C299" t="s">
        <v>1635</v>
      </c>
      <c r="E299" s="260">
        <v>30197.479999999996</v>
      </c>
    </row>
    <row r="300" spans="1:5" x14ac:dyDescent="0.2">
      <c r="A300" s="252">
        <v>127397</v>
      </c>
      <c r="C300" t="s">
        <v>1636</v>
      </c>
      <c r="E300" s="260">
        <v>1009.78</v>
      </c>
    </row>
    <row r="301" spans="1:5" x14ac:dyDescent="0.2">
      <c r="A301" s="252">
        <v>127399</v>
      </c>
      <c r="C301" t="s">
        <v>1637</v>
      </c>
      <c r="E301" s="260">
        <v>1.9799999999999998</v>
      </c>
    </row>
    <row r="302" spans="1:5" x14ac:dyDescent="0.2">
      <c r="A302" s="252">
        <v>127409</v>
      </c>
      <c r="C302" t="s">
        <v>1638</v>
      </c>
      <c r="E302" s="260">
        <v>-1069.7900000000002</v>
      </c>
    </row>
    <row r="303" spans="1:5" x14ac:dyDescent="0.2">
      <c r="A303" s="252">
        <v>127411</v>
      </c>
      <c r="C303" t="s">
        <v>1639</v>
      </c>
      <c r="E303" s="260">
        <v>10.61</v>
      </c>
    </row>
    <row r="304" spans="1:5" x14ac:dyDescent="0.2">
      <c r="A304" s="252">
        <v>127413</v>
      </c>
      <c r="C304" t="s">
        <v>1640</v>
      </c>
      <c r="E304" s="260">
        <v>30084.369999999995</v>
      </c>
    </row>
    <row r="305" spans="1:5" x14ac:dyDescent="0.2">
      <c r="A305" s="252">
        <v>127428</v>
      </c>
      <c r="C305" t="s">
        <v>1641</v>
      </c>
      <c r="E305" s="260">
        <v>-412.29999999999995</v>
      </c>
    </row>
    <row r="306" spans="1:5" x14ac:dyDescent="0.2">
      <c r="A306" s="252">
        <v>127430</v>
      </c>
      <c r="C306" t="s">
        <v>1642</v>
      </c>
      <c r="E306" s="260">
        <v>-28312.759999999987</v>
      </c>
    </row>
    <row r="307" spans="1:5" x14ac:dyDescent="0.2">
      <c r="A307" s="252">
        <v>127442</v>
      </c>
      <c r="C307" t="s">
        <v>1643</v>
      </c>
      <c r="E307" s="260">
        <v>-9.9999999999909051E-2</v>
      </c>
    </row>
    <row r="308" spans="1:5" x14ac:dyDescent="0.2">
      <c r="A308" s="252">
        <v>127455</v>
      </c>
      <c r="C308" t="s">
        <v>1644</v>
      </c>
      <c r="E308" s="260">
        <v>15839.900000000001</v>
      </c>
    </row>
    <row r="309" spans="1:5" x14ac:dyDescent="0.2">
      <c r="A309" s="252">
        <v>127467</v>
      </c>
      <c r="C309" t="s">
        <v>1645</v>
      </c>
      <c r="E309" s="260">
        <v>12376.999999999965</v>
      </c>
    </row>
    <row r="310" spans="1:5" x14ac:dyDescent="0.2">
      <c r="A310" s="252">
        <v>127470</v>
      </c>
      <c r="C310" t="s">
        <v>1646</v>
      </c>
      <c r="E310" s="260">
        <v>516.59000000000015</v>
      </c>
    </row>
    <row r="311" spans="1:5" x14ac:dyDescent="0.2">
      <c r="A311" s="252">
        <v>127473</v>
      </c>
      <c r="C311" t="s">
        <v>1647</v>
      </c>
      <c r="E311" s="260">
        <v>1144130.1199999992</v>
      </c>
    </row>
    <row r="312" spans="1:5" x14ac:dyDescent="0.2">
      <c r="A312" s="252">
        <v>127494</v>
      </c>
      <c r="C312" t="s">
        <v>1648</v>
      </c>
      <c r="E312" s="260">
        <v>-19617.5</v>
      </c>
    </row>
    <row r="313" spans="1:5" x14ac:dyDescent="0.2">
      <c r="A313" s="252">
        <v>127540</v>
      </c>
      <c r="C313" t="s">
        <v>1649</v>
      </c>
      <c r="E313" s="260">
        <v>610831.4500000003</v>
      </c>
    </row>
    <row r="314" spans="1:5" x14ac:dyDescent="0.2">
      <c r="A314" s="252">
        <v>127559</v>
      </c>
      <c r="C314" t="s">
        <v>1650</v>
      </c>
      <c r="E314" s="260">
        <v>949159.13000000024</v>
      </c>
    </row>
    <row r="315" spans="1:5" x14ac:dyDescent="0.2">
      <c r="A315" s="252">
        <v>127573</v>
      </c>
      <c r="C315" t="s">
        <v>1651</v>
      </c>
      <c r="E315" s="260">
        <v>6.0000000000000005E-2</v>
      </c>
    </row>
    <row r="316" spans="1:5" x14ac:dyDescent="0.2">
      <c r="A316" s="252">
        <v>127574</v>
      </c>
      <c r="C316" t="s">
        <v>1652</v>
      </c>
      <c r="E316" s="260">
        <v>453473.97</v>
      </c>
    </row>
    <row r="317" spans="1:5" x14ac:dyDescent="0.2">
      <c r="A317" s="252">
        <v>127576</v>
      </c>
      <c r="C317" t="s">
        <v>1653</v>
      </c>
      <c r="E317" s="260">
        <v>371889.55</v>
      </c>
    </row>
    <row r="318" spans="1:5" x14ac:dyDescent="0.2">
      <c r="A318" s="252">
        <v>127583</v>
      </c>
      <c r="C318" t="s">
        <v>1654</v>
      </c>
      <c r="E318" s="260">
        <v>439301.34</v>
      </c>
    </row>
    <row r="319" spans="1:5" x14ac:dyDescent="0.2">
      <c r="A319" s="252">
        <v>127584</v>
      </c>
      <c r="C319" t="s">
        <v>1655</v>
      </c>
      <c r="E319" s="260">
        <v>2888.89</v>
      </c>
    </row>
    <row r="320" spans="1:5" x14ac:dyDescent="0.2">
      <c r="A320" s="252">
        <v>127586</v>
      </c>
      <c r="C320" t="s">
        <v>1656</v>
      </c>
      <c r="E320" s="260">
        <v>384286.12</v>
      </c>
    </row>
    <row r="321" spans="1:5" x14ac:dyDescent="0.2">
      <c r="A321" s="252">
        <v>127587</v>
      </c>
      <c r="C321" t="s">
        <v>1657</v>
      </c>
      <c r="E321" s="260">
        <v>407499.67000000004</v>
      </c>
    </row>
    <row r="322" spans="1:5" x14ac:dyDescent="0.2">
      <c r="A322" s="252">
        <v>127588</v>
      </c>
      <c r="C322" t="s">
        <v>1658</v>
      </c>
      <c r="E322" s="260">
        <v>172403.49</v>
      </c>
    </row>
    <row r="323" spans="1:5" x14ac:dyDescent="0.2">
      <c r="A323" s="252">
        <v>127589</v>
      </c>
      <c r="C323" t="s">
        <v>1659</v>
      </c>
      <c r="E323" s="260">
        <v>156707.93999999997</v>
      </c>
    </row>
    <row r="324" spans="1:5" x14ac:dyDescent="0.2">
      <c r="A324" s="252">
        <v>127594</v>
      </c>
      <c r="C324" t="s">
        <v>1660</v>
      </c>
      <c r="E324" s="260">
        <v>0.42000000000000004</v>
      </c>
    </row>
    <row r="325" spans="1:5" x14ac:dyDescent="0.2">
      <c r="A325" s="252">
        <v>127597</v>
      </c>
      <c r="C325" t="s">
        <v>1661</v>
      </c>
      <c r="E325" s="260">
        <v>62101.64</v>
      </c>
    </row>
    <row r="326" spans="1:5" x14ac:dyDescent="0.2">
      <c r="A326" s="252">
        <v>127600</v>
      </c>
      <c r="C326" t="s">
        <v>1662</v>
      </c>
      <c r="E326" s="260">
        <v>391973.38</v>
      </c>
    </row>
    <row r="327" spans="1:5" x14ac:dyDescent="0.2">
      <c r="A327" s="252">
        <v>127609</v>
      </c>
      <c r="C327" t="s">
        <v>1663</v>
      </c>
      <c r="E327" s="260">
        <v>44497.18</v>
      </c>
    </row>
    <row r="328" spans="1:5" x14ac:dyDescent="0.2">
      <c r="A328" s="252">
        <v>127610</v>
      </c>
      <c r="C328" t="s">
        <v>1664</v>
      </c>
      <c r="E328" s="260">
        <v>58208.960000000006</v>
      </c>
    </row>
    <row r="329" spans="1:5" x14ac:dyDescent="0.2">
      <c r="A329" s="252">
        <v>127641</v>
      </c>
      <c r="C329" t="s">
        <v>1665</v>
      </c>
      <c r="E329" s="260">
        <v>1235343.4200000002</v>
      </c>
    </row>
    <row r="330" spans="1:5" x14ac:dyDescent="0.2">
      <c r="A330" s="252">
        <v>127646</v>
      </c>
      <c r="C330" t="s">
        <v>1666</v>
      </c>
      <c r="E330" s="260">
        <v>-13291.87</v>
      </c>
    </row>
    <row r="331" spans="1:5" x14ac:dyDescent="0.2">
      <c r="A331" s="252">
        <v>127649</v>
      </c>
      <c r="C331" t="s">
        <v>1667</v>
      </c>
      <c r="E331" s="260">
        <v>72367.33</v>
      </c>
    </row>
    <row r="332" spans="1:5" x14ac:dyDescent="0.2">
      <c r="A332" s="252">
        <v>130000</v>
      </c>
      <c r="C332" t="s">
        <v>1668</v>
      </c>
      <c r="E332" s="260">
        <v>142751.63</v>
      </c>
    </row>
    <row r="333" spans="1:5" x14ac:dyDescent="0.2">
      <c r="A333" s="252">
        <v>130003</v>
      </c>
      <c r="C333" t="s">
        <v>1669</v>
      </c>
      <c r="E333" s="260">
        <v>462045.98999999987</v>
      </c>
    </row>
    <row r="334" spans="1:5" x14ac:dyDescent="0.2">
      <c r="A334" s="252">
        <v>130020</v>
      </c>
      <c r="C334" t="s">
        <v>1670</v>
      </c>
      <c r="E334" s="260">
        <v>49798.900000000009</v>
      </c>
    </row>
    <row r="335" spans="1:5" x14ac:dyDescent="0.2">
      <c r="A335" s="252">
        <v>130034</v>
      </c>
      <c r="C335" t="s">
        <v>1671</v>
      </c>
      <c r="E335" s="260">
        <v>123928.38000000003</v>
      </c>
    </row>
    <row r="336" spans="1:5" x14ac:dyDescent="0.2">
      <c r="A336" s="252">
        <v>130156</v>
      </c>
      <c r="C336" t="s">
        <v>1672</v>
      </c>
      <c r="E336" s="260">
        <v>112856.96000000005</v>
      </c>
    </row>
    <row r="337" spans="1:5" x14ac:dyDescent="0.2">
      <c r="A337" s="252">
        <v>130158</v>
      </c>
      <c r="C337" t="s">
        <v>1673</v>
      </c>
      <c r="E337" s="260">
        <v>-32.020000000000003</v>
      </c>
    </row>
    <row r="338" spans="1:5" x14ac:dyDescent="0.2">
      <c r="A338" s="252">
        <v>130159</v>
      </c>
      <c r="C338" t="s">
        <v>1674</v>
      </c>
      <c r="E338" s="260">
        <v>5292.52</v>
      </c>
    </row>
    <row r="339" spans="1:5" x14ac:dyDescent="0.2">
      <c r="A339" s="252">
        <v>130160</v>
      </c>
      <c r="C339" t="s">
        <v>1675</v>
      </c>
      <c r="E339" s="260">
        <v>8635.1800000000021</v>
      </c>
    </row>
    <row r="340" spans="1:5" x14ac:dyDescent="0.2">
      <c r="A340" s="252">
        <v>130161</v>
      </c>
      <c r="C340" t="s">
        <v>1676</v>
      </c>
      <c r="E340" s="260">
        <v>26332.81</v>
      </c>
    </row>
    <row r="341" spans="1:5" x14ac:dyDescent="0.2">
      <c r="A341" s="252">
        <v>130163</v>
      </c>
      <c r="C341" t="s">
        <v>1677</v>
      </c>
      <c r="E341" s="260">
        <v>96216.260000000009</v>
      </c>
    </row>
    <row r="342" spans="1:5" x14ac:dyDescent="0.2">
      <c r="A342" s="252">
        <v>130164</v>
      </c>
      <c r="C342" t="s">
        <v>1678</v>
      </c>
      <c r="E342" s="260">
        <v>27750.65</v>
      </c>
    </row>
    <row r="343" spans="1:5" x14ac:dyDescent="0.2">
      <c r="A343" s="252">
        <v>130173</v>
      </c>
      <c r="C343" t="s">
        <v>1679</v>
      </c>
      <c r="E343" s="260">
        <v>133112.93999999997</v>
      </c>
    </row>
    <row r="344" spans="1:5" x14ac:dyDescent="0.2">
      <c r="A344" s="252">
        <v>130184</v>
      </c>
      <c r="C344" t="s">
        <v>1680</v>
      </c>
      <c r="E344" s="260">
        <v>84811.479999999952</v>
      </c>
    </row>
    <row r="345" spans="1:5" x14ac:dyDescent="0.2">
      <c r="A345" s="252">
        <v>130190</v>
      </c>
      <c r="C345" t="s">
        <v>1681</v>
      </c>
      <c r="E345" s="260">
        <v>-24.37</v>
      </c>
    </row>
    <row r="346" spans="1:5" x14ac:dyDescent="0.2">
      <c r="A346" s="252">
        <v>130210</v>
      </c>
      <c r="C346" t="s">
        <v>1682</v>
      </c>
      <c r="E346" s="260">
        <v>13992.220000000001</v>
      </c>
    </row>
    <row r="347" spans="1:5" x14ac:dyDescent="0.2">
      <c r="A347" s="252">
        <v>130236</v>
      </c>
      <c r="C347" t="s">
        <v>1683</v>
      </c>
      <c r="E347" s="260">
        <v>119601.29999999999</v>
      </c>
    </row>
    <row r="348" spans="1:5" x14ac:dyDescent="0.2">
      <c r="A348" s="252">
        <v>130241</v>
      </c>
      <c r="C348" t="s">
        <v>1684</v>
      </c>
      <c r="E348" s="260">
        <v>68475.45</v>
      </c>
    </row>
    <row r="349" spans="1:5" x14ac:dyDescent="0.2">
      <c r="A349" s="252">
        <v>130271</v>
      </c>
      <c r="C349" t="s">
        <v>1685</v>
      </c>
      <c r="E349" s="260">
        <v>168982.45999999996</v>
      </c>
    </row>
    <row r="350" spans="1:5" x14ac:dyDescent="0.2">
      <c r="A350" s="252">
        <v>130362</v>
      </c>
      <c r="C350" t="s">
        <v>1686</v>
      </c>
      <c r="E350" s="260">
        <v>47106.810000000005</v>
      </c>
    </row>
    <row r="351" spans="1:5" x14ac:dyDescent="0.2">
      <c r="A351" s="252">
        <v>130401</v>
      </c>
      <c r="C351" t="s">
        <v>1687</v>
      </c>
      <c r="E351" s="260">
        <v>61877.670000000006</v>
      </c>
    </row>
    <row r="352" spans="1:5" x14ac:dyDescent="0.2">
      <c r="A352" s="252">
        <v>130464</v>
      </c>
      <c r="C352" t="s">
        <v>1688</v>
      </c>
      <c r="E352" s="260">
        <v>1708.67</v>
      </c>
    </row>
    <row r="353" spans="1:5" x14ac:dyDescent="0.2">
      <c r="A353" s="252">
        <v>130478</v>
      </c>
      <c r="C353" t="s">
        <v>1689</v>
      </c>
      <c r="E353" s="260">
        <v>4963949.6599999946</v>
      </c>
    </row>
    <row r="354" spans="1:5" x14ac:dyDescent="0.2">
      <c r="A354" s="252">
        <v>130481</v>
      </c>
      <c r="C354" t="s">
        <v>1690</v>
      </c>
      <c r="E354" s="260">
        <v>242072.7</v>
      </c>
    </row>
    <row r="355" spans="1:5" x14ac:dyDescent="0.2">
      <c r="A355" s="252">
        <v>130488</v>
      </c>
      <c r="C355" t="s">
        <v>1691</v>
      </c>
      <c r="E355" s="260">
        <v>128506.54000000002</v>
      </c>
    </row>
    <row r="356" spans="1:5" x14ac:dyDescent="0.2">
      <c r="A356" s="252">
        <v>130490</v>
      </c>
      <c r="C356" t="s">
        <v>1692</v>
      </c>
      <c r="E356" s="260">
        <v>-19.17999999999995</v>
      </c>
    </row>
    <row r="357" spans="1:5" x14ac:dyDescent="0.2">
      <c r="A357" s="252">
        <v>130492</v>
      </c>
      <c r="C357" t="s">
        <v>1693</v>
      </c>
      <c r="E357" s="260">
        <v>40432.099999999991</v>
      </c>
    </row>
    <row r="358" spans="1:5" x14ac:dyDescent="0.2">
      <c r="A358" s="252">
        <v>130493</v>
      </c>
      <c r="C358" t="s">
        <v>1694</v>
      </c>
      <c r="E358" s="260">
        <v>181543.08</v>
      </c>
    </row>
    <row r="359" spans="1:5" x14ac:dyDescent="0.2">
      <c r="A359" s="252">
        <v>130494</v>
      </c>
      <c r="C359" t="s">
        <v>1695</v>
      </c>
      <c r="E359" s="260">
        <v>29796.06</v>
      </c>
    </row>
    <row r="360" spans="1:5" x14ac:dyDescent="0.2">
      <c r="A360" s="252">
        <v>130495</v>
      </c>
      <c r="C360" t="s">
        <v>1696</v>
      </c>
      <c r="E360" s="260">
        <v>5189.74</v>
      </c>
    </row>
    <row r="361" spans="1:5" x14ac:dyDescent="0.2">
      <c r="A361" s="252">
        <v>130498</v>
      </c>
      <c r="C361" t="s">
        <v>1697</v>
      </c>
      <c r="E361" s="260">
        <v>64753.150000000009</v>
      </c>
    </row>
    <row r="362" spans="1:5" x14ac:dyDescent="0.2">
      <c r="A362" s="252">
        <v>130499</v>
      </c>
      <c r="C362" t="s">
        <v>1698</v>
      </c>
      <c r="E362" s="260">
        <v>50092.119999999995</v>
      </c>
    </row>
    <row r="363" spans="1:5" x14ac:dyDescent="0.2">
      <c r="A363" s="252">
        <v>130500</v>
      </c>
      <c r="C363" t="s">
        <v>1699</v>
      </c>
      <c r="E363" s="260">
        <v>99372.11000000003</v>
      </c>
    </row>
    <row r="364" spans="1:5" x14ac:dyDescent="0.2">
      <c r="A364" s="252">
        <v>130501</v>
      </c>
      <c r="C364" t="s">
        <v>1700</v>
      </c>
      <c r="E364" s="260">
        <v>433714.8499999998</v>
      </c>
    </row>
    <row r="365" spans="1:5" x14ac:dyDescent="0.2">
      <c r="A365" s="252">
        <v>130503</v>
      </c>
      <c r="C365" t="s">
        <v>1701</v>
      </c>
      <c r="E365" s="260">
        <v>417845.29999999987</v>
      </c>
    </row>
    <row r="366" spans="1:5" x14ac:dyDescent="0.2">
      <c r="A366" s="252">
        <v>130504</v>
      </c>
      <c r="C366" t="s">
        <v>1702</v>
      </c>
      <c r="E366" s="260">
        <v>105260.98999999999</v>
      </c>
    </row>
    <row r="367" spans="1:5" x14ac:dyDescent="0.2">
      <c r="A367" s="252">
        <v>130505</v>
      </c>
      <c r="C367" t="s">
        <v>1703</v>
      </c>
      <c r="E367" s="260">
        <v>5774791.3900000006</v>
      </c>
    </row>
    <row r="368" spans="1:5" x14ac:dyDescent="0.2">
      <c r="A368" s="252">
        <v>130506</v>
      </c>
      <c r="C368" t="s">
        <v>1704</v>
      </c>
      <c r="E368" s="260">
        <v>466.4</v>
      </c>
    </row>
    <row r="369" spans="1:5" x14ac:dyDescent="0.2">
      <c r="A369" s="252">
        <v>130510</v>
      </c>
      <c r="C369" t="s">
        <v>1705</v>
      </c>
      <c r="E369" s="260">
        <v>873705.23999999964</v>
      </c>
    </row>
    <row r="370" spans="1:5" x14ac:dyDescent="0.2">
      <c r="A370" s="252">
        <v>130511</v>
      </c>
      <c r="C370" t="s">
        <v>1706</v>
      </c>
      <c r="E370" s="260">
        <v>62748.619999999995</v>
      </c>
    </row>
    <row r="371" spans="1:5" x14ac:dyDescent="0.2">
      <c r="A371" s="252">
        <v>130514</v>
      </c>
      <c r="C371" t="s">
        <v>1707</v>
      </c>
      <c r="E371" s="260">
        <v>129148.45999999998</v>
      </c>
    </row>
    <row r="372" spans="1:5" x14ac:dyDescent="0.2">
      <c r="A372" s="252">
        <v>130515</v>
      </c>
      <c r="C372" t="s">
        <v>1708</v>
      </c>
      <c r="E372" s="260">
        <v>59671.200000000004</v>
      </c>
    </row>
    <row r="373" spans="1:5" x14ac:dyDescent="0.2">
      <c r="A373" s="252">
        <v>130516</v>
      </c>
      <c r="C373" t="s">
        <v>1709</v>
      </c>
      <c r="E373" s="260">
        <v>55117.38</v>
      </c>
    </row>
    <row r="374" spans="1:5" x14ac:dyDescent="0.2">
      <c r="A374" s="252">
        <v>130517</v>
      </c>
      <c r="C374" t="s">
        <v>1710</v>
      </c>
      <c r="E374" s="260">
        <v>152098.31999999998</v>
      </c>
    </row>
    <row r="375" spans="1:5" x14ac:dyDescent="0.2">
      <c r="A375" s="252">
        <v>130518</v>
      </c>
      <c r="C375" t="s">
        <v>1711</v>
      </c>
      <c r="E375" s="260">
        <v>69534.48</v>
      </c>
    </row>
    <row r="376" spans="1:5" x14ac:dyDescent="0.2">
      <c r="A376" s="252">
        <v>130547</v>
      </c>
      <c r="C376" t="s">
        <v>1712</v>
      </c>
      <c r="E376" s="260">
        <v>-2850</v>
      </c>
    </row>
    <row r="377" spans="1:5" x14ac:dyDescent="0.2">
      <c r="A377" s="252">
        <v>130548</v>
      </c>
      <c r="C377" t="s">
        <v>1713</v>
      </c>
      <c r="E377" s="260">
        <v>-1770.71</v>
      </c>
    </row>
    <row r="378" spans="1:5" x14ac:dyDescent="0.2">
      <c r="A378" s="252">
        <v>130551</v>
      </c>
      <c r="C378" t="s">
        <v>1714</v>
      </c>
      <c r="E378" s="260">
        <v>-7410</v>
      </c>
    </row>
    <row r="379" spans="1:5" x14ac:dyDescent="0.2">
      <c r="A379" s="252">
        <v>130552</v>
      </c>
      <c r="C379" t="s">
        <v>1715</v>
      </c>
      <c r="E379" s="260">
        <v>-5700</v>
      </c>
    </row>
    <row r="380" spans="1:5" x14ac:dyDescent="0.2">
      <c r="A380" s="252">
        <v>130554</v>
      </c>
      <c r="C380" t="s">
        <v>1716</v>
      </c>
      <c r="E380" s="260">
        <v>69.279999999999973</v>
      </c>
    </row>
    <row r="381" spans="1:5" x14ac:dyDescent="0.2">
      <c r="A381" s="252">
        <v>130622</v>
      </c>
      <c r="C381" t="s">
        <v>1717</v>
      </c>
      <c r="E381" s="260">
        <v>56517.000000000029</v>
      </c>
    </row>
    <row r="382" spans="1:5" x14ac:dyDescent="0.2">
      <c r="A382" s="252">
        <v>130638</v>
      </c>
      <c r="C382" t="s">
        <v>1718</v>
      </c>
      <c r="E382" s="260">
        <v>320992.68</v>
      </c>
    </row>
    <row r="383" spans="1:5" x14ac:dyDescent="0.2">
      <c r="A383" s="252">
        <v>130649</v>
      </c>
      <c r="C383" t="s">
        <v>1719</v>
      </c>
      <c r="E383" s="260">
        <v>12440.470000000001</v>
      </c>
    </row>
    <row r="384" spans="1:5" x14ac:dyDescent="0.2">
      <c r="A384" s="252">
        <v>130660</v>
      </c>
      <c r="C384" t="s">
        <v>1720</v>
      </c>
      <c r="E384" s="260">
        <v>1670603.2999999989</v>
      </c>
    </row>
    <row r="385" spans="1:5" x14ac:dyDescent="0.2">
      <c r="A385" s="252">
        <v>130661</v>
      </c>
      <c r="C385" t="s">
        <v>1721</v>
      </c>
      <c r="E385" s="260">
        <v>527903.69000000006</v>
      </c>
    </row>
    <row r="386" spans="1:5" x14ac:dyDescent="0.2">
      <c r="A386" s="252">
        <v>130674</v>
      </c>
      <c r="C386" t="s">
        <v>1722</v>
      </c>
      <c r="E386" s="260">
        <v>27835.09</v>
      </c>
    </row>
    <row r="387" spans="1:5" x14ac:dyDescent="0.2">
      <c r="A387" s="252">
        <v>130700</v>
      </c>
      <c r="C387" t="s">
        <v>1723</v>
      </c>
      <c r="E387" s="260">
        <v>299890.87000000011</v>
      </c>
    </row>
    <row r="388" spans="1:5" x14ac:dyDescent="0.2">
      <c r="A388" s="252">
        <v>130705</v>
      </c>
      <c r="C388" t="s">
        <v>1724</v>
      </c>
      <c r="E388" s="260">
        <v>70659.490000000005</v>
      </c>
    </row>
    <row r="389" spans="1:5" x14ac:dyDescent="0.2">
      <c r="A389" s="252">
        <v>130712</v>
      </c>
      <c r="C389" t="s">
        <v>1725</v>
      </c>
      <c r="E389" s="260">
        <v>106663.86000000003</v>
      </c>
    </row>
    <row r="390" spans="1:5" x14ac:dyDescent="0.2">
      <c r="A390" s="252">
        <v>130720</v>
      </c>
      <c r="C390" t="s">
        <v>1726</v>
      </c>
      <c r="E390" s="260">
        <v>0.25</v>
      </c>
    </row>
    <row r="391" spans="1:5" x14ac:dyDescent="0.2">
      <c r="A391" s="252">
        <v>130722</v>
      </c>
      <c r="C391" t="s">
        <v>1727</v>
      </c>
      <c r="E391" s="260">
        <v>52026.17</v>
      </c>
    </row>
    <row r="392" spans="1:5" x14ac:dyDescent="0.2">
      <c r="A392" s="252">
        <v>130728</v>
      </c>
      <c r="C392" t="s">
        <v>1728</v>
      </c>
      <c r="E392" s="260">
        <v>133136.38999999998</v>
      </c>
    </row>
    <row r="393" spans="1:5" x14ac:dyDescent="0.2">
      <c r="A393" s="252">
        <v>130736</v>
      </c>
      <c r="C393" t="s">
        <v>1729</v>
      </c>
      <c r="E393" s="260">
        <v>50901.650000000016</v>
      </c>
    </row>
    <row r="394" spans="1:5" x14ac:dyDescent="0.2">
      <c r="A394" s="252">
        <v>130740</v>
      </c>
      <c r="C394" t="s">
        <v>1730</v>
      </c>
      <c r="E394" s="260">
        <v>51206.34</v>
      </c>
    </row>
    <row r="395" spans="1:5" x14ac:dyDescent="0.2">
      <c r="A395" s="252">
        <v>130752</v>
      </c>
      <c r="C395" t="s">
        <v>1731</v>
      </c>
      <c r="E395" s="260">
        <v>922724.2</v>
      </c>
    </row>
    <row r="396" spans="1:5" x14ac:dyDescent="0.2">
      <c r="A396" s="252">
        <v>130852</v>
      </c>
      <c r="C396" t="s">
        <v>1732</v>
      </c>
      <c r="E396" s="260">
        <v>28375.499999999996</v>
      </c>
    </row>
    <row r="397" spans="1:5" x14ac:dyDescent="0.2">
      <c r="A397" s="252">
        <v>130853</v>
      </c>
      <c r="C397" t="s">
        <v>1733</v>
      </c>
      <c r="E397" s="260">
        <v>87147.250000000015</v>
      </c>
    </row>
    <row r="398" spans="1:5" x14ac:dyDescent="0.2">
      <c r="A398" s="252">
        <v>130855</v>
      </c>
      <c r="C398" t="s">
        <v>1734</v>
      </c>
      <c r="E398" s="260">
        <v>21801.289999999997</v>
      </c>
    </row>
    <row r="399" spans="1:5" x14ac:dyDescent="0.2">
      <c r="A399" s="252">
        <v>130856</v>
      </c>
      <c r="C399" t="s">
        <v>1735</v>
      </c>
      <c r="E399" s="260">
        <v>40544.36</v>
      </c>
    </row>
    <row r="400" spans="1:5" x14ac:dyDescent="0.2">
      <c r="A400" s="252">
        <v>130858</v>
      </c>
      <c r="C400" t="s">
        <v>1736</v>
      </c>
      <c r="E400" s="260">
        <v>71176.059999999969</v>
      </c>
    </row>
    <row r="401" spans="1:5" x14ac:dyDescent="0.2">
      <c r="A401" s="252">
        <v>130860</v>
      </c>
      <c r="C401" t="s">
        <v>1737</v>
      </c>
      <c r="E401" s="260">
        <v>35447.629999999997</v>
      </c>
    </row>
    <row r="402" spans="1:5" x14ac:dyDescent="0.2">
      <c r="A402" s="252">
        <v>130864</v>
      </c>
      <c r="C402" t="s">
        <v>1738</v>
      </c>
      <c r="E402" s="260">
        <v>62874.930000000008</v>
      </c>
    </row>
    <row r="403" spans="1:5" x14ac:dyDescent="0.2">
      <c r="A403" s="252">
        <v>130869</v>
      </c>
      <c r="C403" t="s">
        <v>1739</v>
      </c>
      <c r="E403" s="260">
        <v>26259.069999999996</v>
      </c>
    </row>
    <row r="404" spans="1:5" x14ac:dyDescent="0.2">
      <c r="A404" s="252">
        <v>130874</v>
      </c>
      <c r="C404" t="s">
        <v>1740</v>
      </c>
      <c r="E404" s="260">
        <v>78052.879999999976</v>
      </c>
    </row>
    <row r="405" spans="1:5" x14ac:dyDescent="0.2">
      <c r="A405" s="252">
        <v>130875</v>
      </c>
      <c r="C405" t="s">
        <v>1741</v>
      </c>
      <c r="E405" s="260">
        <v>62860.429999999993</v>
      </c>
    </row>
    <row r="406" spans="1:5" x14ac:dyDescent="0.2">
      <c r="A406" s="252">
        <v>130881</v>
      </c>
      <c r="C406" t="s">
        <v>1742</v>
      </c>
      <c r="E406" s="260">
        <v>223151.86</v>
      </c>
    </row>
    <row r="407" spans="1:5" x14ac:dyDescent="0.2">
      <c r="A407" s="252">
        <v>130888</v>
      </c>
      <c r="C407" t="s">
        <v>1743</v>
      </c>
      <c r="E407" s="260">
        <v>56998.19000000001</v>
      </c>
    </row>
    <row r="408" spans="1:5" x14ac:dyDescent="0.2">
      <c r="A408" s="252">
        <v>130889</v>
      </c>
      <c r="C408" t="s">
        <v>1744</v>
      </c>
      <c r="E408" s="260">
        <v>-8551.43</v>
      </c>
    </row>
    <row r="409" spans="1:5" x14ac:dyDescent="0.2">
      <c r="A409" s="252">
        <v>130892</v>
      </c>
      <c r="C409" t="s">
        <v>1745</v>
      </c>
      <c r="E409" s="260">
        <v>313258.92999999988</v>
      </c>
    </row>
    <row r="410" spans="1:5" x14ac:dyDescent="0.2">
      <c r="A410" s="252">
        <v>130896</v>
      </c>
      <c r="C410" t="s">
        <v>1746</v>
      </c>
      <c r="E410" s="260">
        <v>6013.47</v>
      </c>
    </row>
    <row r="411" spans="1:5" x14ac:dyDescent="0.2">
      <c r="A411" s="252">
        <v>130898</v>
      </c>
      <c r="C411" t="s">
        <v>1747</v>
      </c>
      <c r="E411" s="260">
        <v>2130385.4099999997</v>
      </c>
    </row>
    <row r="412" spans="1:5" x14ac:dyDescent="0.2">
      <c r="A412" s="252">
        <v>130912</v>
      </c>
      <c r="C412" t="s">
        <v>1748</v>
      </c>
      <c r="E412" s="260">
        <v>101712.49</v>
      </c>
    </row>
    <row r="413" spans="1:5" x14ac:dyDescent="0.2">
      <c r="A413" s="252">
        <v>130913</v>
      </c>
      <c r="C413" t="s">
        <v>1749</v>
      </c>
      <c r="E413" s="260">
        <v>84445.600000000035</v>
      </c>
    </row>
    <row r="414" spans="1:5" x14ac:dyDescent="0.2">
      <c r="A414" s="252">
        <v>130914</v>
      </c>
      <c r="C414" t="s">
        <v>1750</v>
      </c>
      <c r="E414" s="260">
        <v>86116.23</v>
      </c>
    </row>
    <row r="415" spans="1:5" x14ac:dyDescent="0.2">
      <c r="A415" s="252">
        <v>130915</v>
      </c>
      <c r="C415" t="s">
        <v>1751</v>
      </c>
      <c r="E415" s="260">
        <v>52818.990000000027</v>
      </c>
    </row>
    <row r="416" spans="1:5" x14ac:dyDescent="0.2">
      <c r="A416" s="252">
        <v>130916</v>
      </c>
      <c r="C416" t="s">
        <v>1752</v>
      </c>
      <c r="E416" s="260">
        <v>41409.479999999996</v>
      </c>
    </row>
    <row r="417" spans="1:5" x14ac:dyDescent="0.2">
      <c r="A417" s="252">
        <v>130917</v>
      </c>
      <c r="C417" t="s">
        <v>1753</v>
      </c>
      <c r="E417" s="260">
        <v>21459.010000000002</v>
      </c>
    </row>
    <row r="418" spans="1:5" x14ac:dyDescent="0.2">
      <c r="A418" s="252">
        <v>130921</v>
      </c>
      <c r="C418" t="s">
        <v>1754</v>
      </c>
      <c r="E418" s="260">
        <v>80687.48</v>
      </c>
    </row>
    <row r="419" spans="1:5" x14ac:dyDescent="0.2">
      <c r="A419" s="252">
        <v>130925</v>
      </c>
      <c r="C419" t="s">
        <v>1755</v>
      </c>
      <c r="E419" s="260">
        <v>116503.20000000001</v>
      </c>
    </row>
    <row r="420" spans="1:5" x14ac:dyDescent="0.2">
      <c r="A420" s="252">
        <v>130930</v>
      </c>
      <c r="C420" t="s">
        <v>1756</v>
      </c>
      <c r="E420" s="260">
        <v>29066.009999999995</v>
      </c>
    </row>
    <row r="421" spans="1:5" x14ac:dyDescent="0.2">
      <c r="A421" s="252">
        <v>130934</v>
      </c>
      <c r="C421" t="s">
        <v>1757</v>
      </c>
      <c r="E421" s="260">
        <v>147253.93</v>
      </c>
    </row>
    <row r="422" spans="1:5" x14ac:dyDescent="0.2">
      <c r="A422" s="252">
        <v>130935</v>
      </c>
      <c r="C422" t="s">
        <v>1758</v>
      </c>
      <c r="E422" s="260">
        <v>744020.59999999963</v>
      </c>
    </row>
    <row r="423" spans="1:5" x14ac:dyDescent="0.2">
      <c r="A423" s="252">
        <v>130937</v>
      </c>
      <c r="C423" t="s">
        <v>1759</v>
      </c>
      <c r="E423" s="260">
        <v>19310.509999999998</v>
      </c>
    </row>
    <row r="424" spans="1:5" x14ac:dyDescent="0.2">
      <c r="A424" s="252">
        <v>130939</v>
      </c>
      <c r="C424" t="s">
        <v>1760</v>
      </c>
      <c r="E424" s="260">
        <v>602242.43000000052</v>
      </c>
    </row>
    <row r="425" spans="1:5" x14ac:dyDescent="0.2">
      <c r="A425" s="252">
        <v>130940</v>
      </c>
      <c r="C425" t="s">
        <v>1761</v>
      </c>
      <c r="E425" s="260">
        <v>99650.73</v>
      </c>
    </row>
    <row r="426" spans="1:5" x14ac:dyDescent="0.2">
      <c r="A426" s="252">
        <v>130941</v>
      </c>
      <c r="C426" t="s">
        <v>1762</v>
      </c>
      <c r="E426" s="260">
        <v>14331.000000000002</v>
      </c>
    </row>
    <row r="427" spans="1:5" x14ac:dyDescent="0.2">
      <c r="A427" s="252">
        <v>130942</v>
      </c>
      <c r="C427" t="s">
        <v>1763</v>
      </c>
      <c r="E427" s="260">
        <v>1901136.1</v>
      </c>
    </row>
    <row r="428" spans="1:5" x14ac:dyDescent="0.2">
      <c r="A428" s="252">
        <v>130944</v>
      </c>
      <c r="C428" t="s">
        <v>1764</v>
      </c>
      <c r="E428" s="260">
        <v>89669.569999999992</v>
      </c>
    </row>
    <row r="429" spans="1:5" x14ac:dyDescent="0.2">
      <c r="A429" s="252">
        <v>130946</v>
      </c>
      <c r="C429" t="s">
        <v>1765</v>
      </c>
      <c r="E429" s="260">
        <v>173659.90000000008</v>
      </c>
    </row>
    <row r="430" spans="1:5" x14ac:dyDescent="0.2">
      <c r="A430" s="252">
        <v>130947</v>
      </c>
      <c r="C430" t="s">
        <v>1766</v>
      </c>
      <c r="E430" s="260">
        <v>21382.21</v>
      </c>
    </row>
    <row r="431" spans="1:5" x14ac:dyDescent="0.2">
      <c r="A431" s="252">
        <v>130948</v>
      </c>
      <c r="C431" t="s">
        <v>1767</v>
      </c>
      <c r="E431" s="260">
        <v>16492.54</v>
      </c>
    </row>
    <row r="432" spans="1:5" x14ac:dyDescent="0.2">
      <c r="A432" s="252">
        <v>131014</v>
      </c>
      <c r="C432" t="s">
        <v>1768</v>
      </c>
      <c r="E432" s="260">
        <v>22000</v>
      </c>
    </row>
    <row r="433" spans="1:5" x14ac:dyDescent="0.2">
      <c r="A433" s="252">
        <v>131019</v>
      </c>
      <c r="C433" t="s">
        <v>1769</v>
      </c>
      <c r="E433" s="260">
        <v>1324961.9099999995</v>
      </c>
    </row>
    <row r="434" spans="1:5" x14ac:dyDescent="0.2">
      <c r="A434" s="252">
        <v>131025</v>
      </c>
      <c r="C434" t="s">
        <v>1770</v>
      </c>
      <c r="E434" s="260">
        <v>28536.530000000006</v>
      </c>
    </row>
    <row r="435" spans="1:5" x14ac:dyDescent="0.2">
      <c r="A435" s="252">
        <v>131033</v>
      </c>
      <c r="C435" t="s">
        <v>1771</v>
      </c>
      <c r="E435" s="260">
        <v>30984.500000000004</v>
      </c>
    </row>
    <row r="436" spans="1:5" x14ac:dyDescent="0.2">
      <c r="A436" s="252">
        <v>131034</v>
      </c>
      <c r="C436" t="s">
        <v>1772</v>
      </c>
      <c r="E436" s="260">
        <v>191580.86999999997</v>
      </c>
    </row>
    <row r="437" spans="1:5" x14ac:dyDescent="0.2">
      <c r="A437" s="252">
        <v>131039</v>
      </c>
      <c r="C437" t="s">
        <v>1773</v>
      </c>
      <c r="E437" s="260">
        <v>154102.08000000002</v>
      </c>
    </row>
    <row r="438" spans="1:5" x14ac:dyDescent="0.2">
      <c r="A438" s="252">
        <v>131040</v>
      </c>
      <c r="C438" t="s">
        <v>1774</v>
      </c>
      <c r="E438" s="260">
        <v>158.59</v>
      </c>
    </row>
    <row r="439" spans="1:5" x14ac:dyDescent="0.2">
      <c r="A439" s="252">
        <v>131075</v>
      </c>
      <c r="C439" t="s">
        <v>1775</v>
      </c>
      <c r="E439" s="260">
        <v>27639.350000000002</v>
      </c>
    </row>
    <row r="440" spans="1:5" x14ac:dyDescent="0.2">
      <c r="A440" s="252">
        <v>131082</v>
      </c>
      <c r="C440" t="s">
        <v>1776</v>
      </c>
      <c r="E440" s="260">
        <v>104282.02</v>
      </c>
    </row>
    <row r="441" spans="1:5" x14ac:dyDescent="0.2">
      <c r="A441" s="252">
        <v>131086</v>
      </c>
      <c r="C441" t="s">
        <v>1777</v>
      </c>
      <c r="E441" s="260">
        <v>826061.11000000022</v>
      </c>
    </row>
    <row r="442" spans="1:5" x14ac:dyDescent="0.2">
      <c r="A442" s="252">
        <v>131135</v>
      </c>
      <c r="C442" t="s">
        <v>1778</v>
      </c>
      <c r="E442" s="260">
        <v>28792</v>
      </c>
    </row>
    <row r="443" spans="1:5" x14ac:dyDescent="0.2">
      <c r="A443" s="252">
        <v>131140</v>
      </c>
      <c r="C443" t="s">
        <v>1779</v>
      </c>
      <c r="E443" s="260">
        <v>89502.04</v>
      </c>
    </row>
    <row r="444" spans="1:5" x14ac:dyDescent="0.2">
      <c r="A444" s="252">
        <v>131218</v>
      </c>
      <c r="C444" t="s">
        <v>1780</v>
      </c>
      <c r="E444" s="260">
        <v>-1253.3599999999999</v>
      </c>
    </row>
    <row r="445" spans="1:5" x14ac:dyDescent="0.2">
      <c r="A445" s="252">
        <v>131222</v>
      </c>
      <c r="C445" t="s">
        <v>1781</v>
      </c>
      <c r="E445" s="260">
        <v>2280.4700000000003</v>
      </c>
    </row>
    <row r="446" spans="1:5" x14ac:dyDescent="0.2">
      <c r="A446" s="252">
        <v>131225</v>
      </c>
      <c r="C446" t="s">
        <v>1782</v>
      </c>
      <c r="E446" s="260">
        <v>-1268197.04</v>
      </c>
    </row>
    <row r="447" spans="1:5" x14ac:dyDescent="0.2">
      <c r="A447" s="252">
        <v>131256</v>
      </c>
      <c r="C447" t="s">
        <v>1783</v>
      </c>
      <c r="E447" s="260">
        <v>124944.22</v>
      </c>
    </row>
    <row r="448" spans="1:5" x14ac:dyDescent="0.2">
      <c r="A448" s="252">
        <v>131267</v>
      </c>
      <c r="C448" t="s">
        <v>1784</v>
      </c>
      <c r="E448" s="260">
        <v>151979.83000000002</v>
      </c>
    </row>
    <row r="449" spans="1:5" x14ac:dyDescent="0.2">
      <c r="A449" s="252">
        <v>131284</v>
      </c>
      <c r="C449" t="s">
        <v>1785</v>
      </c>
      <c r="E449" s="260">
        <v>2069.6699999999996</v>
      </c>
    </row>
    <row r="450" spans="1:5" x14ac:dyDescent="0.2">
      <c r="A450" s="252">
        <v>131285</v>
      </c>
      <c r="C450" t="s">
        <v>1786</v>
      </c>
      <c r="E450" s="260">
        <v>566053.10999999987</v>
      </c>
    </row>
    <row r="451" spans="1:5" x14ac:dyDescent="0.2">
      <c r="A451" s="252">
        <v>131287</v>
      </c>
      <c r="C451" t="s">
        <v>1787</v>
      </c>
      <c r="E451" s="260">
        <v>78161.040000000008</v>
      </c>
    </row>
    <row r="452" spans="1:5" x14ac:dyDescent="0.2">
      <c r="A452" s="252">
        <v>131293</v>
      </c>
      <c r="C452" t="s">
        <v>1788</v>
      </c>
      <c r="E452" s="260">
        <v>20761.47</v>
      </c>
    </row>
    <row r="453" spans="1:5" x14ac:dyDescent="0.2">
      <c r="A453" s="252">
        <v>131296</v>
      </c>
      <c r="C453" t="s">
        <v>1789</v>
      </c>
      <c r="E453" s="260">
        <v>0.21999999999999997</v>
      </c>
    </row>
    <row r="454" spans="1:5" x14ac:dyDescent="0.2">
      <c r="A454" s="252">
        <v>131309</v>
      </c>
      <c r="C454" t="s">
        <v>1790</v>
      </c>
      <c r="E454" s="260">
        <v>-3810.2800000000011</v>
      </c>
    </row>
    <row r="455" spans="1:5" x14ac:dyDescent="0.2">
      <c r="A455" s="252">
        <v>131320</v>
      </c>
      <c r="C455" t="s">
        <v>1791</v>
      </c>
      <c r="E455" s="260">
        <v>6269.4500000000007</v>
      </c>
    </row>
    <row r="456" spans="1:5" x14ac:dyDescent="0.2">
      <c r="A456" s="252">
        <v>131357</v>
      </c>
      <c r="C456" t="s">
        <v>1792</v>
      </c>
      <c r="E456" s="260">
        <v>114443.39000000001</v>
      </c>
    </row>
    <row r="457" spans="1:5" x14ac:dyDescent="0.2">
      <c r="A457" s="252">
        <v>131362</v>
      </c>
      <c r="C457" t="s">
        <v>1793</v>
      </c>
      <c r="E457" s="260">
        <v>51684.43</v>
      </c>
    </row>
    <row r="458" spans="1:5" x14ac:dyDescent="0.2">
      <c r="A458" s="252">
        <v>131368</v>
      </c>
      <c r="C458" t="s">
        <v>1794</v>
      </c>
      <c r="E458" s="260">
        <v>80522.090000000026</v>
      </c>
    </row>
    <row r="459" spans="1:5" x14ac:dyDescent="0.2">
      <c r="A459" s="252">
        <v>131377</v>
      </c>
      <c r="C459" t="s">
        <v>1795</v>
      </c>
      <c r="E459" s="260">
        <v>26380.669999999995</v>
      </c>
    </row>
    <row r="460" spans="1:5" x14ac:dyDescent="0.2">
      <c r="A460" s="252">
        <v>131432</v>
      </c>
      <c r="C460" t="s">
        <v>1796</v>
      </c>
      <c r="E460" s="260">
        <v>72176.159999999989</v>
      </c>
    </row>
    <row r="461" spans="1:5" x14ac:dyDescent="0.2">
      <c r="A461" s="252">
        <v>131475</v>
      </c>
      <c r="C461" t="s">
        <v>1797</v>
      </c>
      <c r="E461" s="260">
        <v>5817.6500000000005</v>
      </c>
    </row>
    <row r="462" spans="1:5" x14ac:dyDescent="0.2">
      <c r="A462" s="252">
        <v>131515</v>
      </c>
      <c r="C462" t="s">
        <v>1798</v>
      </c>
      <c r="E462" s="260">
        <v>21383.71</v>
      </c>
    </row>
    <row r="463" spans="1:5" x14ac:dyDescent="0.2">
      <c r="A463" s="252">
        <v>131531</v>
      </c>
      <c r="C463" t="s">
        <v>1799</v>
      </c>
      <c r="E463" s="260">
        <v>1241543.9600000002</v>
      </c>
    </row>
    <row r="464" spans="1:5" x14ac:dyDescent="0.2">
      <c r="A464" s="252">
        <v>131532</v>
      </c>
      <c r="C464" t="s">
        <v>1800</v>
      </c>
      <c r="E464" s="260">
        <v>448459.22000000003</v>
      </c>
    </row>
    <row r="465" spans="1:5" x14ac:dyDescent="0.2">
      <c r="A465" s="252">
        <v>131533</v>
      </c>
      <c r="C465" t="s">
        <v>1801</v>
      </c>
      <c r="E465" s="260">
        <v>1023688.4</v>
      </c>
    </row>
    <row r="466" spans="1:5" x14ac:dyDescent="0.2">
      <c r="A466" s="252">
        <v>131534</v>
      </c>
      <c r="C466" t="s">
        <v>1802</v>
      </c>
      <c r="E466" s="260">
        <v>543577.5399999998</v>
      </c>
    </row>
    <row r="467" spans="1:5" x14ac:dyDescent="0.2">
      <c r="A467" s="252">
        <v>131538</v>
      </c>
      <c r="C467" t="s">
        <v>1803</v>
      </c>
      <c r="E467" s="260">
        <v>984692.03999999992</v>
      </c>
    </row>
    <row r="468" spans="1:5" x14ac:dyDescent="0.2">
      <c r="A468" s="252">
        <v>131539</v>
      </c>
      <c r="C468" t="s">
        <v>1804</v>
      </c>
      <c r="E468" s="260">
        <v>97083.97</v>
      </c>
    </row>
    <row r="469" spans="1:5" x14ac:dyDescent="0.2">
      <c r="A469" s="252">
        <v>131540</v>
      </c>
      <c r="C469" t="s">
        <v>1805</v>
      </c>
      <c r="E469" s="260">
        <v>65022.45</v>
      </c>
    </row>
    <row r="470" spans="1:5" x14ac:dyDescent="0.2">
      <c r="A470" s="252">
        <v>131541</v>
      </c>
      <c r="C470" t="s">
        <v>1806</v>
      </c>
      <c r="E470" s="260">
        <v>73072.88</v>
      </c>
    </row>
    <row r="471" spans="1:5" x14ac:dyDescent="0.2">
      <c r="A471" s="252">
        <v>131566</v>
      </c>
      <c r="C471" t="s">
        <v>1807</v>
      </c>
      <c r="E471" s="260">
        <v>80111</v>
      </c>
    </row>
    <row r="472" spans="1:5" x14ac:dyDescent="0.2">
      <c r="A472" s="252">
        <v>131573</v>
      </c>
      <c r="C472" t="s">
        <v>1808</v>
      </c>
      <c r="E472" s="260">
        <v>5900</v>
      </c>
    </row>
    <row r="473" spans="1:5" x14ac:dyDescent="0.2">
      <c r="A473" s="252">
        <v>131582</v>
      </c>
      <c r="C473" t="s">
        <v>1809</v>
      </c>
      <c r="E473" s="260">
        <v>167971.45</v>
      </c>
    </row>
    <row r="474" spans="1:5" x14ac:dyDescent="0.2">
      <c r="A474" s="252">
        <v>131583</v>
      </c>
      <c r="C474" t="s">
        <v>1810</v>
      </c>
      <c r="E474" s="260">
        <v>215244.15000000005</v>
      </c>
    </row>
    <row r="475" spans="1:5" x14ac:dyDescent="0.2">
      <c r="A475" s="252">
        <v>131589</v>
      </c>
      <c r="C475" t="s">
        <v>1811</v>
      </c>
      <c r="E475" s="260">
        <v>164062.18</v>
      </c>
    </row>
    <row r="476" spans="1:5" x14ac:dyDescent="0.2">
      <c r="A476" s="252">
        <v>131606</v>
      </c>
      <c r="C476" t="s">
        <v>1812</v>
      </c>
      <c r="E476" s="260">
        <v>50709</v>
      </c>
    </row>
    <row r="477" spans="1:5" x14ac:dyDescent="0.2">
      <c r="A477" s="252">
        <v>131614</v>
      </c>
      <c r="C477" t="s">
        <v>1813</v>
      </c>
      <c r="E477" s="260">
        <v>126984.11</v>
      </c>
    </row>
    <row r="478" spans="1:5" x14ac:dyDescent="0.2">
      <c r="A478" s="252">
        <v>131618</v>
      </c>
      <c r="C478" t="s">
        <v>1814</v>
      </c>
      <c r="E478" s="260">
        <v>32812.880000000005</v>
      </c>
    </row>
    <row r="479" spans="1:5" x14ac:dyDescent="0.2">
      <c r="A479" s="252">
        <v>131623</v>
      </c>
      <c r="C479" t="s">
        <v>1815</v>
      </c>
      <c r="E479" s="260">
        <v>10450</v>
      </c>
    </row>
    <row r="480" spans="1:5" x14ac:dyDescent="0.2">
      <c r="A480" s="252">
        <v>131642</v>
      </c>
      <c r="C480" t="s">
        <v>1816</v>
      </c>
      <c r="E480" s="260">
        <v>140094.36000000004</v>
      </c>
    </row>
    <row r="481" spans="1:5" x14ac:dyDescent="0.2">
      <c r="A481" s="252">
        <v>131661</v>
      </c>
      <c r="C481" t="s">
        <v>1817</v>
      </c>
      <c r="E481" s="260">
        <v>5072.24</v>
      </c>
    </row>
    <row r="482" spans="1:5" x14ac:dyDescent="0.2">
      <c r="A482" s="252">
        <v>131693</v>
      </c>
      <c r="C482" t="s">
        <v>1818</v>
      </c>
      <c r="E482" s="260">
        <v>1074324.5899999994</v>
      </c>
    </row>
    <row r="483" spans="1:5" x14ac:dyDescent="0.2">
      <c r="A483" s="252">
        <v>131710</v>
      </c>
      <c r="C483" t="s">
        <v>1819</v>
      </c>
      <c r="E483" s="260">
        <v>37130.73000000001</v>
      </c>
    </row>
    <row r="484" spans="1:5" x14ac:dyDescent="0.2">
      <c r="A484" s="252">
        <v>131725</v>
      </c>
      <c r="C484" t="s">
        <v>1820</v>
      </c>
      <c r="E484" s="260">
        <v>5892.2200000000012</v>
      </c>
    </row>
    <row r="485" spans="1:5" x14ac:dyDescent="0.2">
      <c r="A485" s="252">
        <v>131739</v>
      </c>
      <c r="C485" t="s">
        <v>1821</v>
      </c>
      <c r="E485" s="260">
        <v>107787.64000000003</v>
      </c>
    </row>
    <row r="486" spans="1:5" x14ac:dyDescent="0.2">
      <c r="A486" s="252">
        <v>131741</v>
      </c>
      <c r="C486" t="s">
        <v>1822</v>
      </c>
      <c r="E486" s="260">
        <v>10098.020000000004</v>
      </c>
    </row>
    <row r="487" spans="1:5" x14ac:dyDescent="0.2">
      <c r="A487" s="252">
        <v>131742</v>
      </c>
      <c r="C487" t="s">
        <v>1823</v>
      </c>
      <c r="E487" s="260">
        <v>849.40000000000077</v>
      </c>
    </row>
    <row r="488" spans="1:5" x14ac:dyDescent="0.2">
      <c r="A488" s="252">
        <v>131746</v>
      </c>
      <c r="C488" t="s">
        <v>1824</v>
      </c>
      <c r="E488" s="260">
        <v>36813.160000000003</v>
      </c>
    </row>
    <row r="489" spans="1:5" x14ac:dyDescent="0.2">
      <c r="A489" s="252">
        <v>131825</v>
      </c>
      <c r="C489" t="s">
        <v>1825</v>
      </c>
      <c r="E489" s="260">
        <v>182500.45</v>
      </c>
    </row>
    <row r="490" spans="1:5" x14ac:dyDescent="0.2">
      <c r="A490" s="252">
        <v>131913</v>
      </c>
      <c r="C490" t="s">
        <v>1826</v>
      </c>
      <c r="E490" s="260">
        <v>72017.12999999999</v>
      </c>
    </row>
    <row r="491" spans="1:5" x14ac:dyDescent="0.2">
      <c r="A491" s="252">
        <v>131918</v>
      </c>
      <c r="C491" t="s">
        <v>1827</v>
      </c>
      <c r="E491" s="260">
        <v>26364.429999999997</v>
      </c>
    </row>
    <row r="492" spans="1:5" x14ac:dyDescent="0.2">
      <c r="A492" s="252">
        <v>131920</v>
      </c>
      <c r="C492" t="s">
        <v>1828</v>
      </c>
      <c r="E492" s="260">
        <v>41369.039999999972</v>
      </c>
    </row>
    <row r="493" spans="1:5" x14ac:dyDescent="0.2">
      <c r="A493" s="252">
        <v>131922</v>
      </c>
      <c r="C493" t="s">
        <v>1829</v>
      </c>
      <c r="E493" s="260">
        <v>42811.810000000005</v>
      </c>
    </row>
    <row r="494" spans="1:5" x14ac:dyDescent="0.2">
      <c r="A494" s="252">
        <v>131946</v>
      </c>
      <c r="C494" t="s">
        <v>1830</v>
      </c>
      <c r="E494" s="260">
        <v>42949.599999999999</v>
      </c>
    </row>
    <row r="495" spans="1:5" x14ac:dyDescent="0.2">
      <c r="A495" s="252">
        <v>132041</v>
      </c>
      <c r="C495" t="s">
        <v>1831</v>
      </c>
      <c r="E495" s="260">
        <v>454288.51999999984</v>
      </c>
    </row>
    <row r="496" spans="1:5" x14ac:dyDescent="0.2">
      <c r="A496" s="252">
        <v>132072</v>
      </c>
      <c r="C496" t="s">
        <v>1832</v>
      </c>
      <c r="E496" s="260">
        <v>16637.449999999997</v>
      </c>
    </row>
    <row r="497" spans="1:5" x14ac:dyDescent="0.2">
      <c r="A497" s="252">
        <v>132078</v>
      </c>
      <c r="C497" t="s">
        <v>1833</v>
      </c>
      <c r="E497" s="260">
        <v>-3492.3799999999997</v>
      </c>
    </row>
    <row r="498" spans="1:5" x14ac:dyDescent="0.2">
      <c r="A498" s="252">
        <v>132089</v>
      </c>
      <c r="C498" t="s">
        <v>1834</v>
      </c>
      <c r="E498" s="260">
        <v>11950.69</v>
      </c>
    </row>
    <row r="499" spans="1:5" x14ac:dyDescent="0.2">
      <c r="A499" s="252">
        <v>132090</v>
      </c>
      <c r="C499" t="s">
        <v>1835</v>
      </c>
      <c r="E499" s="260">
        <v>172879.98</v>
      </c>
    </row>
    <row r="500" spans="1:5" x14ac:dyDescent="0.2">
      <c r="A500" s="252">
        <v>132117</v>
      </c>
      <c r="C500" t="s">
        <v>1836</v>
      </c>
      <c r="E500" s="260">
        <v>3049.31</v>
      </c>
    </row>
    <row r="501" spans="1:5" x14ac:dyDescent="0.2">
      <c r="A501" s="252">
        <v>132123</v>
      </c>
      <c r="C501" t="s">
        <v>1837</v>
      </c>
      <c r="E501" s="260">
        <v>175.09999999999854</v>
      </c>
    </row>
    <row r="502" spans="1:5" x14ac:dyDescent="0.2">
      <c r="A502" s="252">
        <v>132153</v>
      </c>
      <c r="C502" t="s">
        <v>1838</v>
      </c>
      <c r="E502" s="260">
        <v>206398.92999999976</v>
      </c>
    </row>
    <row r="503" spans="1:5" x14ac:dyDescent="0.2">
      <c r="A503" s="252">
        <v>132174</v>
      </c>
      <c r="C503" t="s">
        <v>1839</v>
      </c>
      <c r="E503" s="260">
        <v>38992</v>
      </c>
    </row>
    <row r="504" spans="1:5" x14ac:dyDescent="0.2">
      <c r="A504" s="252">
        <v>132194</v>
      </c>
      <c r="C504" t="s">
        <v>1840</v>
      </c>
      <c r="E504" s="260">
        <v>153737.95000000004</v>
      </c>
    </row>
    <row r="505" spans="1:5" x14ac:dyDescent="0.2">
      <c r="A505" s="252">
        <v>132198</v>
      </c>
      <c r="C505" t="s">
        <v>1841</v>
      </c>
      <c r="E505" s="260">
        <v>28400.579999999991</v>
      </c>
    </row>
    <row r="506" spans="1:5" x14ac:dyDescent="0.2">
      <c r="A506" s="252">
        <v>132206</v>
      </c>
      <c r="C506" t="s">
        <v>1842</v>
      </c>
      <c r="E506" s="260">
        <v>-0.01</v>
      </c>
    </row>
    <row r="507" spans="1:5" x14ac:dyDescent="0.2">
      <c r="A507" s="252">
        <v>132223</v>
      </c>
      <c r="C507" t="s">
        <v>1843</v>
      </c>
      <c r="E507" s="260">
        <v>15160.970000000001</v>
      </c>
    </row>
    <row r="508" spans="1:5" x14ac:dyDescent="0.2">
      <c r="A508" s="252">
        <v>132234</v>
      </c>
      <c r="C508" t="s">
        <v>1844</v>
      </c>
      <c r="E508" s="260">
        <v>0.71000000000000019</v>
      </c>
    </row>
    <row r="509" spans="1:5" x14ac:dyDescent="0.2">
      <c r="A509" s="252">
        <v>132235</v>
      </c>
      <c r="C509" t="s">
        <v>1845</v>
      </c>
      <c r="E509" s="260">
        <v>71035.289999999994</v>
      </c>
    </row>
    <row r="510" spans="1:5" x14ac:dyDescent="0.2">
      <c r="A510" s="252">
        <v>132236</v>
      </c>
      <c r="C510" t="s">
        <v>1846</v>
      </c>
      <c r="E510" s="260">
        <v>0.91</v>
      </c>
    </row>
    <row r="511" spans="1:5" x14ac:dyDescent="0.2">
      <c r="A511" s="252">
        <v>132291</v>
      </c>
      <c r="C511" t="s">
        <v>1847</v>
      </c>
      <c r="E511" s="260">
        <v>140.78999999999996</v>
      </c>
    </row>
    <row r="512" spans="1:5" x14ac:dyDescent="0.2">
      <c r="A512" s="252">
        <v>132298</v>
      </c>
      <c r="C512" t="s">
        <v>1848</v>
      </c>
      <c r="E512" s="260">
        <v>22382.799999999999</v>
      </c>
    </row>
    <row r="513" spans="1:5" x14ac:dyDescent="0.2">
      <c r="A513" s="252">
        <v>132323</v>
      </c>
      <c r="C513" t="s">
        <v>1849</v>
      </c>
      <c r="E513" s="260">
        <v>29765.9</v>
      </c>
    </row>
    <row r="514" spans="1:5" x14ac:dyDescent="0.2">
      <c r="A514" s="252">
        <v>132359</v>
      </c>
      <c r="C514" t="s">
        <v>1850</v>
      </c>
      <c r="E514" s="260">
        <v>6419.8300000000008</v>
      </c>
    </row>
    <row r="515" spans="1:5" x14ac:dyDescent="0.2">
      <c r="A515" s="252">
        <v>132384</v>
      </c>
      <c r="C515" t="s">
        <v>1851</v>
      </c>
      <c r="E515" s="260">
        <v>351515.64000000007</v>
      </c>
    </row>
    <row r="516" spans="1:5" x14ac:dyDescent="0.2">
      <c r="A516" s="252">
        <v>132430</v>
      </c>
      <c r="C516" t="s">
        <v>1852</v>
      </c>
      <c r="E516" s="260">
        <v>7653.9</v>
      </c>
    </row>
    <row r="517" spans="1:5" x14ac:dyDescent="0.2">
      <c r="A517" s="252">
        <v>132442</v>
      </c>
      <c r="C517" t="s">
        <v>1853</v>
      </c>
      <c r="E517" s="260">
        <v>-9486.7099999999991</v>
      </c>
    </row>
    <row r="518" spans="1:5" x14ac:dyDescent="0.2">
      <c r="A518" s="252">
        <v>132475</v>
      </c>
      <c r="C518" t="s">
        <v>1854</v>
      </c>
      <c r="E518" s="260">
        <v>1039929.5399999999</v>
      </c>
    </row>
    <row r="519" spans="1:5" x14ac:dyDescent="0.2">
      <c r="A519" s="252">
        <v>132522</v>
      </c>
      <c r="C519" t="s">
        <v>1855</v>
      </c>
      <c r="E519" s="260">
        <v>1842.5399999999972</v>
      </c>
    </row>
    <row r="520" spans="1:5" x14ac:dyDescent="0.2">
      <c r="A520" s="252">
        <v>132530</v>
      </c>
      <c r="C520" t="s">
        <v>1856</v>
      </c>
      <c r="E520" s="260">
        <v>20888.36</v>
      </c>
    </row>
    <row r="521" spans="1:5" x14ac:dyDescent="0.2">
      <c r="A521" s="252">
        <v>132533</v>
      </c>
      <c r="C521" t="s">
        <v>1857</v>
      </c>
      <c r="E521" s="260">
        <v>6356.25</v>
      </c>
    </row>
    <row r="522" spans="1:5" x14ac:dyDescent="0.2">
      <c r="A522" s="252">
        <v>132536</v>
      </c>
      <c r="C522" t="s">
        <v>1858</v>
      </c>
      <c r="E522" s="260">
        <v>128144.20000000004</v>
      </c>
    </row>
    <row r="523" spans="1:5" x14ac:dyDescent="0.2">
      <c r="A523" s="252">
        <v>132543</v>
      </c>
      <c r="C523" t="s">
        <v>1859</v>
      </c>
      <c r="E523" s="260">
        <v>59361.310000000063</v>
      </c>
    </row>
    <row r="524" spans="1:5" x14ac:dyDescent="0.2">
      <c r="A524" s="252">
        <v>132544</v>
      </c>
      <c r="C524" t="s">
        <v>1860</v>
      </c>
      <c r="E524" s="260">
        <v>101258.57</v>
      </c>
    </row>
    <row r="525" spans="1:5" x14ac:dyDescent="0.2">
      <c r="A525" s="252">
        <v>132548</v>
      </c>
      <c r="C525" t="s">
        <v>1861</v>
      </c>
      <c r="E525" s="260">
        <v>137952.18</v>
      </c>
    </row>
    <row r="526" spans="1:5" x14ac:dyDescent="0.2">
      <c r="A526" s="252">
        <v>132581</v>
      </c>
      <c r="C526" t="s">
        <v>1862</v>
      </c>
      <c r="E526" s="260">
        <v>20198.030000000002</v>
      </c>
    </row>
    <row r="527" spans="1:5" x14ac:dyDescent="0.2">
      <c r="A527" s="252">
        <v>132587</v>
      </c>
      <c r="C527" t="s">
        <v>1863</v>
      </c>
      <c r="E527" s="260">
        <v>154005.87000000002</v>
      </c>
    </row>
    <row r="528" spans="1:5" x14ac:dyDescent="0.2">
      <c r="A528" s="252">
        <v>132588</v>
      </c>
      <c r="C528" t="s">
        <v>1864</v>
      </c>
      <c r="E528" s="260">
        <v>144802.98999999996</v>
      </c>
    </row>
    <row r="529" spans="1:5" x14ac:dyDescent="0.2">
      <c r="A529" s="252">
        <v>132590</v>
      </c>
      <c r="C529" t="s">
        <v>1865</v>
      </c>
      <c r="E529" s="260">
        <v>427699.85999999987</v>
      </c>
    </row>
    <row r="530" spans="1:5" x14ac:dyDescent="0.2">
      <c r="A530" s="252">
        <v>132605</v>
      </c>
      <c r="C530" t="s">
        <v>1866</v>
      </c>
      <c r="E530" s="260">
        <v>70215.41</v>
      </c>
    </row>
    <row r="531" spans="1:5" x14ac:dyDescent="0.2">
      <c r="A531" s="252">
        <v>132611</v>
      </c>
      <c r="C531" t="s">
        <v>1867</v>
      </c>
      <c r="E531" s="260">
        <v>231924.51999999996</v>
      </c>
    </row>
    <row r="532" spans="1:5" x14ac:dyDescent="0.2">
      <c r="A532" s="252">
        <v>132621</v>
      </c>
      <c r="C532" t="s">
        <v>1868</v>
      </c>
      <c r="E532" s="260">
        <v>1198196.82</v>
      </c>
    </row>
    <row r="533" spans="1:5" x14ac:dyDescent="0.2">
      <c r="A533" s="252">
        <v>132628</v>
      </c>
      <c r="C533" t="s">
        <v>1869</v>
      </c>
      <c r="E533" s="260">
        <v>253039.84</v>
      </c>
    </row>
    <row r="534" spans="1:5" x14ac:dyDescent="0.2">
      <c r="A534" s="252">
        <v>132629</v>
      </c>
      <c r="C534" t="s">
        <v>1870</v>
      </c>
      <c r="E534" s="260">
        <v>84929.790000000008</v>
      </c>
    </row>
    <row r="535" spans="1:5" x14ac:dyDescent="0.2">
      <c r="A535" s="252">
        <v>132637</v>
      </c>
      <c r="C535" t="s">
        <v>1871</v>
      </c>
      <c r="E535" s="260">
        <v>52244.790000000008</v>
      </c>
    </row>
    <row r="536" spans="1:5" x14ac:dyDescent="0.2">
      <c r="A536" s="252">
        <v>132642</v>
      </c>
      <c r="C536" t="s">
        <v>1872</v>
      </c>
      <c r="E536" s="260">
        <v>4097.8600000000006</v>
      </c>
    </row>
    <row r="537" spans="1:5" x14ac:dyDescent="0.2">
      <c r="A537" s="252">
        <v>132645</v>
      </c>
      <c r="C537" t="s">
        <v>1873</v>
      </c>
      <c r="E537" s="260">
        <v>29629.930000000011</v>
      </c>
    </row>
    <row r="538" spans="1:5" x14ac:dyDescent="0.2">
      <c r="A538" s="252">
        <v>132651</v>
      </c>
      <c r="C538" t="s">
        <v>1874</v>
      </c>
      <c r="E538" s="260">
        <v>70784.910000000047</v>
      </c>
    </row>
    <row r="539" spans="1:5" x14ac:dyDescent="0.2">
      <c r="A539" s="252">
        <v>132653</v>
      </c>
      <c r="C539" t="s">
        <v>1875</v>
      </c>
      <c r="E539" s="260">
        <v>37981.610000000008</v>
      </c>
    </row>
    <row r="540" spans="1:5" x14ac:dyDescent="0.2">
      <c r="A540" s="252">
        <v>132654</v>
      </c>
      <c r="C540" t="s">
        <v>1876</v>
      </c>
      <c r="E540" s="260">
        <v>13368.03</v>
      </c>
    </row>
    <row r="541" spans="1:5" x14ac:dyDescent="0.2">
      <c r="A541" s="252">
        <v>132663</v>
      </c>
      <c r="C541" t="s">
        <v>1877</v>
      </c>
      <c r="E541" s="260">
        <v>227875.21000000002</v>
      </c>
    </row>
    <row r="542" spans="1:5" x14ac:dyDescent="0.2">
      <c r="A542" s="252">
        <v>132666</v>
      </c>
      <c r="C542" t="s">
        <v>1878</v>
      </c>
      <c r="E542" s="260">
        <v>154125.97000000003</v>
      </c>
    </row>
    <row r="543" spans="1:5" x14ac:dyDescent="0.2">
      <c r="A543" s="252">
        <v>132684</v>
      </c>
      <c r="C543" t="s">
        <v>1879</v>
      </c>
      <c r="E543" s="260">
        <v>296298.70999999985</v>
      </c>
    </row>
    <row r="544" spans="1:5" x14ac:dyDescent="0.2">
      <c r="A544" s="252">
        <v>132685</v>
      </c>
      <c r="C544" t="s">
        <v>1880</v>
      </c>
      <c r="E544" s="260">
        <v>10605.880000000001</v>
      </c>
    </row>
    <row r="545" spans="1:5" x14ac:dyDescent="0.2">
      <c r="A545" s="252">
        <v>132688</v>
      </c>
      <c r="C545" t="s">
        <v>1881</v>
      </c>
      <c r="E545" s="260">
        <v>6154.93</v>
      </c>
    </row>
    <row r="546" spans="1:5" x14ac:dyDescent="0.2">
      <c r="A546" s="252">
        <v>132698</v>
      </c>
      <c r="C546" t="s">
        <v>1882</v>
      </c>
      <c r="E546" s="260">
        <v>1716.5</v>
      </c>
    </row>
    <row r="547" spans="1:5" x14ac:dyDescent="0.2">
      <c r="A547" s="252">
        <v>132707</v>
      </c>
      <c r="C547" t="s">
        <v>1883</v>
      </c>
      <c r="E547" s="260">
        <v>104952.16999999998</v>
      </c>
    </row>
    <row r="548" spans="1:5" x14ac:dyDescent="0.2">
      <c r="A548" s="252">
        <v>132708</v>
      </c>
      <c r="C548" t="s">
        <v>1884</v>
      </c>
      <c r="E548" s="260">
        <v>23675.139999999996</v>
      </c>
    </row>
    <row r="549" spans="1:5" x14ac:dyDescent="0.2">
      <c r="A549" s="252">
        <v>132711</v>
      </c>
      <c r="C549" t="s">
        <v>1885</v>
      </c>
      <c r="E549" s="260">
        <v>94250.489999999991</v>
      </c>
    </row>
    <row r="550" spans="1:5" x14ac:dyDescent="0.2">
      <c r="A550" s="252">
        <v>132712</v>
      </c>
      <c r="C550" t="s">
        <v>1886</v>
      </c>
      <c r="E550" s="260">
        <v>81486.500000000015</v>
      </c>
    </row>
    <row r="551" spans="1:5" x14ac:dyDescent="0.2">
      <c r="A551" s="252">
        <v>132717</v>
      </c>
      <c r="C551" t="s">
        <v>1887</v>
      </c>
      <c r="E551" s="260">
        <v>93147.88</v>
      </c>
    </row>
    <row r="552" spans="1:5" x14ac:dyDescent="0.2">
      <c r="A552" s="252">
        <v>132718</v>
      </c>
      <c r="C552" t="s">
        <v>1888</v>
      </c>
      <c r="E552" s="260">
        <v>28893.399999999998</v>
      </c>
    </row>
    <row r="553" spans="1:5" x14ac:dyDescent="0.2">
      <c r="A553" s="252">
        <v>132719</v>
      </c>
      <c r="C553" t="s">
        <v>1889</v>
      </c>
      <c r="E553" s="260">
        <v>28927.679999999997</v>
      </c>
    </row>
    <row r="554" spans="1:5" x14ac:dyDescent="0.2">
      <c r="A554" s="252">
        <v>132720</v>
      </c>
      <c r="C554" t="s">
        <v>1890</v>
      </c>
      <c r="E554" s="260">
        <v>31213.24</v>
      </c>
    </row>
    <row r="555" spans="1:5" x14ac:dyDescent="0.2">
      <c r="A555" s="252">
        <v>132721</v>
      </c>
      <c r="C555" t="s">
        <v>1891</v>
      </c>
      <c r="E555" s="260">
        <v>39853.770000000004</v>
      </c>
    </row>
    <row r="556" spans="1:5" x14ac:dyDescent="0.2">
      <c r="A556" s="252">
        <v>132723</v>
      </c>
      <c r="C556" t="s">
        <v>1892</v>
      </c>
      <c r="E556" s="260">
        <v>33864.559999999998</v>
      </c>
    </row>
    <row r="557" spans="1:5" x14ac:dyDescent="0.2">
      <c r="A557" s="252">
        <v>132725</v>
      </c>
      <c r="C557" t="s">
        <v>1893</v>
      </c>
      <c r="E557" s="260">
        <v>26273.82</v>
      </c>
    </row>
    <row r="558" spans="1:5" x14ac:dyDescent="0.2">
      <c r="A558" s="252">
        <v>132730</v>
      </c>
      <c r="C558" t="s">
        <v>1894</v>
      </c>
      <c r="E558" s="260">
        <v>185682.21</v>
      </c>
    </row>
    <row r="559" spans="1:5" x14ac:dyDescent="0.2">
      <c r="A559" s="252">
        <v>132736</v>
      </c>
      <c r="C559" t="s">
        <v>1895</v>
      </c>
      <c r="E559" s="260">
        <v>12833.48</v>
      </c>
    </row>
    <row r="560" spans="1:5" x14ac:dyDescent="0.2">
      <c r="A560" s="252">
        <v>132741</v>
      </c>
      <c r="C560" t="s">
        <v>1896</v>
      </c>
      <c r="E560" s="260">
        <v>124835.94000000002</v>
      </c>
    </row>
    <row r="561" spans="1:5" x14ac:dyDescent="0.2">
      <c r="A561" s="252">
        <v>132742</v>
      </c>
      <c r="C561" t="s">
        <v>1897</v>
      </c>
      <c r="E561" s="260">
        <v>143440.47000000003</v>
      </c>
    </row>
    <row r="562" spans="1:5" x14ac:dyDescent="0.2">
      <c r="A562" s="252">
        <v>132747</v>
      </c>
      <c r="C562" t="s">
        <v>1898</v>
      </c>
      <c r="E562" s="260">
        <v>121590</v>
      </c>
    </row>
    <row r="563" spans="1:5" x14ac:dyDescent="0.2">
      <c r="A563" s="252">
        <v>132750</v>
      </c>
      <c r="C563" t="s">
        <v>1899</v>
      </c>
      <c r="E563" s="260">
        <v>19021.11</v>
      </c>
    </row>
    <row r="564" spans="1:5" x14ac:dyDescent="0.2">
      <c r="A564" s="252">
        <v>132761</v>
      </c>
      <c r="C564" t="s">
        <v>1900</v>
      </c>
      <c r="E564" s="260">
        <v>206455.47</v>
      </c>
    </row>
    <row r="565" spans="1:5" x14ac:dyDescent="0.2">
      <c r="A565" s="252">
        <v>132763</v>
      </c>
      <c r="C565" t="s">
        <v>1901</v>
      </c>
      <c r="E565" s="260">
        <v>86812.439999999973</v>
      </c>
    </row>
    <row r="566" spans="1:5" x14ac:dyDescent="0.2">
      <c r="A566" s="252">
        <v>132770</v>
      </c>
      <c r="C566" t="s">
        <v>1902</v>
      </c>
      <c r="E566" s="260">
        <v>21448.059999999998</v>
      </c>
    </row>
    <row r="567" spans="1:5" x14ac:dyDescent="0.2">
      <c r="A567" s="252">
        <v>132771</v>
      </c>
      <c r="C567" t="s">
        <v>1903</v>
      </c>
      <c r="E567" s="260">
        <v>21448.059999999998</v>
      </c>
    </row>
    <row r="568" spans="1:5" x14ac:dyDescent="0.2">
      <c r="A568" s="252">
        <v>132800</v>
      </c>
      <c r="C568" t="s">
        <v>1904</v>
      </c>
      <c r="E568" s="260">
        <v>2013852.84</v>
      </c>
    </row>
    <row r="569" spans="1:5" x14ac:dyDescent="0.2">
      <c r="A569" s="252">
        <v>132803</v>
      </c>
      <c r="C569" t="s">
        <v>1905</v>
      </c>
      <c r="E569" s="260">
        <v>251285.5</v>
      </c>
    </row>
    <row r="570" spans="1:5" x14ac:dyDescent="0.2">
      <c r="A570" s="252">
        <v>132809</v>
      </c>
      <c r="C570" t="s">
        <v>1906</v>
      </c>
      <c r="E570" s="260">
        <v>155761.45000000001</v>
      </c>
    </row>
    <row r="571" spans="1:5" x14ac:dyDescent="0.2">
      <c r="A571" s="252">
        <v>132812</v>
      </c>
      <c r="C571" t="s">
        <v>1907</v>
      </c>
      <c r="E571" s="260">
        <v>149838.85999999999</v>
      </c>
    </row>
    <row r="572" spans="1:5" x14ac:dyDescent="0.2">
      <c r="A572" s="252">
        <v>132881</v>
      </c>
      <c r="C572" t="s">
        <v>1908</v>
      </c>
      <c r="E572" s="260">
        <v>1292.6199999999999</v>
      </c>
    </row>
    <row r="573" spans="1:5" x14ac:dyDescent="0.2">
      <c r="A573" s="252">
        <v>132883</v>
      </c>
      <c r="C573" t="s">
        <v>1909</v>
      </c>
      <c r="E573" s="260">
        <v>1219.6199999999999</v>
      </c>
    </row>
    <row r="574" spans="1:5" x14ac:dyDescent="0.2">
      <c r="A574" s="252">
        <v>132884</v>
      </c>
      <c r="C574" t="s">
        <v>1910</v>
      </c>
      <c r="E574" s="260">
        <v>1146.6400000000001</v>
      </c>
    </row>
    <row r="575" spans="1:5" x14ac:dyDescent="0.2">
      <c r="A575" s="252">
        <v>132888</v>
      </c>
      <c r="C575" t="s">
        <v>1911</v>
      </c>
      <c r="E575" s="260">
        <v>839794.6100000001</v>
      </c>
    </row>
    <row r="576" spans="1:5" x14ac:dyDescent="0.2">
      <c r="A576" s="252">
        <v>132890</v>
      </c>
      <c r="C576" t="s">
        <v>1912</v>
      </c>
      <c r="E576" s="260">
        <v>250435.88000000003</v>
      </c>
    </row>
    <row r="577" spans="1:5" x14ac:dyDescent="0.2">
      <c r="A577" s="252">
        <v>132905</v>
      </c>
      <c r="C577" t="s">
        <v>1913</v>
      </c>
      <c r="E577" s="260">
        <v>1611.6699999999998</v>
      </c>
    </row>
    <row r="578" spans="1:5" x14ac:dyDescent="0.2">
      <c r="A578" s="252">
        <v>132907</v>
      </c>
      <c r="C578" t="s">
        <v>1914</v>
      </c>
      <c r="E578" s="260">
        <v>106491.28999999998</v>
      </c>
    </row>
    <row r="579" spans="1:5" x14ac:dyDescent="0.2">
      <c r="A579" s="252">
        <v>132908</v>
      </c>
      <c r="C579" t="s">
        <v>1915</v>
      </c>
      <c r="E579" s="260">
        <v>27370.109999999997</v>
      </c>
    </row>
    <row r="580" spans="1:5" x14ac:dyDescent="0.2">
      <c r="A580" s="252">
        <v>132909</v>
      </c>
      <c r="C580" t="s">
        <v>1916</v>
      </c>
      <c r="E580" s="260">
        <v>17524.159999999993</v>
      </c>
    </row>
    <row r="581" spans="1:5" x14ac:dyDescent="0.2">
      <c r="A581" s="252">
        <v>132910</v>
      </c>
      <c r="C581" t="s">
        <v>1917</v>
      </c>
      <c r="E581" s="260">
        <v>19367.19999999999</v>
      </c>
    </row>
    <row r="582" spans="1:5" x14ac:dyDescent="0.2">
      <c r="A582" s="252">
        <v>132911</v>
      </c>
      <c r="C582" t="s">
        <v>1918</v>
      </c>
      <c r="E582" s="260">
        <v>89300.190000000031</v>
      </c>
    </row>
    <row r="583" spans="1:5" x14ac:dyDescent="0.2">
      <c r="A583" s="252">
        <v>132912</v>
      </c>
      <c r="C583" t="s">
        <v>1919</v>
      </c>
      <c r="E583" s="260">
        <v>33711.150000000009</v>
      </c>
    </row>
    <row r="584" spans="1:5" x14ac:dyDescent="0.2">
      <c r="A584" s="252">
        <v>132934</v>
      </c>
      <c r="C584" t="s">
        <v>1920</v>
      </c>
      <c r="E584" s="260">
        <v>5026.92</v>
      </c>
    </row>
    <row r="585" spans="1:5" x14ac:dyDescent="0.2">
      <c r="A585" s="252">
        <v>132987</v>
      </c>
      <c r="C585" t="s">
        <v>1921</v>
      </c>
      <c r="E585" s="260">
        <v>1509.2900000000002</v>
      </c>
    </row>
    <row r="586" spans="1:5" x14ac:dyDescent="0.2">
      <c r="A586" s="252">
        <v>132990</v>
      </c>
      <c r="C586" t="s">
        <v>1922</v>
      </c>
      <c r="E586" s="260">
        <v>50432.009999999995</v>
      </c>
    </row>
    <row r="587" spans="1:5" x14ac:dyDescent="0.2">
      <c r="A587" s="252">
        <v>132992</v>
      </c>
      <c r="C587" t="s">
        <v>1923</v>
      </c>
      <c r="E587" s="260">
        <v>40633.82</v>
      </c>
    </row>
    <row r="588" spans="1:5" x14ac:dyDescent="0.2">
      <c r="A588" s="252">
        <v>132994</v>
      </c>
      <c r="C588" t="s">
        <v>1924</v>
      </c>
      <c r="E588" s="260">
        <v>113629.67</v>
      </c>
    </row>
    <row r="589" spans="1:5" x14ac:dyDescent="0.2">
      <c r="A589" s="252">
        <v>133003</v>
      </c>
      <c r="C589" t="s">
        <v>1925</v>
      </c>
      <c r="E589" s="260">
        <v>374628.42999999993</v>
      </c>
    </row>
    <row r="590" spans="1:5" x14ac:dyDescent="0.2">
      <c r="A590" s="252">
        <v>133024</v>
      </c>
      <c r="C590" t="s">
        <v>1926</v>
      </c>
      <c r="E590" s="260">
        <v>147809.02999999994</v>
      </c>
    </row>
    <row r="591" spans="1:5" x14ac:dyDescent="0.2">
      <c r="A591" s="252">
        <v>133029</v>
      </c>
      <c r="C591" t="s">
        <v>1927</v>
      </c>
      <c r="E591" s="260">
        <v>74474.990000000005</v>
      </c>
    </row>
    <row r="592" spans="1:5" x14ac:dyDescent="0.2">
      <c r="A592" s="252">
        <v>133083</v>
      </c>
      <c r="C592" t="s">
        <v>1928</v>
      </c>
      <c r="E592" s="260">
        <v>30451.68</v>
      </c>
    </row>
    <row r="593" spans="1:5" x14ac:dyDescent="0.2">
      <c r="A593" s="252">
        <v>133092</v>
      </c>
      <c r="C593" t="s">
        <v>1929</v>
      </c>
      <c r="E593" s="260">
        <v>79808.900000000052</v>
      </c>
    </row>
    <row r="594" spans="1:5" x14ac:dyDescent="0.2">
      <c r="A594" s="252">
        <v>133095</v>
      </c>
      <c r="C594" t="s">
        <v>1930</v>
      </c>
      <c r="E594" s="260">
        <v>23343.89</v>
      </c>
    </row>
    <row r="595" spans="1:5" x14ac:dyDescent="0.2">
      <c r="A595" s="252">
        <v>133099</v>
      </c>
      <c r="C595" t="s">
        <v>1931</v>
      </c>
      <c r="E595" s="260">
        <v>2578.2099999999996</v>
      </c>
    </row>
    <row r="596" spans="1:5" x14ac:dyDescent="0.2">
      <c r="A596" s="252">
        <v>133160</v>
      </c>
      <c r="C596" t="s">
        <v>1932</v>
      </c>
      <c r="E596" s="260">
        <v>24054.150000000005</v>
      </c>
    </row>
    <row r="597" spans="1:5" x14ac:dyDescent="0.2">
      <c r="A597" s="252">
        <v>133211</v>
      </c>
      <c r="C597" t="s">
        <v>1933</v>
      </c>
      <c r="E597" s="260">
        <v>16456.36</v>
      </c>
    </row>
    <row r="598" spans="1:5" x14ac:dyDescent="0.2">
      <c r="A598" s="252">
        <v>133212</v>
      </c>
      <c r="C598" t="s">
        <v>1934</v>
      </c>
      <c r="E598" s="260">
        <v>70560.790000000008</v>
      </c>
    </row>
    <row r="599" spans="1:5" x14ac:dyDescent="0.2">
      <c r="A599" s="252">
        <v>133213</v>
      </c>
      <c r="C599" t="s">
        <v>1935</v>
      </c>
      <c r="E599" s="260">
        <v>10566.37</v>
      </c>
    </row>
    <row r="600" spans="1:5" x14ac:dyDescent="0.2">
      <c r="A600" s="252">
        <v>133214</v>
      </c>
      <c r="C600" t="s">
        <v>1936</v>
      </c>
      <c r="E600" s="260">
        <v>31118.98</v>
      </c>
    </row>
    <row r="601" spans="1:5" x14ac:dyDescent="0.2">
      <c r="A601" s="252">
        <v>133220</v>
      </c>
      <c r="C601" t="s">
        <v>1937</v>
      </c>
      <c r="E601" s="260">
        <v>15714.44</v>
      </c>
    </row>
    <row r="602" spans="1:5" x14ac:dyDescent="0.2">
      <c r="A602" s="252">
        <v>133225</v>
      </c>
      <c r="C602" t="s">
        <v>1938</v>
      </c>
      <c r="E602" s="260">
        <v>5504.2400000000007</v>
      </c>
    </row>
    <row r="603" spans="1:5" x14ac:dyDescent="0.2">
      <c r="A603" s="252">
        <v>133434</v>
      </c>
      <c r="C603" t="s">
        <v>1939</v>
      </c>
      <c r="E603" s="260">
        <v>9572.25</v>
      </c>
    </row>
    <row r="604" spans="1:5" x14ac:dyDescent="0.2">
      <c r="A604" s="252">
        <v>133455</v>
      </c>
      <c r="C604" t="s">
        <v>1940</v>
      </c>
      <c r="E604" s="260">
        <v>11056.25</v>
      </c>
    </row>
    <row r="605" spans="1:5" x14ac:dyDescent="0.2">
      <c r="A605" s="252">
        <v>133510</v>
      </c>
      <c r="C605" t="s">
        <v>1941</v>
      </c>
      <c r="E605" s="260">
        <v>25482.690000000002</v>
      </c>
    </row>
    <row r="606" spans="1:5" x14ac:dyDescent="0.2">
      <c r="A606" s="252">
        <v>133614</v>
      </c>
      <c r="C606" t="s">
        <v>1942</v>
      </c>
      <c r="E606" s="260">
        <v>32236.06</v>
      </c>
    </row>
    <row r="607" spans="1:5" x14ac:dyDescent="0.2">
      <c r="A607" s="252">
        <v>133893</v>
      </c>
      <c r="C607" t="s">
        <v>1943</v>
      </c>
      <c r="E607" s="260">
        <v>31075.090000000007</v>
      </c>
    </row>
    <row r="608" spans="1:5" x14ac:dyDescent="0.2">
      <c r="A608" s="252">
        <v>134033</v>
      </c>
      <c r="C608" t="s">
        <v>1944</v>
      </c>
      <c r="E608" s="260">
        <v>334487.71999999997</v>
      </c>
    </row>
    <row r="609" spans="1:5" x14ac:dyDescent="0.2">
      <c r="A609" s="252">
        <v>134077</v>
      </c>
      <c r="C609" t="s">
        <v>1945</v>
      </c>
      <c r="E609" s="260">
        <v>37613.970000000008</v>
      </c>
    </row>
    <row r="610" spans="1:5" x14ac:dyDescent="0.2">
      <c r="A610" s="252">
        <v>134078</v>
      </c>
      <c r="C610" t="s">
        <v>1946</v>
      </c>
      <c r="E610" s="260">
        <v>55946.840000000004</v>
      </c>
    </row>
    <row r="611" spans="1:5" x14ac:dyDescent="0.2">
      <c r="A611" s="252">
        <v>134079</v>
      </c>
      <c r="C611" t="s">
        <v>1947</v>
      </c>
      <c r="E611" s="260">
        <v>38370.060000000005</v>
      </c>
    </row>
    <row r="612" spans="1:5" x14ac:dyDescent="0.2">
      <c r="A612" s="252">
        <v>134081</v>
      </c>
      <c r="C612" t="s">
        <v>1948</v>
      </c>
      <c r="E612" s="260">
        <v>56237.160000000018</v>
      </c>
    </row>
    <row r="613" spans="1:5" x14ac:dyDescent="0.2">
      <c r="A613" s="252">
        <v>134082</v>
      </c>
      <c r="C613" t="s">
        <v>1949</v>
      </c>
      <c r="E613" s="260">
        <v>36669.410000000003</v>
      </c>
    </row>
    <row r="614" spans="1:5" x14ac:dyDescent="0.2">
      <c r="A614" s="252">
        <v>134085</v>
      </c>
      <c r="C614" t="s">
        <v>1950</v>
      </c>
      <c r="E614" s="260">
        <v>20599.310000000001</v>
      </c>
    </row>
    <row r="615" spans="1:5" x14ac:dyDescent="0.2">
      <c r="A615" s="252">
        <v>134089</v>
      </c>
      <c r="C615" t="s">
        <v>1951</v>
      </c>
      <c r="E615" s="260">
        <v>89320.97</v>
      </c>
    </row>
    <row r="616" spans="1:5" x14ac:dyDescent="0.2">
      <c r="A616" s="252">
        <v>134178</v>
      </c>
      <c r="C616" t="s">
        <v>1952</v>
      </c>
      <c r="E616" s="260">
        <v>171897.28999999998</v>
      </c>
    </row>
    <row r="617" spans="1:5" x14ac:dyDescent="0.2">
      <c r="A617" s="252">
        <v>134246</v>
      </c>
      <c r="C617" t="s">
        <v>1953</v>
      </c>
      <c r="E617" s="260">
        <v>34962.870000000003</v>
      </c>
    </row>
    <row r="618" spans="1:5" x14ac:dyDescent="0.2">
      <c r="A618" s="252">
        <v>134270</v>
      </c>
      <c r="C618" t="s">
        <v>1954</v>
      </c>
      <c r="E618" s="260">
        <v>850955.86999999976</v>
      </c>
    </row>
    <row r="619" spans="1:5" x14ac:dyDescent="0.2">
      <c r="A619" s="252">
        <v>134298</v>
      </c>
      <c r="C619" t="s">
        <v>1955</v>
      </c>
      <c r="E619" s="260">
        <v>14325.26</v>
      </c>
    </row>
    <row r="620" spans="1:5" x14ac:dyDescent="0.2">
      <c r="A620" s="252">
        <v>134308</v>
      </c>
      <c r="C620" t="s">
        <v>1956</v>
      </c>
      <c r="E620" s="260">
        <v>31943.33</v>
      </c>
    </row>
    <row r="621" spans="1:5" x14ac:dyDescent="0.2">
      <c r="A621" s="252">
        <v>134341</v>
      </c>
      <c r="C621" t="s">
        <v>1957</v>
      </c>
      <c r="E621" s="260">
        <v>122686.57999999999</v>
      </c>
    </row>
    <row r="622" spans="1:5" x14ac:dyDescent="0.2">
      <c r="A622" s="252">
        <v>134342</v>
      </c>
      <c r="C622" t="s">
        <v>1958</v>
      </c>
      <c r="E622" s="260">
        <v>39543.709999999992</v>
      </c>
    </row>
    <row r="623" spans="1:5" x14ac:dyDescent="0.2">
      <c r="A623" s="252">
        <v>134355</v>
      </c>
      <c r="C623" t="s">
        <v>1959</v>
      </c>
      <c r="E623" s="260">
        <v>65155.87000000001</v>
      </c>
    </row>
    <row r="624" spans="1:5" x14ac:dyDescent="0.2">
      <c r="A624" s="252">
        <v>134363</v>
      </c>
      <c r="C624" t="s">
        <v>1960</v>
      </c>
      <c r="E624" s="260">
        <v>4688.6599999999989</v>
      </c>
    </row>
    <row r="625" spans="1:5" x14ac:dyDescent="0.2">
      <c r="A625" s="252">
        <v>134377</v>
      </c>
      <c r="C625" t="s">
        <v>1961</v>
      </c>
      <c r="E625" s="260">
        <v>12678.93</v>
      </c>
    </row>
    <row r="626" spans="1:5" x14ac:dyDescent="0.2">
      <c r="A626" s="252">
        <v>134386</v>
      </c>
      <c r="C626" t="s">
        <v>1962</v>
      </c>
      <c r="E626" s="260">
        <v>142516.51</v>
      </c>
    </row>
    <row r="627" spans="1:5" x14ac:dyDescent="0.2">
      <c r="A627" s="252">
        <v>134438</v>
      </c>
      <c r="C627" t="s">
        <v>1963</v>
      </c>
      <c r="E627" s="260">
        <v>22435.65</v>
      </c>
    </row>
    <row r="628" spans="1:5" x14ac:dyDescent="0.2">
      <c r="A628" s="252">
        <v>134439</v>
      </c>
      <c r="C628" t="s">
        <v>1964</v>
      </c>
      <c r="E628" s="260">
        <v>32936.04</v>
      </c>
    </row>
    <row r="629" spans="1:5" x14ac:dyDescent="0.2">
      <c r="A629" s="252">
        <v>134441</v>
      </c>
      <c r="C629" t="s">
        <v>1965</v>
      </c>
      <c r="E629" s="260">
        <v>65263.46</v>
      </c>
    </row>
    <row r="630" spans="1:5" x14ac:dyDescent="0.2">
      <c r="A630" s="252">
        <v>134447</v>
      </c>
      <c r="C630" t="s">
        <v>1966</v>
      </c>
      <c r="E630" s="260">
        <v>86812.14</v>
      </c>
    </row>
    <row r="631" spans="1:5" x14ac:dyDescent="0.2">
      <c r="A631" s="252">
        <v>134523</v>
      </c>
      <c r="C631" t="s">
        <v>1967</v>
      </c>
      <c r="E631" s="260">
        <v>81959</v>
      </c>
    </row>
    <row r="632" spans="1:5" x14ac:dyDescent="0.2">
      <c r="A632" s="252">
        <v>134560</v>
      </c>
      <c r="C632" t="s">
        <v>1968</v>
      </c>
      <c r="E632" s="260">
        <v>751913.0700000003</v>
      </c>
    </row>
    <row r="633" spans="1:5" x14ac:dyDescent="0.2">
      <c r="A633" s="252">
        <v>134588</v>
      </c>
      <c r="C633" t="s">
        <v>1969</v>
      </c>
      <c r="E633" s="260">
        <v>22263.440000000002</v>
      </c>
    </row>
    <row r="634" spans="1:5" x14ac:dyDescent="0.2">
      <c r="A634" s="252">
        <v>134599</v>
      </c>
      <c r="C634" t="s">
        <v>1970</v>
      </c>
      <c r="E634" s="260">
        <v>179264.04</v>
      </c>
    </row>
    <row r="635" spans="1:5" x14ac:dyDescent="0.2">
      <c r="A635" s="252">
        <v>134603</v>
      </c>
      <c r="C635" t="s">
        <v>1971</v>
      </c>
      <c r="E635" s="260">
        <v>68715.199999999997</v>
      </c>
    </row>
    <row r="636" spans="1:5" x14ac:dyDescent="0.2">
      <c r="A636" s="252">
        <v>134615</v>
      </c>
      <c r="C636" t="s">
        <v>1972</v>
      </c>
      <c r="E636" s="260">
        <v>111313.32</v>
      </c>
    </row>
    <row r="637" spans="1:5" x14ac:dyDescent="0.2">
      <c r="A637" s="252">
        <v>134652</v>
      </c>
      <c r="C637" t="s">
        <v>1973</v>
      </c>
      <c r="E637" s="260">
        <v>47551.43</v>
      </c>
    </row>
    <row r="638" spans="1:5" x14ac:dyDescent="0.2">
      <c r="A638" s="252">
        <v>134656</v>
      </c>
      <c r="C638" t="s">
        <v>1974</v>
      </c>
      <c r="E638" s="260">
        <v>179731.54</v>
      </c>
    </row>
    <row r="639" spans="1:5" x14ac:dyDescent="0.2">
      <c r="A639" s="252">
        <v>134661</v>
      </c>
      <c r="C639" t="s">
        <v>1975</v>
      </c>
      <c r="E639" s="260">
        <v>17339.32</v>
      </c>
    </row>
    <row r="640" spans="1:5" x14ac:dyDescent="0.2">
      <c r="A640" s="252">
        <v>134663</v>
      </c>
      <c r="C640" t="s">
        <v>1976</v>
      </c>
      <c r="E640" s="260">
        <v>28330.61</v>
      </c>
    </row>
    <row r="641" spans="1:5" x14ac:dyDescent="0.2">
      <c r="A641" s="252">
        <v>134750</v>
      </c>
      <c r="C641" t="s">
        <v>1977</v>
      </c>
      <c r="E641" s="260">
        <v>24451.14</v>
      </c>
    </row>
    <row r="642" spans="1:5" x14ac:dyDescent="0.2">
      <c r="A642" s="252">
        <v>134808</v>
      </c>
      <c r="C642" t="s">
        <v>1978</v>
      </c>
      <c r="E642" s="260">
        <v>30841.399999999991</v>
      </c>
    </row>
    <row r="643" spans="1:5" x14ac:dyDescent="0.2">
      <c r="A643" s="252">
        <v>134828</v>
      </c>
      <c r="C643" t="s">
        <v>1979</v>
      </c>
      <c r="E643" s="260">
        <v>337538.32000000007</v>
      </c>
    </row>
    <row r="644" spans="1:5" x14ac:dyDescent="0.2">
      <c r="A644" s="252">
        <v>134886</v>
      </c>
      <c r="C644" t="s">
        <v>1980</v>
      </c>
      <c r="E644" s="260">
        <v>51205.930000000008</v>
      </c>
    </row>
    <row r="645" spans="1:5" x14ac:dyDescent="0.2">
      <c r="A645" s="252">
        <v>134890</v>
      </c>
      <c r="C645" t="s">
        <v>1981</v>
      </c>
      <c r="E645" s="260">
        <v>49519.470000000008</v>
      </c>
    </row>
    <row r="646" spans="1:5" x14ac:dyDescent="0.2">
      <c r="A646" s="252">
        <v>134911</v>
      </c>
      <c r="C646" t="s">
        <v>1982</v>
      </c>
      <c r="E646" s="260">
        <v>331.71000000000004</v>
      </c>
    </row>
    <row r="647" spans="1:5" x14ac:dyDescent="0.2">
      <c r="A647" s="252">
        <v>134915</v>
      </c>
      <c r="C647" t="s">
        <v>1983</v>
      </c>
      <c r="E647" s="260">
        <v>221.13</v>
      </c>
    </row>
    <row r="648" spans="1:5" x14ac:dyDescent="0.2">
      <c r="A648" s="252">
        <v>135118</v>
      </c>
      <c r="C648" t="s">
        <v>1984</v>
      </c>
      <c r="E648" s="260">
        <v>2659.54</v>
      </c>
    </row>
    <row r="649" spans="1:5" x14ac:dyDescent="0.2">
      <c r="A649" s="252">
        <v>135133</v>
      </c>
      <c r="C649" t="s">
        <v>1985</v>
      </c>
      <c r="E649" s="260">
        <v>85961.150000000009</v>
      </c>
    </row>
    <row r="650" spans="1:5" x14ac:dyDescent="0.2">
      <c r="A650" s="252">
        <v>135163</v>
      </c>
      <c r="C650" t="s">
        <v>1986</v>
      </c>
      <c r="E650" s="260">
        <v>37033.130000000005</v>
      </c>
    </row>
    <row r="651" spans="1:5" x14ac:dyDescent="0.2">
      <c r="A651" s="252">
        <v>135168</v>
      </c>
      <c r="C651" t="s">
        <v>1987</v>
      </c>
      <c r="E651" s="260">
        <v>42691.18</v>
      </c>
    </row>
    <row r="652" spans="1:5" x14ac:dyDescent="0.2">
      <c r="A652" s="252">
        <v>135182</v>
      </c>
      <c r="C652" t="s">
        <v>1988</v>
      </c>
      <c r="E652" s="260">
        <v>14431.58</v>
      </c>
    </row>
    <row r="653" spans="1:5" x14ac:dyDescent="0.2">
      <c r="A653" s="252">
        <v>135219</v>
      </c>
      <c r="C653" t="s">
        <v>1989</v>
      </c>
      <c r="E653" s="260">
        <v>41100.15</v>
      </c>
    </row>
    <row r="654" spans="1:5" x14ac:dyDescent="0.2">
      <c r="A654" s="252">
        <v>135226</v>
      </c>
      <c r="C654" t="s">
        <v>1990</v>
      </c>
      <c r="E654" s="260">
        <v>6743.0599999999995</v>
      </c>
    </row>
    <row r="655" spans="1:5" x14ac:dyDescent="0.2">
      <c r="A655" s="252">
        <v>135285</v>
      </c>
      <c r="C655" t="s">
        <v>1991</v>
      </c>
      <c r="E655" s="260">
        <v>1877.25</v>
      </c>
    </row>
    <row r="656" spans="1:5" x14ac:dyDescent="0.2">
      <c r="A656" s="252">
        <v>135287</v>
      </c>
      <c r="C656" t="s">
        <v>1992</v>
      </c>
      <c r="E656" s="260">
        <v>17815.559999999998</v>
      </c>
    </row>
    <row r="657" spans="1:5" x14ac:dyDescent="0.2">
      <c r="A657" s="252">
        <v>135290</v>
      </c>
      <c r="C657" t="s">
        <v>1993</v>
      </c>
      <c r="E657" s="260">
        <v>36470.369999999995</v>
      </c>
    </row>
    <row r="658" spans="1:5" x14ac:dyDescent="0.2">
      <c r="A658" s="252">
        <v>135296</v>
      </c>
      <c r="C658" t="s">
        <v>1994</v>
      </c>
      <c r="E658" s="260">
        <v>550853.32000000018</v>
      </c>
    </row>
    <row r="659" spans="1:5" x14ac:dyDescent="0.2">
      <c r="A659" s="252">
        <v>135300</v>
      </c>
      <c r="C659" t="s">
        <v>1995</v>
      </c>
      <c r="E659" s="260">
        <v>151439.62999999998</v>
      </c>
    </row>
    <row r="660" spans="1:5" x14ac:dyDescent="0.2">
      <c r="A660" s="252">
        <v>135318</v>
      </c>
      <c r="C660" t="s">
        <v>1996</v>
      </c>
      <c r="E660" s="260">
        <v>329504.59999999998</v>
      </c>
    </row>
    <row r="661" spans="1:5" x14ac:dyDescent="0.2">
      <c r="A661" s="252">
        <v>135337</v>
      </c>
      <c r="C661" t="s">
        <v>1997</v>
      </c>
      <c r="E661" s="260">
        <v>19633.070000000003</v>
      </c>
    </row>
    <row r="662" spans="1:5" x14ac:dyDescent="0.2">
      <c r="A662" s="252">
        <v>135339</v>
      </c>
      <c r="C662" t="s">
        <v>1998</v>
      </c>
      <c r="E662" s="260">
        <v>444430.56999999995</v>
      </c>
    </row>
    <row r="663" spans="1:5" x14ac:dyDescent="0.2">
      <c r="A663" s="252">
        <v>135355</v>
      </c>
      <c r="C663" t="s">
        <v>1999</v>
      </c>
      <c r="E663" s="260">
        <v>24644.5</v>
      </c>
    </row>
    <row r="664" spans="1:5" x14ac:dyDescent="0.2">
      <c r="A664" s="252">
        <v>135374</v>
      </c>
      <c r="C664" t="s">
        <v>2000</v>
      </c>
      <c r="E664" s="260">
        <v>13748.420000000002</v>
      </c>
    </row>
    <row r="665" spans="1:5" x14ac:dyDescent="0.2">
      <c r="A665" s="252">
        <v>135376</v>
      </c>
      <c r="C665" t="s">
        <v>2001</v>
      </c>
      <c r="E665" s="260">
        <v>23787.16</v>
      </c>
    </row>
    <row r="666" spans="1:5" x14ac:dyDescent="0.2">
      <c r="A666" s="252">
        <v>135406</v>
      </c>
      <c r="C666" t="s">
        <v>2002</v>
      </c>
      <c r="E666" s="260">
        <v>20365.789999999997</v>
      </c>
    </row>
    <row r="667" spans="1:5" x14ac:dyDescent="0.2">
      <c r="A667" s="252">
        <v>135407</v>
      </c>
      <c r="C667" t="s">
        <v>2003</v>
      </c>
      <c r="E667" s="260">
        <v>71964.3</v>
      </c>
    </row>
    <row r="668" spans="1:5" x14ac:dyDescent="0.2">
      <c r="A668" s="252">
        <v>135435</v>
      </c>
      <c r="C668" t="s">
        <v>2004</v>
      </c>
      <c r="E668" s="260">
        <v>179781.68</v>
      </c>
    </row>
    <row r="669" spans="1:5" x14ac:dyDescent="0.2">
      <c r="A669" s="252">
        <v>135471</v>
      </c>
      <c r="C669" t="s">
        <v>2005</v>
      </c>
      <c r="E669" s="260">
        <v>28020.11</v>
      </c>
    </row>
    <row r="670" spans="1:5" x14ac:dyDescent="0.2">
      <c r="A670" s="252">
        <v>135529</v>
      </c>
      <c r="C670" t="s">
        <v>2006</v>
      </c>
      <c r="E670" s="260">
        <v>147018.61999999991</v>
      </c>
    </row>
    <row r="671" spans="1:5" x14ac:dyDescent="0.2">
      <c r="A671" s="252">
        <v>135558</v>
      </c>
      <c r="C671" t="s">
        <v>2007</v>
      </c>
      <c r="E671" s="260">
        <v>20084.579999999998</v>
      </c>
    </row>
    <row r="672" spans="1:5" x14ac:dyDescent="0.2">
      <c r="A672" s="252">
        <v>135566</v>
      </c>
      <c r="C672" t="s">
        <v>2008</v>
      </c>
      <c r="E672" s="260">
        <v>90631.32</v>
      </c>
    </row>
    <row r="673" spans="1:5" x14ac:dyDescent="0.2">
      <c r="A673" s="252">
        <v>135571</v>
      </c>
      <c r="C673" t="s">
        <v>2009</v>
      </c>
      <c r="E673" s="260">
        <v>18659.27</v>
      </c>
    </row>
    <row r="674" spans="1:5" x14ac:dyDescent="0.2">
      <c r="A674" s="252">
        <v>135578</v>
      </c>
      <c r="C674" t="s">
        <v>2010</v>
      </c>
      <c r="E674" s="260">
        <v>62938.559999999998</v>
      </c>
    </row>
    <row r="675" spans="1:5" x14ac:dyDescent="0.2">
      <c r="A675" s="252">
        <v>135584</v>
      </c>
      <c r="C675" t="s">
        <v>2011</v>
      </c>
      <c r="E675" s="260">
        <v>140018.56000000003</v>
      </c>
    </row>
    <row r="676" spans="1:5" x14ac:dyDescent="0.2">
      <c r="A676" s="252">
        <v>135586</v>
      </c>
      <c r="C676" t="s">
        <v>2012</v>
      </c>
      <c r="E676" s="260">
        <v>928601.88000000012</v>
      </c>
    </row>
    <row r="677" spans="1:5" x14ac:dyDescent="0.2">
      <c r="A677" s="252">
        <v>135587</v>
      </c>
      <c r="C677" t="s">
        <v>2013</v>
      </c>
      <c r="E677" s="260">
        <v>348710.97</v>
      </c>
    </row>
    <row r="678" spans="1:5" x14ac:dyDescent="0.2">
      <c r="A678" s="252">
        <v>135588</v>
      </c>
      <c r="C678" t="s">
        <v>2014</v>
      </c>
      <c r="E678" s="260">
        <v>19992.720000000008</v>
      </c>
    </row>
    <row r="679" spans="1:5" x14ac:dyDescent="0.2">
      <c r="A679" s="252">
        <v>135591</v>
      </c>
      <c r="C679" t="s">
        <v>2015</v>
      </c>
      <c r="E679" s="260">
        <v>117621.35</v>
      </c>
    </row>
    <row r="680" spans="1:5" x14ac:dyDescent="0.2">
      <c r="A680" s="252">
        <v>135595</v>
      </c>
      <c r="C680" t="s">
        <v>2016</v>
      </c>
      <c r="E680" s="260">
        <v>21742.370000000003</v>
      </c>
    </row>
    <row r="681" spans="1:5" x14ac:dyDescent="0.2">
      <c r="A681" s="252">
        <v>135596</v>
      </c>
      <c r="C681" t="s">
        <v>2017</v>
      </c>
      <c r="E681" s="260">
        <v>41019.14</v>
      </c>
    </row>
    <row r="682" spans="1:5" x14ac:dyDescent="0.2">
      <c r="A682" s="252">
        <v>135599</v>
      </c>
      <c r="C682" t="s">
        <v>2018</v>
      </c>
      <c r="E682" s="260">
        <v>80000</v>
      </c>
    </row>
    <row r="683" spans="1:5" x14ac:dyDescent="0.2">
      <c r="A683" s="252">
        <v>135603</v>
      </c>
      <c r="C683" t="s">
        <v>2019</v>
      </c>
      <c r="E683" s="260">
        <v>45010.619999999988</v>
      </c>
    </row>
    <row r="684" spans="1:5" x14ac:dyDescent="0.2">
      <c r="A684" s="252">
        <v>135608</v>
      </c>
      <c r="C684" t="s">
        <v>2020</v>
      </c>
      <c r="E684" s="260">
        <v>601567.89999999979</v>
      </c>
    </row>
    <row r="685" spans="1:5" x14ac:dyDescent="0.2">
      <c r="A685" s="252">
        <v>135617</v>
      </c>
      <c r="C685" t="s">
        <v>2021</v>
      </c>
      <c r="E685" s="260">
        <v>2577.7400000000002</v>
      </c>
    </row>
    <row r="686" spans="1:5" x14ac:dyDescent="0.2">
      <c r="A686" s="252">
        <v>135633</v>
      </c>
      <c r="C686" t="s">
        <v>2022</v>
      </c>
      <c r="E686" s="260">
        <v>13523.6</v>
      </c>
    </row>
    <row r="687" spans="1:5" x14ac:dyDescent="0.2">
      <c r="A687" s="252">
        <v>135635</v>
      </c>
      <c r="C687" t="s">
        <v>2023</v>
      </c>
      <c r="E687" s="260">
        <v>449.03</v>
      </c>
    </row>
    <row r="688" spans="1:5" x14ac:dyDescent="0.2">
      <c r="A688" s="252">
        <v>135636</v>
      </c>
      <c r="C688" t="s">
        <v>2024</v>
      </c>
      <c r="E688" s="260">
        <v>28833.43</v>
      </c>
    </row>
    <row r="689" spans="1:5" x14ac:dyDescent="0.2">
      <c r="A689" s="252">
        <v>135642</v>
      </c>
      <c r="C689" t="s">
        <v>2025</v>
      </c>
      <c r="E689" s="260">
        <v>13919.03</v>
      </c>
    </row>
    <row r="690" spans="1:5" x14ac:dyDescent="0.2">
      <c r="A690" s="252">
        <v>135657</v>
      </c>
      <c r="C690" t="s">
        <v>2026</v>
      </c>
      <c r="E690" s="260">
        <v>10801.2</v>
      </c>
    </row>
    <row r="691" spans="1:5" x14ac:dyDescent="0.2">
      <c r="A691" s="252">
        <v>135658</v>
      </c>
      <c r="C691" t="s">
        <v>2027</v>
      </c>
      <c r="E691" s="260">
        <v>53809.24</v>
      </c>
    </row>
    <row r="692" spans="1:5" x14ac:dyDescent="0.2">
      <c r="A692" s="252">
        <v>135659</v>
      </c>
      <c r="C692" t="s">
        <v>2028</v>
      </c>
      <c r="E692" s="260">
        <v>51103.239999999991</v>
      </c>
    </row>
    <row r="693" spans="1:5" x14ac:dyDescent="0.2">
      <c r="A693" s="252">
        <v>135660</v>
      </c>
      <c r="C693" t="s">
        <v>2029</v>
      </c>
      <c r="E693" s="260">
        <v>27766.93</v>
      </c>
    </row>
    <row r="694" spans="1:5" x14ac:dyDescent="0.2">
      <c r="A694" s="252">
        <v>135661</v>
      </c>
      <c r="C694" t="s">
        <v>2030</v>
      </c>
      <c r="E694" s="260">
        <v>87272.19</v>
      </c>
    </row>
    <row r="695" spans="1:5" x14ac:dyDescent="0.2">
      <c r="A695" s="252">
        <v>135663</v>
      </c>
      <c r="C695" t="s">
        <v>2031</v>
      </c>
      <c r="E695" s="260">
        <v>52565.140000000029</v>
      </c>
    </row>
    <row r="696" spans="1:5" x14ac:dyDescent="0.2">
      <c r="A696" s="252">
        <v>135668</v>
      </c>
      <c r="C696" t="s">
        <v>2032</v>
      </c>
      <c r="E696" s="260">
        <v>156773.64000000001</v>
      </c>
    </row>
    <row r="697" spans="1:5" x14ac:dyDescent="0.2">
      <c r="A697" s="252">
        <v>135685</v>
      </c>
      <c r="C697" t="s">
        <v>2033</v>
      </c>
      <c r="E697" s="260">
        <v>44473.090000000004</v>
      </c>
    </row>
    <row r="698" spans="1:5" x14ac:dyDescent="0.2">
      <c r="A698" s="252">
        <v>135686</v>
      </c>
      <c r="C698" t="s">
        <v>2034</v>
      </c>
      <c r="E698" s="260">
        <v>98547.199999999983</v>
      </c>
    </row>
    <row r="699" spans="1:5" x14ac:dyDescent="0.2">
      <c r="A699" s="252">
        <v>135687</v>
      </c>
      <c r="C699" t="s">
        <v>2035</v>
      </c>
      <c r="E699" s="260">
        <v>71083.210000000006</v>
      </c>
    </row>
    <row r="700" spans="1:5" x14ac:dyDescent="0.2">
      <c r="A700" s="252">
        <v>135692</v>
      </c>
      <c r="C700" t="s">
        <v>2036</v>
      </c>
      <c r="E700" s="260">
        <v>20509.350000000002</v>
      </c>
    </row>
    <row r="701" spans="1:5" x14ac:dyDescent="0.2">
      <c r="A701" s="252">
        <v>135693</v>
      </c>
      <c r="C701" t="s">
        <v>2037</v>
      </c>
      <c r="E701" s="260">
        <v>14747.079999999998</v>
      </c>
    </row>
    <row r="702" spans="1:5" x14ac:dyDescent="0.2">
      <c r="A702" s="252">
        <v>135702</v>
      </c>
      <c r="C702" t="s">
        <v>2038</v>
      </c>
      <c r="E702" s="260">
        <v>15770.71</v>
      </c>
    </row>
    <row r="703" spans="1:5" x14ac:dyDescent="0.2">
      <c r="A703" s="252">
        <v>135705</v>
      </c>
      <c r="C703" t="s">
        <v>2039</v>
      </c>
      <c r="E703" s="260">
        <v>9600</v>
      </c>
    </row>
    <row r="704" spans="1:5" x14ac:dyDescent="0.2">
      <c r="A704" s="252">
        <v>135752</v>
      </c>
      <c r="C704" t="s">
        <v>2040</v>
      </c>
      <c r="E704" s="260">
        <v>7731.7700000000023</v>
      </c>
    </row>
    <row r="705" spans="1:5" x14ac:dyDescent="0.2">
      <c r="A705" s="252">
        <v>135753</v>
      </c>
      <c r="C705" t="s">
        <v>2041</v>
      </c>
      <c r="E705" s="260">
        <v>480828.33999999997</v>
      </c>
    </row>
    <row r="706" spans="1:5" x14ac:dyDescent="0.2">
      <c r="A706" s="252">
        <v>135765</v>
      </c>
      <c r="C706" t="s">
        <v>2042</v>
      </c>
      <c r="E706" s="260">
        <v>7764.7999999999993</v>
      </c>
    </row>
    <row r="707" spans="1:5" x14ac:dyDescent="0.2">
      <c r="A707" s="252">
        <v>135770</v>
      </c>
      <c r="C707" t="s">
        <v>2043</v>
      </c>
      <c r="E707" s="260">
        <v>83937.330000000016</v>
      </c>
    </row>
    <row r="708" spans="1:5" x14ac:dyDescent="0.2">
      <c r="A708" s="252">
        <v>135771</v>
      </c>
      <c r="C708" t="s">
        <v>2044</v>
      </c>
      <c r="E708" s="260">
        <v>136354.5</v>
      </c>
    </row>
    <row r="709" spans="1:5" x14ac:dyDescent="0.2">
      <c r="A709" s="252">
        <v>135775</v>
      </c>
      <c r="C709" t="s">
        <v>2045</v>
      </c>
      <c r="E709" s="260">
        <v>42789.920000000013</v>
      </c>
    </row>
    <row r="710" spans="1:5" x14ac:dyDescent="0.2">
      <c r="A710" s="252">
        <v>135777</v>
      </c>
      <c r="C710" t="s">
        <v>2046</v>
      </c>
      <c r="E710" s="260">
        <v>50056.100000000006</v>
      </c>
    </row>
    <row r="711" spans="1:5" x14ac:dyDescent="0.2">
      <c r="A711" s="252">
        <v>135778</v>
      </c>
      <c r="C711" t="s">
        <v>2047</v>
      </c>
      <c r="E711" s="260">
        <v>14325.259999999998</v>
      </c>
    </row>
    <row r="712" spans="1:5" x14ac:dyDescent="0.2">
      <c r="A712" s="252">
        <v>135787</v>
      </c>
      <c r="C712" t="s">
        <v>2048</v>
      </c>
      <c r="E712" s="260">
        <v>2362.63</v>
      </c>
    </row>
    <row r="713" spans="1:5" x14ac:dyDescent="0.2">
      <c r="A713" s="252">
        <v>135791</v>
      </c>
      <c r="C713" t="s">
        <v>2049</v>
      </c>
      <c r="E713" s="260">
        <v>28707.8</v>
      </c>
    </row>
    <row r="714" spans="1:5" x14ac:dyDescent="0.2">
      <c r="A714" s="252">
        <v>135793</v>
      </c>
      <c r="C714" t="s">
        <v>2050</v>
      </c>
      <c r="E714" s="260">
        <v>939333.24</v>
      </c>
    </row>
    <row r="715" spans="1:5" x14ac:dyDescent="0.2">
      <c r="A715" s="252">
        <v>135794</v>
      </c>
      <c r="C715" t="s">
        <v>2051</v>
      </c>
      <c r="E715" s="260">
        <v>902453.71</v>
      </c>
    </row>
    <row r="716" spans="1:5" x14ac:dyDescent="0.2">
      <c r="A716" s="252">
        <v>135801</v>
      </c>
      <c r="C716" t="s">
        <v>2052</v>
      </c>
      <c r="E716" s="260">
        <v>11840.72</v>
      </c>
    </row>
    <row r="717" spans="1:5" x14ac:dyDescent="0.2">
      <c r="A717" s="252">
        <v>135805</v>
      </c>
      <c r="C717" t="s">
        <v>2053</v>
      </c>
      <c r="E717" s="260">
        <v>43615.24</v>
      </c>
    </row>
    <row r="718" spans="1:5" x14ac:dyDescent="0.2">
      <c r="A718" s="252">
        <v>135809</v>
      </c>
      <c r="C718" t="s">
        <v>2054</v>
      </c>
      <c r="E718" s="260">
        <v>58407.07</v>
      </c>
    </row>
    <row r="719" spans="1:5" x14ac:dyDescent="0.2">
      <c r="A719" s="252">
        <v>135823</v>
      </c>
      <c r="C719" t="s">
        <v>2055</v>
      </c>
      <c r="E719" s="260">
        <v>77824.350000000006</v>
      </c>
    </row>
    <row r="720" spans="1:5" x14ac:dyDescent="0.2">
      <c r="A720" s="252">
        <v>135829</v>
      </c>
      <c r="C720" t="s">
        <v>2056</v>
      </c>
      <c r="E720" s="260">
        <v>25205.37</v>
      </c>
    </row>
    <row r="721" spans="1:5" x14ac:dyDescent="0.2">
      <c r="A721" s="252">
        <v>135837</v>
      </c>
      <c r="C721" t="s">
        <v>2057</v>
      </c>
      <c r="E721" s="260">
        <v>17240.900000000001</v>
      </c>
    </row>
    <row r="722" spans="1:5" x14ac:dyDescent="0.2">
      <c r="A722" s="252">
        <v>135839</v>
      </c>
      <c r="C722" t="s">
        <v>2058</v>
      </c>
      <c r="E722" s="260">
        <v>34110.800000000003</v>
      </c>
    </row>
    <row r="723" spans="1:5" x14ac:dyDescent="0.2">
      <c r="A723" s="252">
        <v>135843</v>
      </c>
      <c r="C723" t="s">
        <v>2059</v>
      </c>
      <c r="E723" s="260">
        <v>15108.67</v>
      </c>
    </row>
    <row r="724" spans="1:5" x14ac:dyDescent="0.2">
      <c r="A724" s="252">
        <v>135844</v>
      </c>
      <c r="C724" t="s">
        <v>2060</v>
      </c>
      <c r="E724" s="260">
        <v>17811.57</v>
      </c>
    </row>
    <row r="725" spans="1:5" x14ac:dyDescent="0.2">
      <c r="A725" s="252">
        <v>135845</v>
      </c>
      <c r="C725" t="s">
        <v>2061</v>
      </c>
      <c r="E725" s="260">
        <v>17270.990000000002</v>
      </c>
    </row>
    <row r="726" spans="1:5" x14ac:dyDescent="0.2">
      <c r="A726" s="252">
        <v>135846</v>
      </c>
      <c r="C726" t="s">
        <v>2062</v>
      </c>
      <c r="E726" s="260">
        <v>16730.41</v>
      </c>
    </row>
    <row r="727" spans="1:5" x14ac:dyDescent="0.2">
      <c r="A727" s="252">
        <v>135847</v>
      </c>
      <c r="C727" t="s">
        <v>2063</v>
      </c>
      <c r="E727" s="260">
        <v>16730.41</v>
      </c>
    </row>
    <row r="728" spans="1:5" x14ac:dyDescent="0.2">
      <c r="A728" s="252">
        <v>135848</v>
      </c>
      <c r="C728" t="s">
        <v>2064</v>
      </c>
      <c r="E728" s="260">
        <v>25213.41</v>
      </c>
    </row>
    <row r="729" spans="1:5" x14ac:dyDescent="0.2">
      <c r="A729" s="252">
        <v>135852</v>
      </c>
      <c r="C729" t="s">
        <v>2065</v>
      </c>
      <c r="E729" s="260">
        <v>62599.020000000004</v>
      </c>
    </row>
    <row r="730" spans="1:5" x14ac:dyDescent="0.2">
      <c r="A730" s="252">
        <v>135853</v>
      </c>
      <c r="C730" t="s">
        <v>2066</v>
      </c>
      <c r="E730" s="260">
        <v>16006.57</v>
      </c>
    </row>
    <row r="731" spans="1:5" x14ac:dyDescent="0.2">
      <c r="A731" s="252">
        <v>135854</v>
      </c>
      <c r="C731" t="s">
        <v>2067</v>
      </c>
      <c r="E731" s="260">
        <v>13531.84</v>
      </c>
    </row>
    <row r="732" spans="1:5" x14ac:dyDescent="0.2">
      <c r="A732" s="252">
        <v>135859</v>
      </c>
      <c r="C732" t="s">
        <v>2068</v>
      </c>
      <c r="E732" s="260">
        <v>114235.52</v>
      </c>
    </row>
    <row r="733" spans="1:5" x14ac:dyDescent="0.2">
      <c r="A733" s="252">
        <v>135864</v>
      </c>
      <c r="C733" t="s">
        <v>2069</v>
      </c>
      <c r="E733" s="260">
        <v>48264.51</v>
      </c>
    </row>
    <row r="734" spans="1:5" x14ac:dyDescent="0.2">
      <c r="A734" s="252">
        <v>135865</v>
      </c>
      <c r="C734" t="s">
        <v>2070</v>
      </c>
      <c r="E734" s="260">
        <v>13703.17</v>
      </c>
    </row>
    <row r="735" spans="1:5" x14ac:dyDescent="0.2">
      <c r="A735" s="252">
        <v>135873</v>
      </c>
      <c r="C735" t="s">
        <v>2071</v>
      </c>
      <c r="E735" s="260">
        <v>9615.68</v>
      </c>
    </row>
    <row r="736" spans="1:5" x14ac:dyDescent="0.2">
      <c r="A736" s="252" t="s">
        <v>2072</v>
      </c>
      <c r="C736" t="s">
        <v>2073</v>
      </c>
      <c r="E736" s="260">
        <v>503.85000000000036</v>
      </c>
    </row>
    <row r="737" spans="1:5" x14ac:dyDescent="0.2">
      <c r="A737" s="252" t="s">
        <v>2074</v>
      </c>
      <c r="C737" t="s">
        <v>2075</v>
      </c>
      <c r="E737" s="260">
        <v>12172.810000000001</v>
      </c>
    </row>
    <row r="738" spans="1:5" x14ac:dyDescent="0.2">
      <c r="A738" s="252" t="s">
        <v>2076</v>
      </c>
      <c r="C738" t="s">
        <v>2077</v>
      </c>
      <c r="E738" s="260">
        <v>-5865.9599999999991</v>
      </c>
    </row>
    <row r="739" spans="1:5" x14ac:dyDescent="0.2">
      <c r="A739" s="252" t="s">
        <v>2078</v>
      </c>
      <c r="C739" t="s">
        <v>2079</v>
      </c>
      <c r="E739" s="260">
        <v>5811.8300000000017</v>
      </c>
    </row>
    <row r="740" spans="1:5" x14ac:dyDescent="0.2">
      <c r="A740" s="252" t="s">
        <v>2080</v>
      </c>
      <c r="C740" t="s">
        <v>2081</v>
      </c>
      <c r="E740" s="260">
        <v>8021.08</v>
      </c>
    </row>
    <row r="741" spans="1:5" x14ac:dyDescent="0.2">
      <c r="A741" s="252" t="s">
        <v>2082</v>
      </c>
      <c r="C741" t="s">
        <v>2083</v>
      </c>
      <c r="E741" s="260">
        <v>-43144.27</v>
      </c>
    </row>
    <row r="742" spans="1:5" x14ac:dyDescent="0.2">
      <c r="A742" s="252" t="s">
        <v>2084</v>
      </c>
      <c r="C742" t="s">
        <v>2085</v>
      </c>
      <c r="E742" s="260">
        <v>-610.6399999999918</v>
      </c>
    </row>
    <row r="743" spans="1:5" x14ac:dyDescent="0.2">
      <c r="A743" s="252" t="s">
        <v>2086</v>
      </c>
      <c r="C743" t="s">
        <v>2087</v>
      </c>
      <c r="E743" s="260">
        <v>-28481.390000000007</v>
      </c>
    </row>
    <row r="744" spans="1:5" x14ac:dyDescent="0.2">
      <c r="A744" s="252" t="s">
        <v>2088</v>
      </c>
      <c r="C744" t="s">
        <v>2089</v>
      </c>
      <c r="E744" s="260">
        <v>48743.5</v>
      </c>
    </row>
    <row r="745" spans="1:5" x14ac:dyDescent="0.2">
      <c r="A745" s="252" t="s">
        <v>2090</v>
      </c>
      <c r="C745" t="s">
        <v>2091</v>
      </c>
      <c r="E745" s="260">
        <v>24413.599999999999</v>
      </c>
    </row>
    <row r="746" spans="1:5" x14ac:dyDescent="0.2">
      <c r="A746" s="252" t="s">
        <v>2092</v>
      </c>
      <c r="C746" t="s">
        <v>2093</v>
      </c>
      <c r="E746" s="260">
        <v>-4940.32</v>
      </c>
    </row>
    <row r="747" spans="1:5" x14ac:dyDescent="0.2">
      <c r="A747" s="252" t="s">
        <v>2094</v>
      </c>
      <c r="C747" t="s">
        <v>2095</v>
      </c>
      <c r="E747" s="260">
        <v>414.14</v>
      </c>
    </row>
    <row r="748" spans="1:5" x14ac:dyDescent="0.2">
      <c r="A748" s="252" t="s">
        <v>2096</v>
      </c>
      <c r="C748" t="s">
        <v>2097</v>
      </c>
      <c r="E748" s="260">
        <v>-387719.1</v>
      </c>
    </row>
    <row r="749" spans="1:5" x14ac:dyDescent="0.2">
      <c r="A749" s="252" t="s">
        <v>2098</v>
      </c>
      <c r="C749" t="s">
        <v>2099</v>
      </c>
      <c r="E749" s="260">
        <v>489110.4499999999</v>
      </c>
    </row>
    <row r="750" spans="1:5" x14ac:dyDescent="0.2">
      <c r="A750" s="252" t="s">
        <v>2100</v>
      </c>
      <c r="C750" t="s">
        <v>2101</v>
      </c>
      <c r="E750" s="260">
        <v>37644.170000000006</v>
      </c>
    </row>
    <row r="751" spans="1:5" x14ac:dyDescent="0.2">
      <c r="A751" s="252" t="s">
        <v>2102</v>
      </c>
      <c r="C751" t="s">
        <v>2103</v>
      </c>
      <c r="E751" s="260">
        <v>30598.800000000003</v>
      </c>
    </row>
    <row r="752" spans="1:5" x14ac:dyDescent="0.2">
      <c r="A752" s="252" t="s">
        <v>2104</v>
      </c>
      <c r="C752" t="s">
        <v>2105</v>
      </c>
      <c r="E752" s="260">
        <v>70378.799999999988</v>
      </c>
    </row>
    <row r="753" spans="1:5" x14ac:dyDescent="0.2">
      <c r="A753" s="252" t="s">
        <v>2106</v>
      </c>
      <c r="C753" t="s">
        <v>2107</v>
      </c>
      <c r="E753" s="260">
        <v>21804.880000000001</v>
      </c>
    </row>
    <row r="754" spans="1:5" x14ac:dyDescent="0.2">
      <c r="A754" s="252" t="s">
        <v>2108</v>
      </c>
      <c r="C754" t="s">
        <v>2109</v>
      </c>
      <c r="E754" s="260">
        <v>6828.5500000000011</v>
      </c>
    </row>
    <row r="755" spans="1:5" x14ac:dyDescent="0.2">
      <c r="A755" s="252" t="s">
        <v>2110</v>
      </c>
      <c r="C755" t="s">
        <v>2111</v>
      </c>
      <c r="E755" s="260">
        <v>119123.34</v>
      </c>
    </row>
    <row r="756" spans="1:5" x14ac:dyDescent="0.2">
      <c r="A756" s="252" t="s">
        <v>2112</v>
      </c>
      <c r="C756" t="s">
        <v>2113</v>
      </c>
      <c r="E756" s="260">
        <v>332873.76</v>
      </c>
    </row>
    <row r="757" spans="1:5" x14ac:dyDescent="0.2">
      <c r="A757" s="252" t="s">
        <v>2114</v>
      </c>
      <c r="C757" t="s">
        <v>2115</v>
      </c>
      <c r="E757" s="260">
        <v>45712.139999999992</v>
      </c>
    </row>
    <row r="758" spans="1:5" x14ac:dyDescent="0.2">
      <c r="A758" s="252" t="s">
        <v>2116</v>
      </c>
      <c r="C758" t="s">
        <v>2117</v>
      </c>
      <c r="E758" s="260">
        <v>179557.25</v>
      </c>
    </row>
    <row r="759" spans="1:5" x14ac:dyDescent="0.2">
      <c r="A759" s="252" t="s">
        <v>2118</v>
      </c>
      <c r="C759" t="s">
        <v>2119</v>
      </c>
      <c r="E759" s="260">
        <v>5388.78</v>
      </c>
    </row>
    <row r="760" spans="1:5" x14ac:dyDescent="0.2">
      <c r="A760" s="252" t="s">
        <v>2120</v>
      </c>
      <c r="C760" t="s">
        <v>2121</v>
      </c>
      <c r="E760" s="260">
        <v>84549.54</v>
      </c>
    </row>
    <row r="761" spans="1:5" x14ac:dyDescent="0.2">
      <c r="A761" s="252" t="s">
        <v>2122</v>
      </c>
      <c r="C761" t="s">
        <v>2123</v>
      </c>
      <c r="E761" s="260">
        <v>17606.57</v>
      </c>
    </row>
    <row r="762" spans="1:5" x14ac:dyDescent="0.2">
      <c r="A762" s="252" t="s">
        <v>2124</v>
      </c>
      <c r="C762" t="s">
        <v>2125</v>
      </c>
      <c r="E762" s="260">
        <v>46568.319999999992</v>
      </c>
    </row>
    <row r="763" spans="1:5" x14ac:dyDescent="0.2">
      <c r="A763" s="252" t="s">
        <v>2126</v>
      </c>
      <c r="C763" t="s">
        <v>2127</v>
      </c>
      <c r="E763" s="260">
        <v>18298.079999999998</v>
      </c>
    </row>
    <row r="764" spans="1:5" x14ac:dyDescent="0.2">
      <c r="A764" s="252" t="s">
        <v>2128</v>
      </c>
      <c r="C764" t="s">
        <v>2129</v>
      </c>
      <c r="E764" s="260">
        <v>226943.32</v>
      </c>
    </row>
    <row r="765" spans="1:5" x14ac:dyDescent="0.2">
      <c r="A765" s="252" t="s">
        <v>2130</v>
      </c>
      <c r="C765" t="s">
        <v>2131</v>
      </c>
      <c r="E765" s="260">
        <v>27566.760000000006</v>
      </c>
    </row>
    <row r="766" spans="1:5" x14ac:dyDescent="0.2">
      <c r="A766" s="252" t="s">
        <v>2132</v>
      </c>
      <c r="C766" t="s">
        <v>2133</v>
      </c>
      <c r="E766" s="260">
        <v>1069491.2400000002</v>
      </c>
    </row>
    <row r="767" spans="1:5" x14ac:dyDescent="0.2">
      <c r="A767" s="252" t="s">
        <v>2134</v>
      </c>
      <c r="C767" t="s">
        <v>2135</v>
      </c>
      <c r="E767" s="260">
        <v>-298.89</v>
      </c>
    </row>
    <row r="768" spans="1:5" x14ac:dyDescent="0.2">
      <c r="A768" s="252" t="s">
        <v>2136</v>
      </c>
      <c r="C768" t="s">
        <v>2137</v>
      </c>
      <c r="E768" s="260">
        <v>2993.6599999999535</v>
      </c>
    </row>
    <row r="769" spans="1:5" x14ac:dyDescent="0.2">
      <c r="A769" s="252" t="s">
        <v>2138</v>
      </c>
      <c r="C769" t="s">
        <v>2139</v>
      </c>
      <c r="E769" s="260">
        <v>4873.1499999999996</v>
      </c>
    </row>
    <row r="770" spans="1:5" x14ac:dyDescent="0.2">
      <c r="A770" s="252" t="s">
        <v>2140</v>
      </c>
      <c r="C770" t="s">
        <v>2141</v>
      </c>
      <c r="E770" s="260">
        <v>441.39</v>
      </c>
    </row>
    <row r="771" spans="1:5" x14ac:dyDescent="0.2">
      <c r="A771" s="252" t="s">
        <v>2142</v>
      </c>
      <c r="C771" t="s">
        <v>2143</v>
      </c>
      <c r="E771" s="260">
        <v>84186.649999999965</v>
      </c>
    </row>
    <row r="772" spans="1:5" x14ac:dyDescent="0.2">
      <c r="A772" s="252" t="s">
        <v>2144</v>
      </c>
      <c r="C772" t="s">
        <v>2145</v>
      </c>
      <c r="E772" s="260">
        <v>139.25</v>
      </c>
    </row>
    <row r="773" spans="1:5" x14ac:dyDescent="0.2">
      <c r="A773" s="252" t="s">
        <v>2146</v>
      </c>
      <c r="C773" t="s">
        <v>2147</v>
      </c>
      <c r="E773" s="260">
        <v>253486.55000000005</v>
      </c>
    </row>
    <row r="774" spans="1:5" x14ac:dyDescent="0.2">
      <c r="A774" s="252" t="s">
        <v>2148</v>
      </c>
      <c r="C774" t="s">
        <v>2149</v>
      </c>
      <c r="E774" s="260">
        <v>2567.6</v>
      </c>
    </row>
    <row r="775" spans="1:5" x14ac:dyDescent="0.2">
      <c r="A775" s="252" t="s">
        <v>2150</v>
      </c>
      <c r="C775" t="s">
        <v>2151</v>
      </c>
      <c r="E775" s="260">
        <v>62192.849999999962</v>
      </c>
    </row>
    <row r="776" spans="1:5" x14ac:dyDescent="0.2">
      <c r="A776" s="252" t="s">
        <v>2152</v>
      </c>
      <c r="C776" t="s">
        <v>2153</v>
      </c>
      <c r="E776" s="260">
        <v>1277610.4399999997</v>
      </c>
    </row>
    <row r="777" spans="1:5" x14ac:dyDescent="0.2">
      <c r="A777" s="252" t="s">
        <v>2154</v>
      </c>
      <c r="C777" t="s">
        <v>2155</v>
      </c>
      <c r="E777" s="260">
        <v>57458.140000000007</v>
      </c>
    </row>
    <row r="778" spans="1:5" x14ac:dyDescent="0.2">
      <c r="A778" s="252" t="s">
        <v>2156</v>
      </c>
      <c r="C778" t="s">
        <v>2157</v>
      </c>
      <c r="E778" s="260">
        <v>-569482.91</v>
      </c>
    </row>
    <row r="779" spans="1:5" x14ac:dyDescent="0.2">
      <c r="A779" s="252" t="s">
        <v>2158</v>
      </c>
      <c r="C779" t="s">
        <v>2159</v>
      </c>
      <c r="E779" s="260">
        <v>1689017.5099999991</v>
      </c>
    </row>
    <row r="780" spans="1:5" x14ac:dyDescent="0.2">
      <c r="A780" s="252" t="s">
        <v>2160</v>
      </c>
      <c r="C780" t="s">
        <v>2161</v>
      </c>
      <c r="E780" s="260">
        <v>235524.31</v>
      </c>
    </row>
    <row r="781" spans="1:5" x14ac:dyDescent="0.2">
      <c r="A781" s="252" t="s">
        <v>2162</v>
      </c>
      <c r="C781" t="s">
        <v>2163</v>
      </c>
      <c r="E781" s="260">
        <v>127.53</v>
      </c>
    </row>
    <row r="782" spans="1:5" x14ac:dyDescent="0.2">
      <c r="A782" s="252" t="s">
        <v>2164</v>
      </c>
      <c r="C782" t="s">
        <v>2165</v>
      </c>
      <c r="E782" s="260">
        <v>64382.6</v>
      </c>
    </row>
    <row r="783" spans="1:5" x14ac:dyDescent="0.2">
      <c r="A783" s="252" t="s">
        <v>2166</v>
      </c>
      <c r="C783" t="s">
        <v>2167</v>
      </c>
      <c r="E783" s="260">
        <v>56003.82</v>
      </c>
    </row>
    <row r="784" spans="1:5" x14ac:dyDescent="0.2">
      <c r="A784" s="252" t="s">
        <v>2168</v>
      </c>
      <c r="C784" t="s">
        <v>2169</v>
      </c>
      <c r="E784" s="260">
        <v>135516.73999999996</v>
      </c>
    </row>
    <row r="785" spans="1:5" x14ac:dyDescent="0.2">
      <c r="A785" s="252" t="s">
        <v>2170</v>
      </c>
      <c r="C785" t="s">
        <v>2171</v>
      </c>
      <c r="E785" s="260">
        <v>277115.03000000003</v>
      </c>
    </row>
    <row r="786" spans="1:5" x14ac:dyDescent="0.2">
      <c r="A786" s="252" t="s">
        <v>2172</v>
      </c>
      <c r="C786" t="s">
        <v>2173</v>
      </c>
      <c r="E786" s="260">
        <v>538328.1399999999</v>
      </c>
    </row>
    <row r="787" spans="1:5" x14ac:dyDescent="0.2">
      <c r="A787" s="252" t="s">
        <v>2174</v>
      </c>
      <c r="C787" t="s">
        <v>2175</v>
      </c>
      <c r="E787" s="260">
        <v>134207.12999999995</v>
      </c>
    </row>
    <row r="788" spans="1:5" x14ac:dyDescent="0.2">
      <c r="A788" s="252" t="s">
        <v>2176</v>
      </c>
      <c r="C788" t="s">
        <v>2177</v>
      </c>
      <c r="E788" s="260">
        <v>204450.68</v>
      </c>
    </row>
    <row r="789" spans="1:5" x14ac:dyDescent="0.2">
      <c r="A789" s="252" t="s">
        <v>2178</v>
      </c>
      <c r="C789" t="s">
        <v>2179</v>
      </c>
      <c r="E789" s="260">
        <v>1153436.29</v>
      </c>
    </row>
    <row r="790" spans="1:5" x14ac:dyDescent="0.2">
      <c r="A790" s="252" t="s">
        <v>2180</v>
      </c>
      <c r="C790" t="s">
        <v>2181</v>
      </c>
      <c r="E790" s="260">
        <v>-324473.44000000018</v>
      </c>
    </row>
    <row r="791" spans="1:5" x14ac:dyDescent="0.2">
      <c r="A791" s="252" t="s">
        <v>2182</v>
      </c>
      <c r="C791" t="s">
        <v>2183</v>
      </c>
      <c r="E791" s="260">
        <v>732340.7</v>
      </c>
    </row>
    <row r="792" spans="1:5" x14ac:dyDescent="0.2">
      <c r="A792" s="252" t="s">
        <v>2184</v>
      </c>
      <c r="C792" t="s">
        <v>2185</v>
      </c>
      <c r="E792" s="260">
        <v>15099</v>
      </c>
    </row>
    <row r="793" spans="1:5" x14ac:dyDescent="0.2">
      <c r="A793" s="252" t="s">
        <v>2186</v>
      </c>
      <c r="C793" t="s">
        <v>2187</v>
      </c>
      <c r="E793" s="260">
        <v>18326935.419999998</v>
      </c>
    </row>
    <row r="794" spans="1:5" x14ac:dyDescent="0.2">
      <c r="A794" s="252" t="s">
        <v>2188</v>
      </c>
      <c r="C794" t="s">
        <v>2189</v>
      </c>
      <c r="E794" s="260">
        <v>95762.159999999989</v>
      </c>
    </row>
    <row r="795" spans="1:5" x14ac:dyDescent="0.2">
      <c r="A795" s="252" t="s">
        <v>2190</v>
      </c>
      <c r="C795" t="s">
        <v>2191</v>
      </c>
      <c r="E795" s="260">
        <v>8.07</v>
      </c>
    </row>
    <row r="796" spans="1:5" x14ac:dyDescent="0.2">
      <c r="A796" s="252" t="s">
        <v>2192</v>
      </c>
      <c r="C796" t="s">
        <v>2193</v>
      </c>
      <c r="E796" s="260">
        <v>190943.93000000008</v>
      </c>
    </row>
    <row r="797" spans="1:5" x14ac:dyDescent="0.2">
      <c r="A797" s="252" t="s">
        <v>2194</v>
      </c>
      <c r="C797" t="s">
        <v>2195</v>
      </c>
      <c r="E797" s="260">
        <v>1486465.4199999992</v>
      </c>
    </row>
    <row r="798" spans="1:5" x14ac:dyDescent="0.2">
      <c r="A798" s="252" t="s">
        <v>2196</v>
      </c>
      <c r="C798" t="s">
        <v>2197</v>
      </c>
      <c r="E798" s="260">
        <v>1992740.0599999994</v>
      </c>
    </row>
    <row r="799" spans="1:5" x14ac:dyDescent="0.2">
      <c r="A799" s="252" t="s">
        <v>2198</v>
      </c>
      <c r="C799" t="s">
        <v>2199</v>
      </c>
      <c r="E799" s="260">
        <v>1092.3499999999999</v>
      </c>
    </row>
    <row r="800" spans="1:5" x14ac:dyDescent="0.2">
      <c r="A800" s="252" t="s">
        <v>2200</v>
      </c>
      <c r="C800" t="s">
        <v>2201</v>
      </c>
      <c r="E800" s="260">
        <v>877.96</v>
      </c>
    </row>
    <row r="801" spans="1:5" x14ac:dyDescent="0.2">
      <c r="A801" s="252" t="s">
        <v>2202</v>
      </c>
      <c r="C801" t="s">
        <v>2203</v>
      </c>
      <c r="E801" s="260">
        <v>2814.1000000000004</v>
      </c>
    </row>
    <row r="802" spans="1:5" x14ac:dyDescent="0.2">
      <c r="A802" s="252" t="s">
        <v>2204</v>
      </c>
      <c r="C802" t="s">
        <v>2205</v>
      </c>
      <c r="E802" s="260">
        <v>78191.77</v>
      </c>
    </row>
    <row r="803" spans="1:5" x14ac:dyDescent="0.2">
      <c r="A803" s="252" t="s">
        <v>2206</v>
      </c>
      <c r="C803" t="s">
        <v>2207</v>
      </c>
      <c r="E803" s="260">
        <v>1739081.2200000007</v>
      </c>
    </row>
    <row r="804" spans="1:5" x14ac:dyDescent="0.2">
      <c r="A804" s="252" t="s">
        <v>2208</v>
      </c>
      <c r="C804" t="s">
        <v>2209</v>
      </c>
      <c r="E804" s="260">
        <v>21219.349999999995</v>
      </c>
    </row>
    <row r="805" spans="1:5" x14ac:dyDescent="0.2">
      <c r="A805" s="252" t="s">
        <v>2210</v>
      </c>
      <c r="C805" t="s">
        <v>2210</v>
      </c>
      <c r="E805" s="260">
        <v>17813.169999999976</v>
      </c>
    </row>
    <row r="806" spans="1:5" x14ac:dyDescent="0.2">
      <c r="A806" s="252" t="s">
        <v>2211</v>
      </c>
      <c r="C806" t="s">
        <v>2212</v>
      </c>
      <c r="E806" s="260">
        <v>-29843.069999999996</v>
      </c>
    </row>
    <row r="807" spans="1:5" x14ac:dyDescent="0.2">
      <c r="A807" s="252" t="s">
        <v>2213</v>
      </c>
      <c r="C807" t="s">
        <v>2214</v>
      </c>
      <c r="E807" s="260">
        <v>915879.75999999943</v>
      </c>
    </row>
    <row r="808" spans="1:5" x14ac:dyDescent="0.2">
      <c r="A808" s="252" t="s">
        <v>2215</v>
      </c>
      <c r="C808" t="s">
        <v>2216</v>
      </c>
      <c r="E808" s="260">
        <v>-1202.4399999999998</v>
      </c>
    </row>
    <row r="809" spans="1:5" x14ac:dyDescent="0.2">
      <c r="A809" s="252" t="s">
        <v>2217</v>
      </c>
      <c r="C809" t="s">
        <v>2218</v>
      </c>
      <c r="E809" s="260">
        <v>357558.00000000017</v>
      </c>
    </row>
    <row r="810" spans="1:5" x14ac:dyDescent="0.2">
      <c r="A810" s="252" t="s">
        <v>2219</v>
      </c>
      <c r="C810" t="s">
        <v>2220</v>
      </c>
      <c r="E810" s="260">
        <v>41610.790000000015</v>
      </c>
    </row>
    <row r="811" spans="1:5" x14ac:dyDescent="0.2">
      <c r="A811" s="252" t="s">
        <v>2221</v>
      </c>
      <c r="C811" t="s">
        <v>2222</v>
      </c>
      <c r="E811" s="260">
        <v>1568428.2900000017</v>
      </c>
    </row>
    <row r="812" spans="1:5" x14ac:dyDescent="0.2">
      <c r="A812" s="252" t="s">
        <v>2223</v>
      </c>
      <c r="C812" t="s">
        <v>2224</v>
      </c>
      <c r="E812" s="260">
        <v>668410.35</v>
      </c>
    </row>
    <row r="813" spans="1:5" x14ac:dyDescent="0.2">
      <c r="A813" s="252" t="s">
        <v>2225</v>
      </c>
      <c r="C813" t="s">
        <v>2226</v>
      </c>
      <c r="E813" s="260">
        <v>607057.05999999994</v>
      </c>
    </row>
    <row r="814" spans="1:5" x14ac:dyDescent="0.2">
      <c r="A814" s="252" t="s">
        <v>2227</v>
      </c>
      <c r="C814" t="s">
        <v>2228</v>
      </c>
      <c r="E814" s="260">
        <v>503.59999999999991</v>
      </c>
    </row>
    <row r="815" spans="1:5" x14ac:dyDescent="0.2">
      <c r="A815" s="252" t="s">
        <v>2229</v>
      </c>
      <c r="C815" t="s">
        <v>2230</v>
      </c>
      <c r="E815" s="260">
        <v>25871.72</v>
      </c>
    </row>
    <row r="816" spans="1:5" x14ac:dyDescent="0.2">
      <c r="A816" s="252" t="s">
        <v>2231</v>
      </c>
      <c r="C816" t="s">
        <v>2232</v>
      </c>
      <c r="E816" s="260">
        <v>831929.86999999953</v>
      </c>
    </row>
    <row r="817" spans="1:5" x14ac:dyDescent="0.2">
      <c r="A817" s="252" t="s">
        <v>2233</v>
      </c>
      <c r="C817" t="s">
        <v>2234</v>
      </c>
      <c r="E817" s="260">
        <v>-150383.29</v>
      </c>
    </row>
    <row r="818" spans="1:5" x14ac:dyDescent="0.2">
      <c r="A818" s="252" t="s">
        <v>2235</v>
      </c>
      <c r="C818" t="s">
        <v>2236</v>
      </c>
      <c r="E818" s="260">
        <v>290427.82999999984</v>
      </c>
    </row>
    <row r="819" spans="1:5" x14ac:dyDescent="0.2">
      <c r="A819" s="252" t="s">
        <v>2237</v>
      </c>
      <c r="C819" t="s">
        <v>2238</v>
      </c>
      <c r="E819" s="260">
        <v>20998.589999999997</v>
      </c>
    </row>
    <row r="820" spans="1:5" x14ac:dyDescent="0.2">
      <c r="A820" s="252" t="s">
        <v>2239</v>
      </c>
      <c r="C820" t="s">
        <v>2240</v>
      </c>
      <c r="E820" s="260">
        <v>539806.86999999941</v>
      </c>
    </row>
    <row r="821" spans="1:5" x14ac:dyDescent="0.2">
      <c r="A821" s="252" t="s">
        <v>2241</v>
      </c>
      <c r="C821" t="s">
        <v>2242</v>
      </c>
      <c r="E821" s="260">
        <v>-14334.279999999999</v>
      </c>
    </row>
    <row r="822" spans="1:5" x14ac:dyDescent="0.2">
      <c r="A822" s="252" t="s">
        <v>2243</v>
      </c>
      <c r="C822" t="s">
        <v>2244</v>
      </c>
      <c r="E822" s="260">
        <v>2688068.8199999966</v>
      </c>
    </row>
    <row r="823" spans="1:5" x14ac:dyDescent="0.2">
      <c r="A823" s="252" t="s">
        <v>2245</v>
      </c>
      <c r="C823" t="s">
        <v>2246</v>
      </c>
      <c r="E823" s="260">
        <v>244949.67000000016</v>
      </c>
    </row>
    <row r="824" spans="1:5" x14ac:dyDescent="0.2">
      <c r="A824" s="252" t="s">
        <v>2247</v>
      </c>
      <c r="C824" t="s">
        <v>2248</v>
      </c>
      <c r="E824" s="260">
        <v>147355.35999999999</v>
      </c>
    </row>
    <row r="825" spans="1:5" x14ac:dyDescent="0.2">
      <c r="A825" s="252" t="s">
        <v>2249</v>
      </c>
      <c r="C825" t="s">
        <v>2250</v>
      </c>
      <c r="E825" s="260">
        <v>863859.68999999959</v>
      </c>
    </row>
    <row r="826" spans="1:5" x14ac:dyDescent="0.2">
      <c r="A826" s="252" t="s">
        <v>2251</v>
      </c>
      <c r="C826" t="s">
        <v>2252</v>
      </c>
      <c r="E826" s="260">
        <v>1476.28</v>
      </c>
    </row>
    <row r="827" spans="1:5" x14ac:dyDescent="0.2">
      <c r="A827" s="252" t="s">
        <v>2253</v>
      </c>
      <c r="C827" t="s">
        <v>2254</v>
      </c>
      <c r="E827" s="260">
        <v>34944.75</v>
      </c>
    </row>
    <row r="828" spans="1:5" x14ac:dyDescent="0.2">
      <c r="A828" s="252" t="s">
        <v>2255</v>
      </c>
      <c r="C828" t="s">
        <v>2256</v>
      </c>
      <c r="E828" s="260">
        <v>2935933.2700000019</v>
      </c>
    </row>
    <row r="829" spans="1:5" x14ac:dyDescent="0.2">
      <c r="A829" s="252" t="s">
        <v>2257</v>
      </c>
      <c r="C829" t="s">
        <v>2258</v>
      </c>
      <c r="E829" s="260">
        <v>1250804.4800000007</v>
      </c>
    </row>
    <row r="830" spans="1:5" x14ac:dyDescent="0.2">
      <c r="A830" s="252" t="s">
        <v>2259</v>
      </c>
      <c r="C830" t="s">
        <v>2260</v>
      </c>
      <c r="E830" s="260">
        <v>-2506.7999999999997</v>
      </c>
    </row>
    <row r="831" spans="1:5" x14ac:dyDescent="0.2">
      <c r="A831" s="252" t="s">
        <v>2261</v>
      </c>
      <c r="C831" t="s">
        <v>2262</v>
      </c>
      <c r="E831" s="260">
        <v>175658.56000000006</v>
      </c>
    </row>
    <row r="832" spans="1:5" x14ac:dyDescent="0.2">
      <c r="A832" s="252" t="s">
        <v>2263</v>
      </c>
      <c r="C832" t="s">
        <v>2264</v>
      </c>
      <c r="E832" s="260">
        <v>549.22</v>
      </c>
    </row>
    <row r="833" spans="1:5" x14ac:dyDescent="0.2">
      <c r="A833" s="252" t="s">
        <v>2265</v>
      </c>
      <c r="C833" t="s">
        <v>2266</v>
      </c>
      <c r="E833" s="260">
        <v>-13.910000000000082</v>
      </c>
    </row>
    <row r="834" spans="1:5" x14ac:dyDescent="0.2">
      <c r="A834" s="252" t="s">
        <v>2267</v>
      </c>
      <c r="C834" t="s">
        <v>2268</v>
      </c>
      <c r="E834" s="260">
        <v>1484358.3599999989</v>
      </c>
    </row>
    <row r="835" spans="1:5" x14ac:dyDescent="0.2">
      <c r="A835" s="252" t="s">
        <v>2269</v>
      </c>
      <c r="C835" t="s">
        <v>2270</v>
      </c>
      <c r="E835" s="260">
        <v>2014587.7700000012</v>
      </c>
    </row>
    <row r="836" spans="1:5" x14ac:dyDescent="0.2">
      <c r="A836" s="252" t="s">
        <v>2271</v>
      </c>
      <c r="C836" t="s">
        <v>2272</v>
      </c>
      <c r="E836" s="260">
        <v>562.79</v>
      </c>
    </row>
    <row r="837" spans="1:5" x14ac:dyDescent="0.2">
      <c r="A837" s="252" t="s">
        <v>2273</v>
      </c>
      <c r="C837" t="s">
        <v>2274</v>
      </c>
      <c r="E837" s="260">
        <v>2653063.3400000003</v>
      </c>
    </row>
    <row r="838" spans="1:5" x14ac:dyDescent="0.2">
      <c r="A838" s="252" t="s">
        <v>2275</v>
      </c>
      <c r="C838" t="s">
        <v>2276</v>
      </c>
      <c r="E838" s="260">
        <v>947911.74000000046</v>
      </c>
    </row>
    <row r="839" spans="1:5" x14ac:dyDescent="0.2">
      <c r="A839" s="252" t="s">
        <v>2277</v>
      </c>
      <c r="C839" t="s">
        <v>2278</v>
      </c>
      <c r="E839" s="260">
        <v>-4856.7999999999993</v>
      </c>
    </row>
    <row r="840" spans="1:5" x14ac:dyDescent="0.2">
      <c r="A840" s="252" t="s">
        <v>2279</v>
      </c>
      <c r="C840" t="s">
        <v>2280</v>
      </c>
      <c r="E840" s="260">
        <v>509235.50999999995</v>
      </c>
    </row>
    <row r="841" spans="1:5" x14ac:dyDescent="0.2">
      <c r="A841" s="252" t="s">
        <v>2281</v>
      </c>
      <c r="C841" t="s">
        <v>2282</v>
      </c>
      <c r="E841" s="260">
        <v>90087.65999999996</v>
      </c>
    </row>
    <row r="842" spans="1:5" x14ac:dyDescent="0.2">
      <c r="A842" s="252" t="s">
        <v>2283</v>
      </c>
      <c r="C842" t="s">
        <v>2284</v>
      </c>
      <c r="E842" s="260">
        <v>1785082.1700000004</v>
      </c>
    </row>
    <row r="843" spans="1:5" x14ac:dyDescent="0.2">
      <c r="A843" s="252" t="s">
        <v>2285</v>
      </c>
      <c r="C843" t="s">
        <v>2286</v>
      </c>
      <c r="E843" s="260">
        <v>16669.019999999993</v>
      </c>
    </row>
    <row r="844" spans="1:5" x14ac:dyDescent="0.2">
      <c r="A844" s="252" t="s">
        <v>2287</v>
      </c>
      <c r="C844" t="s">
        <v>2287</v>
      </c>
      <c r="E844" s="260">
        <v>1773.5800000000006</v>
      </c>
    </row>
    <row r="845" spans="1:5" x14ac:dyDescent="0.2">
      <c r="A845" s="252" t="s">
        <v>2288</v>
      </c>
      <c r="C845" t="s">
        <v>2289</v>
      </c>
      <c r="E845" s="260">
        <v>505026.62999999977</v>
      </c>
    </row>
    <row r="846" spans="1:5" x14ac:dyDescent="0.2">
      <c r="A846" s="252" t="s">
        <v>2290</v>
      </c>
      <c r="C846" t="s">
        <v>2291</v>
      </c>
      <c r="E846" s="260">
        <v>1040998.5100000009</v>
      </c>
    </row>
    <row r="847" spans="1:5" x14ac:dyDescent="0.2">
      <c r="A847" s="252" t="s">
        <v>2292</v>
      </c>
      <c r="C847" t="s">
        <v>2293</v>
      </c>
      <c r="E847" s="260">
        <v>417963.40000000037</v>
      </c>
    </row>
    <row r="848" spans="1:5" x14ac:dyDescent="0.2">
      <c r="A848" s="252" t="s">
        <v>2294</v>
      </c>
      <c r="C848" t="s">
        <v>2295</v>
      </c>
      <c r="E848" s="260">
        <v>441500.57000000024</v>
      </c>
    </row>
    <row r="849" spans="1:5" x14ac:dyDescent="0.2">
      <c r="A849" s="252" t="s">
        <v>2296</v>
      </c>
      <c r="C849" t="s">
        <v>2297</v>
      </c>
      <c r="E849" s="260">
        <v>71326.959999999977</v>
      </c>
    </row>
    <row r="850" spans="1:5" x14ac:dyDescent="0.2">
      <c r="A850" s="252" t="s">
        <v>2298</v>
      </c>
      <c r="C850" t="s">
        <v>2299</v>
      </c>
      <c r="E850" s="260">
        <v>2185612.59</v>
      </c>
    </row>
    <row r="851" spans="1:5" x14ac:dyDescent="0.2">
      <c r="A851" s="252" t="s">
        <v>2300</v>
      </c>
      <c r="C851" t="s">
        <v>2301</v>
      </c>
      <c r="E851" s="260">
        <v>479112.24000000017</v>
      </c>
    </row>
    <row r="852" spans="1:5" x14ac:dyDescent="0.2">
      <c r="A852" s="252" t="s">
        <v>2302</v>
      </c>
      <c r="C852" t="s">
        <v>2303</v>
      </c>
      <c r="E852" s="260">
        <v>35222.179999999993</v>
      </c>
    </row>
    <row r="853" spans="1:5" x14ac:dyDescent="0.2">
      <c r="A853" s="252" t="s">
        <v>2304</v>
      </c>
      <c r="C853" t="s">
        <v>2305</v>
      </c>
      <c r="E853" s="260">
        <v>156547.73999999996</v>
      </c>
    </row>
    <row r="854" spans="1:5" x14ac:dyDescent="0.2">
      <c r="A854" s="252" t="s">
        <v>2306</v>
      </c>
      <c r="C854" t="s">
        <v>2307</v>
      </c>
      <c r="E854" s="260">
        <v>102208.51000000001</v>
      </c>
    </row>
    <row r="855" spans="1:5" x14ac:dyDescent="0.2">
      <c r="A855" s="252" t="s">
        <v>2308</v>
      </c>
      <c r="C855" t="s">
        <v>2309</v>
      </c>
      <c r="E855" s="260">
        <v>55143.819999999992</v>
      </c>
    </row>
    <row r="856" spans="1:5" x14ac:dyDescent="0.2">
      <c r="A856" s="252" t="s">
        <v>2310</v>
      </c>
      <c r="C856" t="s">
        <v>2311</v>
      </c>
      <c r="E856" s="260">
        <v>70358.969999999987</v>
      </c>
    </row>
    <row r="857" spans="1:5" x14ac:dyDescent="0.2">
      <c r="A857" s="252" t="s">
        <v>2312</v>
      </c>
      <c r="C857" t="s">
        <v>2313</v>
      </c>
      <c r="E857" s="260">
        <v>51162.91</v>
      </c>
    </row>
    <row r="858" spans="1:5" x14ac:dyDescent="0.2">
      <c r="A858" s="252" t="s">
        <v>2314</v>
      </c>
      <c r="C858" t="s">
        <v>2315</v>
      </c>
      <c r="E858" s="260">
        <v>23905.73</v>
      </c>
    </row>
    <row r="859" spans="1:5" x14ac:dyDescent="0.2">
      <c r="A859" s="252" t="s">
        <v>2316</v>
      </c>
      <c r="C859" t="s">
        <v>2317</v>
      </c>
      <c r="E859" s="260">
        <v>209995.63000000012</v>
      </c>
    </row>
    <row r="860" spans="1:5" x14ac:dyDescent="0.2">
      <c r="A860" s="252" t="s">
        <v>2318</v>
      </c>
      <c r="C860" t="s">
        <v>2319</v>
      </c>
      <c r="E860" s="260">
        <v>20642.730000000003</v>
      </c>
    </row>
    <row r="861" spans="1:5" ht="13.5" thickBot="1" x14ac:dyDescent="0.25">
      <c r="C861" s="3" t="s">
        <v>1341</v>
      </c>
      <c r="D861" s="3"/>
      <c r="E861" s="261">
        <v>207129874.15000004</v>
      </c>
    </row>
    <row r="862" spans="1:5" ht="13.5" thickTop="1" x14ac:dyDescent="0.2"/>
  </sheetData>
  <sortState ref="A6:E860">
    <sortCondition ref="A6:A860"/>
  </sortState>
  <mergeCells count="3">
    <mergeCell ref="A1:E1"/>
    <mergeCell ref="A2:E2"/>
    <mergeCell ref="A3:E3"/>
  </mergeCells>
  <pageMargins left="0.7" right="0.7" top="0.75" bottom="0.75" header="0.3" footer="0.3"/>
  <pageSetup scale="94" fitToHeight="0" orientation="portrait" r:id="rId1"/>
  <headerFooter>
    <oddFooter>&amp;L&amp;Z
&amp;F&amp;C
&amp;A&amp;R3B.&amp;P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T282"/>
  <sheetViews>
    <sheetView zoomScale="85" zoomScaleNormal="85" workbookViewId="0">
      <selection sqref="A1:S1"/>
    </sheetView>
  </sheetViews>
  <sheetFormatPr defaultRowHeight="12.75" x14ac:dyDescent="0.2"/>
  <cols>
    <col min="1" max="1" width="9.140625" style="10"/>
    <col min="2" max="2" width="39.140625" style="10" bestFit="1" customWidth="1"/>
    <col min="3" max="3" width="17.7109375" style="10" customWidth="1"/>
    <col min="4" max="4" width="1.7109375" style="10" customWidth="1"/>
    <col min="5" max="5" width="17.7109375" style="10" customWidth="1"/>
    <col min="6" max="6" width="1.7109375" style="10" customWidth="1"/>
    <col min="7" max="7" width="17.7109375" style="10" customWidth="1"/>
    <col min="8" max="8" width="1.7109375" style="10" customWidth="1"/>
    <col min="9" max="9" width="17.7109375" style="10" customWidth="1"/>
    <col min="10" max="10" width="1.7109375" style="10" customWidth="1"/>
    <col min="11" max="11" width="17.7109375" style="10" customWidth="1"/>
    <col min="12" max="12" width="1.7109375" style="10" customWidth="1"/>
    <col min="13" max="13" width="17.7109375" style="10" customWidth="1"/>
    <col min="14" max="14" width="1.7109375" style="10" customWidth="1"/>
    <col min="15" max="15" width="17.7109375" style="10" customWidth="1"/>
    <col min="16" max="16" width="1.7109375" style="10" customWidth="1"/>
    <col min="17" max="17" width="18.28515625" style="10" bestFit="1" customWidth="1"/>
    <col min="18" max="18" width="1.7109375" style="10" customWidth="1"/>
    <col min="19" max="19" width="17.7109375" style="10" bestFit="1" customWidth="1"/>
    <col min="20" max="20" width="2.85546875" style="10" customWidth="1"/>
    <col min="21" max="16384" width="9.140625" style="10"/>
  </cols>
  <sheetData>
    <row r="1" spans="1:20" x14ac:dyDescent="0.2">
      <c r="A1" s="296" t="s">
        <v>133</v>
      </c>
      <c r="B1" s="296"/>
      <c r="C1" s="296"/>
      <c r="D1" s="296"/>
      <c r="E1" s="296"/>
      <c r="F1" s="296"/>
      <c r="G1" s="296"/>
      <c r="H1" s="296"/>
      <c r="I1" s="296"/>
      <c r="J1" s="296"/>
      <c r="K1" s="296"/>
      <c r="L1" s="296"/>
      <c r="M1" s="296"/>
      <c r="N1" s="296"/>
      <c r="O1" s="296"/>
      <c r="P1" s="296"/>
      <c r="Q1" s="296"/>
      <c r="R1" s="296"/>
      <c r="S1" s="296"/>
    </row>
    <row r="2" spans="1:20" x14ac:dyDescent="0.2">
      <c r="A2" s="296" t="s">
        <v>1086</v>
      </c>
      <c r="B2" s="296"/>
      <c r="C2" s="296"/>
      <c r="D2" s="296"/>
      <c r="E2" s="296"/>
      <c r="F2" s="296"/>
      <c r="G2" s="296"/>
      <c r="H2" s="296"/>
      <c r="I2" s="296"/>
      <c r="J2" s="296"/>
      <c r="K2" s="296"/>
      <c r="L2" s="296"/>
      <c r="M2" s="296"/>
      <c r="N2" s="296"/>
      <c r="O2" s="296"/>
      <c r="P2" s="296"/>
      <c r="Q2" s="296"/>
      <c r="R2" s="296"/>
      <c r="S2" s="296"/>
    </row>
    <row r="3" spans="1:20" x14ac:dyDescent="0.2">
      <c r="A3" s="298" t="s">
        <v>1307</v>
      </c>
      <c r="B3" s="298"/>
      <c r="C3" s="298"/>
      <c r="D3" s="298"/>
      <c r="E3" s="298"/>
      <c r="F3" s="298"/>
      <c r="G3" s="298"/>
      <c r="H3" s="298"/>
      <c r="I3" s="298"/>
      <c r="J3" s="298"/>
      <c r="K3" s="298"/>
      <c r="L3" s="298"/>
      <c r="M3" s="298"/>
      <c r="N3" s="298"/>
      <c r="O3" s="298"/>
      <c r="P3" s="298"/>
      <c r="Q3" s="298"/>
      <c r="R3" s="298"/>
      <c r="S3" s="298"/>
    </row>
    <row r="4" spans="1:20" x14ac:dyDescent="0.2">
      <c r="A4" s="263"/>
      <c r="B4" s="263"/>
      <c r="C4" s="263"/>
      <c r="D4" s="263"/>
      <c r="E4" s="263"/>
      <c r="F4" s="263"/>
      <c r="G4" s="263"/>
      <c r="H4" s="263"/>
      <c r="I4" s="263"/>
      <c r="J4" s="263"/>
      <c r="K4" s="263"/>
      <c r="L4" s="263"/>
      <c r="M4" s="263"/>
      <c r="N4" s="263"/>
      <c r="O4" s="263"/>
      <c r="P4" s="263"/>
      <c r="Q4" s="263"/>
      <c r="R4" s="263"/>
      <c r="S4" s="263"/>
    </row>
    <row r="5" spans="1:20" x14ac:dyDescent="0.2">
      <c r="A5" s="263"/>
      <c r="B5" s="263"/>
      <c r="C5" s="73"/>
      <c r="D5" s="263"/>
      <c r="E5" s="73"/>
      <c r="F5" s="263"/>
      <c r="G5" s="73" t="s">
        <v>142</v>
      </c>
      <c r="H5" s="263"/>
      <c r="I5" s="73" t="s">
        <v>142</v>
      </c>
      <c r="J5" s="263"/>
      <c r="K5" s="73" t="s">
        <v>142</v>
      </c>
      <c r="L5" s="263"/>
      <c r="M5" s="73" t="s">
        <v>142</v>
      </c>
      <c r="N5" s="263"/>
      <c r="O5" s="73" t="s">
        <v>142</v>
      </c>
      <c r="P5" s="263"/>
      <c r="Q5" s="73"/>
      <c r="R5" s="263"/>
      <c r="S5" s="73"/>
    </row>
    <row r="6" spans="1:20" x14ac:dyDescent="0.2">
      <c r="C6" s="73" t="s">
        <v>142</v>
      </c>
      <c r="D6" s="132"/>
      <c r="E6" s="73" t="s">
        <v>142</v>
      </c>
      <c r="F6" s="132"/>
      <c r="G6" s="73" t="s">
        <v>29</v>
      </c>
      <c r="H6" s="132"/>
      <c r="I6" s="73" t="s">
        <v>30</v>
      </c>
      <c r="J6" s="132"/>
      <c r="K6" s="73" t="s">
        <v>31</v>
      </c>
      <c r="L6" s="132"/>
      <c r="M6" s="73" t="s">
        <v>32</v>
      </c>
      <c r="N6" s="132"/>
      <c r="O6" s="73" t="s">
        <v>33</v>
      </c>
      <c r="P6" s="132"/>
      <c r="Q6" s="73"/>
      <c r="R6" s="132"/>
      <c r="S6" s="73"/>
    </row>
    <row r="7" spans="1:20" x14ac:dyDescent="0.2">
      <c r="A7" s="12"/>
      <c r="C7" s="43" t="s">
        <v>895</v>
      </c>
      <c r="D7" s="132"/>
      <c r="E7" s="43" t="s">
        <v>148</v>
      </c>
      <c r="F7" s="132"/>
      <c r="G7" s="43" t="s">
        <v>145</v>
      </c>
      <c r="H7" s="132"/>
      <c r="I7" s="43" t="s">
        <v>145</v>
      </c>
      <c r="J7" s="132"/>
      <c r="K7" s="43" t="s">
        <v>146</v>
      </c>
      <c r="L7" s="132"/>
      <c r="M7" s="43" t="s">
        <v>147</v>
      </c>
      <c r="N7" s="132"/>
      <c r="O7" s="43" t="s">
        <v>149</v>
      </c>
      <c r="P7" s="132"/>
      <c r="Q7" s="43" t="s">
        <v>150</v>
      </c>
      <c r="R7" s="132"/>
      <c r="S7" s="43" t="s">
        <v>897</v>
      </c>
    </row>
    <row r="8" spans="1:20" x14ac:dyDescent="0.2">
      <c r="A8" s="12"/>
      <c r="C8" s="132"/>
      <c r="D8" s="132"/>
      <c r="E8" s="132"/>
      <c r="F8" s="132"/>
      <c r="G8" s="132"/>
      <c r="H8" s="132"/>
      <c r="I8" s="132"/>
      <c r="J8" s="132"/>
      <c r="K8" s="132"/>
      <c r="L8" s="132"/>
      <c r="M8" s="132"/>
      <c r="N8" s="132"/>
      <c r="O8" s="132"/>
      <c r="P8" s="132"/>
      <c r="Q8" s="132"/>
      <c r="R8" s="132"/>
      <c r="S8" s="132"/>
    </row>
    <row r="9" spans="1:20" x14ac:dyDescent="0.2">
      <c r="A9" s="12" t="s">
        <v>407</v>
      </c>
      <c r="C9" s="132"/>
      <c r="D9" s="132"/>
      <c r="E9" s="132"/>
      <c r="F9" s="132"/>
      <c r="G9" s="132"/>
      <c r="H9" s="132"/>
      <c r="I9" s="132"/>
      <c r="J9" s="132"/>
      <c r="K9" s="132"/>
      <c r="L9" s="132"/>
      <c r="M9" s="132"/>
      <c r="N9" s="132"/>
      <c r="O9" s="132"/>
      <c r="P9" s="132"/>
      <c r="Q9" s="132"/>
      <c r="R9" s="132"/>
      <c r="S9" s="132"/>
    </row>
    <row r="10" spans="1:20" x14ac:dyDescent="0.2">
      <c r="B10" s="10" t="s">
        <v>413</v>
      </c>
      <c r="C10" s="24">
        <v>-13166042.080000002</v>
      </c>
      <c r="D10" s="24"/>
      <c r="E10" s="24">
        <v>0</v>
      </c>
      <c r="F10" s="24"/>
      <c r="G10" s="24">
        <v>0</v>
      </c>
      <c r="H10" s="24"/>
      <c r="I10" s="24">
        <v>0</v>
      </c>
      <c r="J10" s="24"/>
      <c r="K10" s="24">
        <v>0</v>
      </c>
      <c r="L10" s="24"/>
      <c r="M10" s="24">
        <v>24450.14</v>
      </c>
      <c r="N10" s="24"/>
      <c r="O10" s="24">
        <v>0</v>
      </c>
      <c r="P10" s="24"/>
      <c r="Q10" s="24">
        <v>0</v>
      </c>
      <c r="R10" s="24"/>
      <c r="S10" s="24">
        <v>-13141591.940000001</v>
      </c>
      <c r="T10" s="24"/>
    </row>
    <row r="11" spans="1:20" x14ac:dyDescent="0.2">
      <c r="B11" s="10" t="s">
        <v>792</v>
      </c>
      <c r="C11" s="24">
        <v>-2060.4</v>
      </c>
      <c r="D11" s="24"/>
      <c r="E11" s="24">
        <v>0</v>
      </c>
      <c r="F11" s="24"/>
      <c r="G11" s="24">
        <v>0</v>
      </c>
      <c r="H11" s="24"/>
      <c r="I11" s="24">
        <v>0</v>
      </c>
      <c r="J11" s="24"/>
      <c r="K11" s="24">
        <v>0</v>
      </c>
      <c r="L11" s="24"/>
      <c r="M11" s="24">
        <v>0</v>
      </c>
      <c r="N11" s="24"/>
      <c r="O11" s="24">
        <v>0</v>
      </c>
      <c r="P11" s="24"/>
      <c r="Q11" s="24">
        <v>0</v>
      </c>
      <c r="R11" s="24"/>
      <c r="S11" s="24">
        <v>-2060.4</v>
      </c>
      <c r="T11" s="24"/>
    </row>
    <row r="12" spans="1:20" x14ac:dyDescent="0.2">
      <c r="B12" s="10" t="s">
        <v>47</v>
      </c>
      <c r="C12" s="25">
        <v>-13168102.480000002</v>
      </c>
      <c r="D12" s="24"/>
      <c r="E12" s="25">
        <v>0</v>
      </c>
      <c r="F12" s="24"/>
      <c r="G12" s="25">
        <v>0</v>
      </c>
      <c r="H12" s="24"/>
      <c r="I12" s="25">
        <v>0</v>
      </c>
      <c r="J12" s="24"/>
      <c r="K12" s="25">
        <v>0</v>
      </c>
      <c r="L12" s="24"/>
      <c r="M12" s="25">
        <v>24450.14</v>
      </c>
      <c r="N12" s="24"/>
      <c r="O12" s="25">
        <v>0</v>
      </c>
      <c r="P12" s="24"/>
      <c r="Q12" s="25">
        <v>0</v>
      </c>
      <c r="R12" s="24"/>
      <c r="S12" s="25">
        <v>-13143652.340000002</v>
      </c>
      <c r="T12" s="24"/>
    </row>
    <row r="13" spans="1:20" x14ac:dyDescent="0.2">
      <c r="C13" s="24"/>
      <c r="D13" s="24"/>
      <c r="E13" s="24"/>
      <c r="F13" s="24"/>
      <c r="G13" s="24"/>
      <c r="H13" s="24"/>
      <c r="I13" s="24"/>
      <c r="J13" s="24"/>
      <c r="K13" s="24"/>
      <c r="L13" s="24"/>
      <c r="M13" s="24"/>
      <c r="N13" s="24"/>
      <c r="O13" s="24"/>
      <c r="P13" s="24"/>
      <c r="Q13" s="24"/>
      <c r="R13" s="24"/>
      <c r="S13" s="24"/>
      <c r="T13" s="24"/>
    </row>
    <row r="14" spans="1:20" x14ac:dyDescent="0.2">
      <c r="B14" s="10" t="s">
        <v>112</v>
      </c>
      <c r="C14" s="24">
        <v>-22937358.66</v>
      </c>
      <c r="D14" s="24"/>
      <c r="E14" s="24">
        <v>0</v>
      </c>
      <c r="F14" s="24"/>
      <c r="G14" s="24">
        <v>0</v>
      </c>
      <c r="H14" s="24"/>
      <c r="I14" s="24">
        <v>0</v>
      </c>
      <c r="J14" s="24"/>
      <c r="K14" s="24">
        <v>0</v>
      </c>
      <c r="L14" s="24"/>
      <c r="M14" s="24">
        <v>0</v>
      </c>
      <c r="N14" s="24"/>
      <c r="O14" s="24">
        <v>0</v>
      </c>
      <c r="P14" s="24"/>
      <c r="Q14" s="24">
        <v>0</v>
      </c>
      <c r="R14" s="24"/>
      <c r="S14" s="24">
        <v>-22937358.66</v>
      </c>
      <c r="T14" s="24"/>
    </row>
    <row r="15" spans="1:20" x14ac:dyDescent="0.2">
      <c r="B15" s="10" t="s">
        <v>793</v>
      </c>
      <c r="C15" s="24">
        <v>-6033.86</v>
      </c>
      <c r="D15" s="24"/>
      <c r="E15" s="24">
        <v>0</v>
      </c>
      <c r="F15" s="24"/>
      <c r="G15" s="24">
        <v>0</v>
      </c>
      <c r="H15" s="24"/>
      <c r="I15" s="24">
        <v>0</v>
      </c>
      <c r="J15" s="24"/>
      <c r="K15" s="24">
        <v>0</v>
      </c>
      <c r="L15" s="24"/>
      <c r="M15" s="24">
        <v>0</v>
      </c>
      <c r="N15" s="24"/>
      <c r="O15" s="24">
        <v>0</v>
      </c>
      <c r="P15" s="24"/>
      <c r="Q15" s="24">
        <v>0</v>
      </c>
      <c r="R15" s="24"/>
      <c r="S15" s="24">
        <v>-6033.86</v>
      </c>
      <c r="T15" s="24"/>
    </row>
    <row r="16" spans="1:20" x14ac:dyDescent="0.2">
      <c r="B16" s="10" t="s">
        <v>113</v>
      </c>
      <c r="C16" s="24">
        <v>-437950.53</v>
      </c>
      <c r="D16" s="24"/>
      <c r="E16" s="24">
        <v>0</v>
      </c>
      <c r="F16" s="24"/>
      <c r="G16" s="24">
        <v>0</v>
      </c>
      <c r="H16" s="24"/>
      <c r="I16" s="24">
        <v>0</v>
      </c>
      <c r="J16" s="24"/>
      <c r="K16" s="24">
        <v>0</v>
      </c>
      <c r="L16" s="24"/>
      <c r="M16" s="24">
        <v>213175.19</v>
      </c>
      <c r="N16" s="24"/>
      <c r="O16" s="24">
        <v>0</v>
      </c>
      <c r="P16" s="24"/>
      <c r="Q16" s="24">
        <v>0</v>
      </c>
      <c r="R16" s="24"/>
      <c r="S16" s="24">
        <v>-224775.34000000003</v>
      </c>
      <c r="T16" s="24"/>
    </row>
    <row r="17" spans="2:20" x14ac:dyDescent="0.2">
      <c r="B17" s="10" t="s">
        <v>114</v>
      </c>
      <c r="C17" s="24">
        <v>-606468.43999999994</v>
      </c>
      <c r="D17" s="24"/>
      <c r="E17" s="24">
        <v>0</v>
      </c>
      <c r="F17" s="24"/>
      <c r="G17" s="24">
        <v>0</v>
      </c>
      <c r="H17" s="24"/>
      <c r="I17" s="24">
        <v>0</v>
      </c>
      <c r="J17" s="24"/>
      <c r="K17" s="24">
        <v>0</v>
      </c>
      <c r="L17" s="24"/>
      <c r="M17" s="24">
        <v>0</v>
      </c>
      <c r="N17" s="24"/>
      <c r="O17" s="24">
        <v>0</v>
      </c>
      <c r="P17" s="24"/>
      <c r="Q17" s="24">
        <v>0</v>
      </c>
      <c r="R17" s="24"/>
      <c r="S17" s="24">
        <v>-606468.43999999994</v>
      </c>
      <c r="T17" s="24"/>
    </row>
    <row r="18" spans="2:20" x14ac:dyDescent="0.2">
      <c r="B18" s="10" t="s">
        <v>794</v>
      </c>
      <c r="C18" s="24">
        <v>-1748.5200000000002</v>
      </c>
      <c r="D18" s="24"/>
      <c r="E18" s="24">
        <v>0</v>
      </c>
      <c r="F18" s="24"/>
      <c r="G18" s="24">
        <v>0</v>
      </c>
      <c r="H18" s="24"/>
      <c r="I18" s="24">
        <v>0</v>
      </c>
      <c r="J18" s="24"/>
      <c r="K18" s="24">
        <v>0</v>
      </c>
      <c r="L18" s="24"/>
      <c r="M18" s="24">
        <v>0</v>
      </c>
      <c r="N18" s="24"/>
      <c r="O18" s="24">
        <v>0</v>
      </c>
      <c r="P18" s="24"/>
      <c r="Q18" s="24">
        <v>0</v>
      </c>
      <c r="R18" s="24"/>
      <c r="S18" s="24">
        <v>-1748.5200000000002</v>
      </c>
      <c r="T18" s="24"/>
    </row>
    <row r="19" spans="2:20" x14ac:dyDescent="0.2">
      <c r="B19" s="10" t="s">
        <v>116</v>
      </c>
      <c r="C19" s="24">
        <v>-8552576.1199999992</v>
      </c>
      <c r="D19" s="24"/>
      <c r="E19" s="24">
        <v>0</v>
      </c>
      <c r="F19" s="24"/>
      <c r="G19" s="24">
        <v>0</v>
      </c>
      <c r="H19" s="24"/>
      <c r="I19" s="24">
        <v>0</v>
      </c>
      <c r="J19" s="24"/>
      <c r="K19" s="24">
        <v>63748.68</v>
      </c>
      <c r="L19" s="24"/>
      <c r="M19" s="24">
        <v>0</v>
      </c>
      <c r="N19" s="24"/>
      <c r="O19" s="24">
        <v>0</v>
      </c>
      <c r="P19" s="24"/>
      <c r="Q19" s="24">
        <v>0</v>
      </c>
      <c r="R19" s="24"/>
      <c r="S19" s="24">
        <v>-8488827.4399999995</v>
      </c>
      <c r="T19" s="24"/>
    </row>
    <row r="20" spans="2:20" x14ac:dyDescent="0.2">
      <c r="B20" s="10" t="s">
        <v>894</v>
      </c>
      <c r="C20" s="24">
        <v>-1110.1399999999996</v>
      </c>
      <c r="D20" s="24"/>
      <c r="E20" s="24">
        <v>0</v>
      </c>
      <c r="F20" s="24"/>
      <c r="G20" s="24">
        <v>0</v>
      </c>
      <c r="H20" s="24"/>
      <c r="I20" s="24">
        <v>0</v>
      </c>
      <c r="J20" s="24"/>
      <c r="K20" s="24">
        <v>0</v>
      </c>
      <c r="L20" s="24"/>
      <c r="M20" s="24">
        <v>0</v>
      </c>
      <c r="N20" s="24"/>
      <c r="O20" s="24">
        <v>0</v>
      </c>
      <c r="P20" s="24"/>
      <c r="Q20" s="24">
        <v>0</v>
      </c>
      <c r="R20" s="24"/>
      <c r="S20" s="24">
        <v>-1110.1399999999996</v>
      </c>
      <c r="T20" s="24"/>
    </row>
    <row r="21" spans="2:20" x14ac:dyDescent="0.2">
      <c r="B21" s="10" t="s">
        <v>117</v>
      </c>
      <c r="C21" s="24">
        <v>-71808024.449999988</v>
      </c>
      <c r="D21" s="24"/>
      <c r="E21" s="24">
        <v>71751.17</v>
      </c>
      <c r="F21" s="24"/>
      <c r="G21" s="24">
        <v>0</v>
      </c>
      <c r="H21" s="24"/>
      <c r="I21" s="24">
        <v>159126.24</v>
      </c>
      <c r="J21" s="24"/>
      <c r="K21" s="24">
        <v>0</v>
      </c>
      <c r="L21" s="24"/>
      <c r="M21" s="24">
        <v>0</v>
      </c>
      <c r="N21" s="24"/>
      <c r="O21" s="24">
        <v>0</v>
      </c>
      <c r="P21" s="24"/>
      <c r="Q21" s="24">
        <v>0</v>
      </c>
      <c r="R21" s="24"/>
      <c r="S21" s="24">
        <v>-71720649.379999995</v>
      </c>
      <c r="T21" s="24"/>
    </row>
    <row r="22" spans="2:20" x14ac:dyDescent="0.2">
      <c r="B22" s="10" t="s">
        <v>890</v>
      </c>
      <c r="C22" s="24">
        <v>-2050928.4200000009</v>
      </c>
      <c r="D22" s="24"/>
      <c r="E22" s="24"/>
      <c r="F22" s="24"/>
      <c r="G22" s="24">
        <v>0</v>
      </c>
      <c r="H22" s="24"/>
      <c r="I22" s="24">
        <v>0</v>
      </c>
      <c r="J22" s="24"/>
      <c r="K22" s="24">
        <v>0</v>
      </c>
      <c r="L22" s="24"/>
      <c r="M22" s="24">
        <v>0</v>
      </c>
      <c r="N22" s="24"/>
      <c r="O22" s="24">
        <v>0</v>
      </c>
      <c r="P22" s="24"/>
      <c r="Q22" s="24">
        <v>0</v>
      </c>
      <c r="R22" s="24"/>
      <c r="S22" s="24">
        <v>-2050928.4200000009</v>
      </c>
      <c r="T22" s="24"/>
    </row>
    <row r="23" spans="2:20" x14ac:dyDescent="0.2">
      <c r="B23" s="10" t="s">
        <v>118</v>
      </c>
      <c r="C23" s="24">
        <v>-5548591.21</v>
      </c>
      <c r="D23" s="24"/>
      <c r="E23" s="24">
        <v>0</v>
      </c>
      <c r="F23" s="24"/>
      <c r="G23" s="24">
        <v>0</v>
      </c>
      <c r="H23" s="24"/>
      <c r="I23" s="24">
        <v>0</v>
      </c>
      <c r="J23" s="24"/>
      <c r="K23" s="24">
        <v>0</v>
      </c>
      <c r="L23" s="24"/>
      <c r="M23" s="24">
        <v>0</v>
      </c>
      <c r="N23" s="24"/>
      <c r="O23" s="24">
        <v>0</v>
      </c>
      <c r="P23" s="24"/>
      <c r="Q23" s="24">
        <v>0</v>
      </c>
      <c r="R23" s="24"/>
      <c r="S23" s="24">
        <v>-5548591.21</v>
      </c>
      <c r="T23" s="24"/>
    </row>
    <row r="24" spans="2:20" x14ac:dyDescent="0.2">
      <c r="B24" s="10" t="s">
        <v>891</v>
      </c>
      <c r="C24" s="24">
        <v>-861.88</v>
      </c>
      <c r="D24" s="24"/>
      <c r="E24" s="24">
        <v>0</v>
      </c>
      <c r="F24" s="24"/>
      <c r="G24" s="24">
        <v>0</v>
      </c>
      <c r="H24" s="24"/>
      <c r="I24" s="24">
        <v>0</v>
      </c>
      <c r="J24" s="24"/>
      <c r="K24" s="24">
        <v>0</v>
      </c>
      <c r="L24" s="24"/>
      <c r="M24" s="24">
        <v>0</v>
      </c>
      <c r="N24" s="24"/>
      <c r="O24" s="24">
        <v>0</v>
      </c>
      <c r="P24" s="24"/>
      <c r="Q24" s="24">
        <v>0</v>
      </c>
      <c r="R24" s="24"/>
      <c r="S24" s="24">
        <v>-861.88</v>
      </c>
      <c r="T24" s="24"/>
    </row>
    <row r="25" spans="2:20" x14ac:dyDescent="0.2">
      <c r="B25" s="10" t="s">
        <v>48</v>
      </c>
      <c r="C25" s="25">
        <v>-111951652.22999999</v>
      </c>
      <c r="D25" s="24"/>
      <c r="E25" s="25">
        <v>71751.17</v>
      </c>
      <c r="F25" s="24"/>
      <c r="G25" s="25">
        <v>0</v>
      </c>
      <c r="H25" s="24"/>
      <c r="I25" s="25">
        <v>159126.24</v>
      </c>
      <c r="J25" s="24"/>
      <c r="K25" s="25">
        <v>63748.68</v>
      </c>
      <c r="L25" s="24"/>
      <c r="M25" s="25">
        <v>213175.19</v>
      </c>
      <c r="N25" s="24"/>
      <c r="O25" s="25">
        <v>0</v>
      </c>
      <c r="P25" s="24"/>
      <c r="Q25" s="25">
        <v>0</v>
      </c>
      <c r="R25" s="24"/>
      <c r="S25" s="25">
        <v>-111587353.28999999</v>
      </c>
      <c r="T25" s="24"/>
    </row>
    <row r="26" spans="2:20" x14ac:dyDescent="0.2">
      <c r="C26" s="24"/>
      <c r="D26" s="24"/>
      <c r="E26" s="24"/>
      <c r="F26" s="24"/>
      <c r="G26" s="24"/>
      <c r="H26" s="24"/>
      <c r="I26" s="24"/>
      <c r="J26" s="24"/>
      <c r="K26" s="24"/>
      <c r="L26" s="24"/>
      <c r="M26" s="24"/>
      <c r="N26" s="24"/>
      <c r="O26" s="24"/>
      <c r="P26" s="24"/>
      <c r="Q26" s="24"/>
      <c r="R26" s="24"/>
      <c r="S26" s="24"/>
      <c r="T26" s="24"/>
    </row>
    <row r="27" spans="2:20" x14ac:dyDescent="0.2">
      <c r="B27" s="10" t="s">
        <v>120</v>
      </c>
      <c r="C27" s="24">
        <v>-14716686.93</v>
      </c>
      <c r="D27" s="24"/>
      <c r="E27" s="24">
        <v>0</v>
      </c>
      <c r="F27" s="24"/>
      <c r="G27" s="24">
        <v>0</v>
      </c>
      <c r="H27" s="24"/>
      <c r="I27" s="24">
        <v>0</v>
      </c>
      <c r="J27" s="24"/>
      <c r="K27" s="24">
        <v>0</v>
      </c>
      <c r="L27" s="24"/>
      <c r="M27" s="24">
        <v>0</v>
      </c>
      <c r="N27" s="24"/>
      <c r="O27" s="24">
        <v>0</v>
      </c>
      <c r="P27" s="24"/>
      <c r="Q27" s="24">
        <v>0</v>
      </c>
      <c r="R27" s="24"/>
      <c r="S27" s="24">
        <v>-14716686.93</v>
      </c>
      <c r="T27" s="24"/>
    </row>
    <row r="28" spans="2:20" x14ac:dyDescent="0.2">
      <c r="B28" s="10" t="s">
        <v>892</v>
      </c>
      <c r="C28" s="24">
        <v>-374096.38999999996</v>
      </c>
      <c r="D28" s="24"/>
      <c r="E28" s="24">
        <v>0</v>
      </c>
      <c r="F28" s="24"/>
      <c r="G28" s="24">
        <v>0</v>
      </c>
      <c r="H28" s="24"/>
      <c r="I28" s="24">
        <v>0</v>
      </c>
      <c r="J28" s="24"/>
      <c r="K28" s="24">
        <v>0</v>
      </c>
      <c r="L28" s="24"/>
      <c r="M28" s="24">
        <v>0</v>
      </c>
      <c r="N28" s="24"/>
      <c r="O28" s="24">
        <v>0</v>
      </c>
      <c r="P28" s="24"/>
      <c r="Q28" s="24">
        <v>0</v>
      </c>
      <c r="R28" s="24"/>
      <c r="S28" s="24">
        <v>-374096.38999999996</v>
      </c>
      <c r="T28" s="24"/>
    </row>
    <row r="29" spans="2:20" x14ac:dyDescent="0.2">
      <c r="B29" s="10" t="s">
        <v>121</v>
      </c>
      <c r="C29" s="24">
        <v>-324266.96000000002</v>
      </c>
      <c r="D29" s="24"/>
      <c r="E29" s="24">
        <v>0</v>
      </c>
      <c r="F29" s="24"/>
      <c r="G29" s="24">
        <v>0</v>
      </c>
      <c r="H29" s="24"/>
      <c r="I29" s="24">
        <v>0</v>
      </c>
      <c r="J29" s="24"/>
      <c r="K29" s="24">
        <v>0</v>
      </c>
      <c r="L29" s="24"/>
      <c r="M29" s="24">
        <v>91225.09</v>
      </c>
      <c r="N29" s="24"/>
      <c r="O29" s="24">
        <v>0</v>
      </c>
      <c r="P29" s="24"/>
      <c r="Q29" s="24">
        <v>0</v>
      </c>
      <c r="R29" s="24"/>
      <c r="S29" s="24">
        <v>-233041.87000000002</v>
      </c>
      <c r="T29" s="24"/>
    </row>
    <row r="30" spans="2:20" x14ac:dyDescent="0.2">
      <c r="B30" s="10" t="s">
        <v>123</v>
      </c>
      <c r="C30" s="24">
        <v>-1207699.58</v>
      </c>
      <c r="D30" s="24"/>
      <c r="E30" s="24">
        <v>19894.650000000001</v>
      </c>
      <c r="F30" s="24"/>
      <c r="G30" s="24">
        <v>0</v>
      </c>
      <c r="H30" s="24"/>
      <c r="I30" s="24">
        <v>0</v>
      </c>
      <c r="J30" s="24"/>
      <c r="K30" s="24">
        <v>0</v>
      </c>
      <c r="L30" s="24"/>
      <c r="M30" s="24">
        <v>0</v>
      </c>
      <c r="N30" s="24"/>
      <c r="O30" s="24">
        <v>0</v>
      </c>
      <c r="P30" s="24"/>
      <c r="Q30" s="24">
        <v>0</v>
      </c>
      <c r="R30" s="24"/>
      <c r="S30" s="24">
        <v>-1227594.23</v>
      </c>
      <c r="T30" s="24"/>
    </row>
    <row r="31" spans="2:20" x14ac:dyDescent="0.2">
      <c r="B31" s="10" t="s">
        <v>893</v>
      </c>
      <c r="C31" s="24">
        <v>-613490.6</v>
      </c>
      <c r="D31" s="24"/>
      <c r="E31" s="24">
        <v>0</v>
      </c>
      <c r="F31" s="24"/>
      <c r="G31" s="24">
        <v>0</v>
      </c>
      <c r="H31" s="24"/>
      <c r="I31" s="24">
        <v>0</v>
      </c>
      <c r="J31" s="24"/>
      <c r="K31" s="24">
        <v>0</v>
      </c>
      <c r="L31" s="24"/>
      <c r="M31" s="24">
        <v>0</v>
      </c>
      <c r="N31" s="24"/>
      <c r="O31" s="24">
        <v>0</v>
      </c>
      <c r="P31" s="24"/>
      <c r="Q31" s="24">
        <v>0</v>
      </c>
      <c r="R31" s="24"/>
      <c r="S31" s="24">
        <v>-613490.6</v>
      </c>
      <c r="T31" s="24"/>
    </row>
    <row r="32" spans="2:20" x14ac:dyDescent="0.2">
      <c r="B32" s="10" t="s">
        <v>128</v>
      </c>
      <c r="C32" s="24">
        <v>0</v>
      </c>
      <c r="D32" s="24"/>
      <c r="E32" s="24">
        <v>0</v>
      </c>
      <c r="F32" s="24"/>
      <c r="G32" s="24">
        <v>0</v>
      </c>
      <c r="H32" s="24"/>
      <c r="I32" s="24">
        <v>0</v>
      </c>
      <c r="J32" s="24"/>
      <c r="K32" s="24">
        <v>0</v>
      </c>
      <c r="L32" s="24"/>
      <c r="M32" s="24">
        <v>0</v>
      </c>
      <c r="N32" s="24"/>
      <c r="O32" s="24">
        <v>0</v>
      </c>
      <c r="P32" s="24"/>
      <c r="Q32" s="24">
        <v>0</v>
      </c>
      <c r="R32" s="24"/>
      <c r="S32" s="24">
        <v>0</v>
      </c>
      <c r="T32" s="24"/>
    </row>
    <row r="33" spans="1:20" x14ac:dyDescent="0.2">
      <c r="B33" s="10" t="s">
        <v>124</v>
      </c>
      <c r="C33" s="24">
        <v>-67028.400000000009</v>
      </c>
      <c r="D33" s="24"/>
      <c r="E33" s="24">
        <v>0</v>
      </c>
      <c r="F33" s="24"/>
      <c r="G33" s="24">
        <v>0</v>
      </c>
      <c r="H33" s="24"/>
      <c r="I33" s="24">
        <v>0</v>
      </c>
      <c r="J33" s="24"/>
      <c r="K33" s="24">
        <v>0</v>
      </c>
      <c r="L33" s="24"/>
      <c r="M33" s="24">
        <v>0</v>
      </c>
      <c r="N33" s="24"/>
      <c r="O33" s="24">
        <v>0</v>
      </c>
      <c r="P33" s="24"/>
      <c r="Q33" s="24">
        <v>0</v>
      </c>
      <c r="R33" s="24"/>
      <c r="S33" s="24">
        <v>-67028.400000000009</v>
      </c>
      <c r="T33" s="24"/>
    </row>
    <row r="34" spans="1:20" x14ac:dyDescent="0.2">
      <c r="B34" s="10" t="s">
        <v>1298</v>
      </c>
      <c r="C34" s="28">
        <v>-35270.86</v>
      </c>
      <c r="D34" s="27"/>
      <c r="E34" s="28">
        <v>0</v>
      </c>
      <c r="F34" s="27"/>
      <c r="G34" s="28">
        <v>0</v>
      </c>
      <c r="H34" s="27"/>
      <c r="I34" s="28">
        <v>0</v>
      </c>
      <c r="J34" s="27"/>
      <c r="K34" s="28">
        <v>0</v>
      </c>
      <c r="L34" s="27"/>
      <c r="M34" s="28">
        <v>0</v>
      </c>
      <c r="N34" s="27"/>
      <c r="O34" s="28">
        <v>0</v>
      </c>
      <c r="P34" s="27"/>
      <c r="Q34" s="28">
        <v>0</v>
      </c>
      <c r="R34" s="27"/>
      <c r="S34" s="28">
        <v>-35270.86</v>
      </c>
      <c r="T34" s="24"/>
    </row>
    <row r="35" spans="1:20" x14ac:dyDescent="0.2">
      <c r="B35" s="10" t="s">
        <v>49</v>
      </c>
      <c r="C35" s="25">
        <v>-17338539.719999999</v>
      </c>
      <c r="D35" s="27"/>
      <c r="E35" s="25">
        <v>19894.650000000001</v>
      </c>
      <c r="F35" s="27"/>
      <c r="G35" s="25">
        <v>0</v>
      </c>
      <c r="H35" s="27"/>
      <c r="I35" s="25">
        <v>0</v>
      </c>
      <c r="J35" s="27"/>
      <c r="K35" s="25">
        <v>0</v>
      </c>
      <c r="L35" s="27"/>
      <c r="M35" s="25">
        <v>91225.09</v>
      </c>
      <c r="N35" s="27"/>
      <c r="O35" s="25">
        <v>0</v>
      </c>
      <c r="P35" s="27"/>
      <c r="Q35" s="25">
        <v>0</v>
      </c>
      <c r="R35" s="27"/>
      <c r="S35" s="25">
        <v>-17267209.279999997</v>
      </c>
      <c r="T35" s="24"/>
    </row>
    <row r="36" spans="1:20" x14ac:dyDescent="0.2">
      <c r="C36" s="27"/>
      <c r="D36" s="27"/>
      <c r="E36" s="27"/>
      <c r="F36" s="27"/>
      <c r="G36" s="27"/>
      <c r="H36" s="27"/>
      <c r="I36" s="27"/>
      <c r="J36" s="27"/>
      <c r="K36" s="27"/>
      <c r="L36" s="27"/>
      <c r="M36" s="27"/>
      <c r="N36" s="27"/>
      <c r="O36" s="27"/>
      <c r="P36" s="27"/>
      <c r="Q36" s="27"/>
      <c r="R36" s="27"/>
      <c r="S36" s="27"/>
      <c r="T36" s="24"/>
    </row>
    <row r="37" spans="1:20" ht="13.5" thickBot="1" x14ac:dyDescent="0.25">
      <c r="B37" s="11" t="s">
        <v>34</v>
      </c>
      <c r="C37" s="62">
        <v>-142458294.42999998</v>
      </c>
      <c r="D37" s="27"/>
      <c r="E37" s="62">
        <v>91645.82</v>
      </c>
      <c r="F37" s="27"/>
      <c r="G37" s="62">
        <v>0</v>
      </c>
      <c r="H37" s="27"/>
      <c r="I37" s="62">
        <v>159126.24</v>
      </c>
      <c r="J37" s="27"/>
      <c r="K37" s="62">
        <v>63748.68</v>
      </c>
      <c r="L37" s="27"/>
      <c r="M37" s="62">
        <v>328850.42000000004</v>
      </c>
      <c r="N37" s="27"/>
      <c r="O37" s="62">
        <v>0</v>
      </c>
      <c r="P37" s="27"/>
      <c r="Q37" s="62">
        <v>0</v>
      </c>
      <c r="R37" s="27"/>
      <c r="S37" s="62">
        <v>-141998214.91</v>
      </c>
      <c r="T37" s="24"/>
    </row>
    <row r="38" spans="1:20" ht="13.5" thickTop="1" x14ac:dyDescent="0.2">
      <c r="C38" s="27"/>
      <c r="D38" s="27"/>
      <c r="E38" s="27"/>
      <c r="F38" s="27"/>
      <c r="G38" s="27"/>
      <c r="H38" s="27"/>
      <c r="I38" s="27"/>
      <c r="J38" s="27"/>
      <c r="K38" s="27"/>
      <c r="L38" s="27"/>
      <c r="M38" s="27"/>
      <c r="N38" s="27"/>
      <c r="O38" s="27"/>
      <c r="P38" s="27"/>
      <c r="Q38" s="27"/>
      <c r="R38" s="27"/>
      <c r="S38" s="27"/>
    </row>
    <row r="39" spans="1:20" x14ac:dyDescent="0.2">
      <c r="A39" s="12" t="s">
        <v>607</v>
      </c>
      <c r="C39" s="27"/>
      <c r="D39" s="27"/>
      <c r="E39" s="27"/>
      <c r="F39" s="27"/>
      <c r="G39" s="27"/>
      <c r="H39" s="27"/>
      <c r="I39" s="27"/>
      <c r="J39" s="27"/>
      <c r="K39" s="27"/>
      <c r="L39" s="27"/>
      <c r="M39" s="27"/>
      <c r="N39" s="27"/>
      <c r="O39" s="27"/>
      <c r="P39" s="27"/>
      <c r="Q39" s="27"/>
      <c r="R39" s="27"/>
      <c r="S39" s="27"/>
      <c r="T39" s="24"/>
    </row>
    <row r="40" spans="1:20" x14ac:dyDescent="0.2">
      <c r="B40" s="10" t="s">
        <v>601</v>
      </c>
      <c r="C40" s="27">
        <v>-8133464.0299999993</v>
      </c>
      <c r="D40" s="27"/>
      <c r="E40" s="27">
        <v>0</v>
      </c>
      <c r="F40" s="27"/>
      <c r="G40" s="27">
        <v>0</v>
      </c>
      <c r="H40" s="27"/>
      <c r="I40" s="27">
        <v>0</v>
      </c>
      <c r="J40" s="27"/>
      <c r="K40" s="27">
        <v>0</v>
      </c>
      <c r="L40" s="27"/>
      <c r="M40" s="27">
        <v>0</v>
      </c>
      <c r="N40" s="27"/>
      <c r="O40" s="27">
        <v>0</v>
      </c>
      <c r="P40" s="27"/>
      <c r="Q40" s="27">
        <v>0</v>
      </c>
      <c r="R40" s="27"/>
      <c r="S40" s="27">
        <v>-8133464.0299999993</v>
      </c>
      <c r="T40" s="24"/>
    </row>
    <row r="41" spans="1:20" x14ac:dyDescent="0.2">
      <c r="B41" s="10" t="s">
        <v>111</v>
      </c>
      <c r="C41" s="27">
        <v>0</v>
      </c>
      <c r="D41" s="27"/>
      <c r="E41" s="27">
        <v>0</v>
      </c>
      <c r="F41" s="27"/>
      <c r="G41" s="27">
        <v>0</v>
      </c>
      <c r="H41" s="27"/>
      <c r="I41" s="27">
        <v>0</v>
      </c>
      <c r="J41" s="27"/>
      <c r="K41" s="27">
        <v>0</v>
      </c>
      <c r="L41" s="27"/>
      <c r="M41" s="27">
        <v>0</v>
      </c>
      <c r="N41" s="27"/>
      <c r="O41" s="27">
        <v>0</v>
      </c>
      <c r="P41" s="27"/>
      <c r="Q41" s="27">
        <v>0</v>
      </c>
      <c r="R41" s="27"/>
      <c r="S41" s="27">
        <v>0</v>
      </c>
      <c r="T41" s="24"/>
    </row>
    <row r="42" spans="1:20" x14ac:dyDescent="0.2">
      <c r="B42" s="10" t="s">
        <v>119</v>
      </c>
      <c r="C42" s="28">
        <v>0</v>
      </c>
      <c r="D42" s="27"/>
      <c r="E42" s="28">
        <v>0</v>
      </c>
      <c r="F42" s="27"/>
      <c r="G42" s="28">
        <v>0</v>
      </c>
      <c r="H42" s="27"/>
      <c r="I42" s="28">
        <v>0</v>
      </c>
      <c r="J42" s="27"/>
      <c r="K42" s="28">
        <v>0</v>
      </c>
      <c r="L42" s="27"/>
      <c r="M42" s="28">
        <v>0</v>
      </c>
      <c r="N42" s="27"/>
      <c r="O42" s="28">
        <v>0</v>
      </c>
      <c r="P42" s="27"/>
      <c r="Q42" s="28">
        <v>0</v>
      </c>
      <c r="R42" s="27"/>
      <c r="S42" s="28">
        <v>0</v>
      </c>
      <c r="T42" s="24"/>
    </row>
    <row r="43" spans="1:20" x14ac:dyDescent="0.2">
      <c r="B43" s="283"/>
      <c r="C43" s="27">
        <v>-8133464.0299999993</v>
      </c>
      <c r="D43" s="27"/>
      <c r="E43" s="27">
        <v>0</v>
      </c>
      <c r="F43" s="27"/>
      <c r="G43" s="27">
        <v>0</v>
      </c>
      <c r="H43" s="27"/>
      <c r="I43" s="27">
        <v>0</v>
      </c>
      <c r="J43" s="27"/>
      <c r="K43" s="27">
        <v>0</v>
      </c>
      <c r="L43" s="27"/>
      <c r="M43" s="27">
        <v>0</v>
      </c>
      <c r="N43" s="27"/>
      <c r="O43" s="27">
        <v>0</v>
      </c>
      <c r="P43" s="27"/>
      <c r="Q43" s="27">
        <v>0</v>
      </c>
      <c r="R43" s="27"/>
      <c r="S43" s="27">
        <v>-8133464.0299999993</v>
      </c>
      <c r="T43" s="24"/>
    </row>
    <row r="44" spans="1:20" x14ac:dyDescent="0.2">
      <c r="B44" s="283"/>
      <c r="C44" s="27"/>
      <c r="D44" s="27"/>
      <c r="E44" s="27"/>
      <c r="F44" s="27"/>
      <c r="G44" s="27"/>
      <c r="H44" s="27"/>
      <c r="I44" s="27"/>
      <c r="J44" s="27"/>
      <c r="K44" s="27"/>
      <c r="L44" s="27"/>
      <c r="M44" s="27"/>
      <c r="N44" s="27"/>
      <c r="O44" s="27"/>
      <c r="P44" s="27"/>
      <c r="Q44" s="27"/>
      <c r="R44" s="27"/>
      <c r="S44" s="27"/>
      <c r="T44" s="24"/>
    </row>
    <row r="45" spans="1:20" x14ac:dyDescent="0.2">
      <c r="C45" s="24"/>
      <c r="D45" s="24"/>
      <c r="E45" s="24"/>
      <c r="F45" s="24"/>
      <c r="G45" s="24"/>
      <c r="H45" s="24"/>
      <c r="I45" s="24"/>
      <c r="J45" s="24"/>
      <c r="K45" s="24"/>
      <c r="L45" s="24"/>
      <c r="M45" s="24"/>
      <c r="N45" s="24"/>
      <c r="O45" s="24"/>
      <c r="P45" s="24"/>
      <c r="Q45" s="24"/>
      <c r="R45" s="24"/>
      <c r="S45" s="24"/>
      <c r="T45" s="24"/>
    </row>
    <row r="46" spans="1:20" ht="13.5" thickBot="1" x14ac:dyDescent="0.25">
      <c r="B46" s="12" t="s">
        <v>144</v>
      </c>
      <c r="C46" s="62">
        <v>-150591758.45999998</v>
      </c>
      <c r="D46" s="24"/>
      <c r="E46" s="24"/>
      <c r="F46" s="24"/>
      <c r="G46" s="24"/>
      <c r="H46" s="24"/>
      <c r="I46" s="24"/>
      <c r="J46" s="24"/>
      <c r="K46" s="24"/>
      <c r="L46" s="24"/>
      <c r="M46" s="24"/>
      <c r="N46" s="24"/>
      <c r="O46" s="24"/>
      <c r="P46" s="24"/>
      <c r="Q46" s="24"/>
      <c r="R46" s="24"/>
      <c r="S46" s="62">
        <v>-150131678.94</v>
      </c>
      <c r="T46" s="24"/>
    </row>
    <row r="47" spans="1:20" ht="13.5" thickTop="1" x14ac:dyDescent="0.2">
      <c r="C47" s="24"/>
      <c r="D47" s="24"/>
      <c r="E47" s="24"/>
      <c r="F47" s="24"/>
      <c r="G47" s="24"/>
      <c r="H47" s="24"/>
      <c r="I47" s="24"/>
      <c r="J47" s="24"/>
      <c r="K47" s="24"/>
      <c r="L47" s="24"/>
      <c r="M47" s="24"/>
      <c r="N47" s="24"/>
      <c r="O47" s="24"/>
      <c r="P47" s="24"/>
      <c r="Q47" s="24"/>
      <c r="R47" s="24"/>
      <c r="S47" s="24"/>
      <c r="T47" s="24"/>
    </row>
    <row r="48" spans="1:20" x14ac:dyDescent="0.2">
      <c r="C48" s="24"/>
      <c r="D48" s="24"/>
      <c r="E48" s="24"/>
      <c r="F48" s="24"/>
      <c r="G48" s="24"/>
      <c r="H48" s="24"/>
      <c r="I48" s="24"/>
      <c r="J48" s="24"/>
      <c r="K48" s="24"/>
      <c r="L48" s="24"/>
      <c r="M48" s="24"/>
      <c r="N48" s="24"/>
      <c r="O48" s="24"/>
      <c r="P48" s="24"/>
      <c r="Q48" s="24"/>
      <c r="R48" s="24"/>
      <c r="S48" s="24"/>
      <c r="T48" s="24"/>
    </row>
    <row r="49" spans="3:20" x14ac:dyDescent="0.2">
      <c r="C49" s="284" t="s">
        <v>1243</v>
      </c>
      <c r="D49" s="284"/>
      <c r="E49" s="284"/>
      <c r="F49" s="284"/>
      <c r="G49" s="284"/>
      <c r="H49" s="21"/>
      <c r="I49" s="21"/>
      <c r="J49" s="21"/>
      <c r="K49" s="284" t="s">
        <v>50</v>
      </c>
      <c r="L49" s="284"/>
      <c r="M49" s="284"/>
      <c r="N49" s="21"/>
      <c r="O49" s="21"/>
      <c r="P49" s="21"/>
      <c r="Q49" s="21"/>
      <c r="R49" s="21"/>
      <c r="S49" s="21"/>
      <c r="T49" s="21"/>
    </row>
    <row r="50" spans="3:20" x14ac:dyDescent="0.2">
      <c r="C50" s="21"/>
      <c r="D50" s="21"/>
      <c r="E50" s="21"/>
      <c r="F50" s="21"/>
      <c r="G50" s="21"/>
      <c r="H50" s="21"/>
      <c r="I50" s="21"/>
      <c r="J50" s="21"/>
      <c r="K50" s="21"/>
      <c r="L50" s="21"/>
      <c r="M50" s="21"/>
      <c r="N50" s="21"/>
      <c r="O50" s="21"/>
      <c r="P50" s="21"/>
      <c r="Q50" s="21"/>
      <c r="R50" s="21"/>
      <c r="S50" s="21"/>
      <c r="T50" s="21"/>
    </row>
    <row r="51" spans="3:20" x14ac:dyDescent="0.2">
      <c r="C51" s="21" t="s">
        <v>51</v>
      </c>
      <c r="D51" s="21"/>
      <c r="E51" s="21" t="s">
        <v>1244</v>
      </c>
      <c r="F51" s="21"/>
      <c r="G51" s="21">
        <v>5774759.4500000002</v>
      </c>
      <c r="H51" s="21"/>
      <c r="I51" s="21"/>
      <c r="J51" s="21"/>
      <c r="K51" s="21" t="s">
        <v>51</v>
      </c>
      <c r="L51" s="21"/>
      <c r="M51" s="21" t="s">
        <v>52</v>
      </c>
      <c r="N51" s="21"/>
      <c r="O51" s="21">
        <v>118859672.94</v>
      </c>
      <c r="P51" s="21"/>
      <c r="Q51" s="21"/>
      <c r="R51" s="21"/>
      <c r="S51" s="21"/>
      <c r="T51" s="21"/>
    </row>
    <row r="52" spans="3:20" x14ac:dyDescent="0.2">
      <c r="C52" s="21"/>
      <c r="D52" s="21"/>
      <c r="E52" s="21"/>
      <c r="F52" s="21"/>
      <c r="G52" s="21"/>
      <c r="H52" s="21"/>
      <c r="I52" s="21"/>
      <c r="J52" s="21"/>
      <c r="K52" s="21"/>
      <c r="L52" s="21"/>
      <c r="M52" s="21" t="s">
        <v>53</v>
      </c>
      <c r="N52" s="21"/>
      <c r="O52" s="21">
        <v>2062145.74</v>
      </c>
      <c r="P52" s="21"/>
      <c r="Q52" s="21"/>
      <c r="R52" s="21"/>
      <c r="S52" s="21"/>
      <c r="T52" s="21"/>
    </row>
    <row r="53" spans="3:20" x14ac:dyDescent="0.2">
      <c r="C53" s="21"/>
      <c r="D53" s="21"/>
      <c r="E53" s="21"/>
      <c r="F53" s="21"/>
      <c r="G53" s="285">
        <v>5774759.4500000002</v>
      </c>
      <c r="H53" s="21"/>
      <c r="I53" s="21"/>
      <c r="J53" s="21"/>
      <c r="K53" s="21"/>
      <c r="L53" s="21"/>
      <c r="M53" s="21"/>
      <c r="N53" s="21"/>
      <c r="O53" s="285">
        <v>120921818.67999999</v>
      </c>
      <c r="P53" s="21"/>
      <c r="Q53" s="21"/>
      <c r="R53" s="21"/>
      <c r="S53" s="21"/>
      <c r="T53" s="21"/>
    </row>
    <row r="54" spans="3:20" x14ac:dyDescent="0.2">
      <c r="C54" s="21"/>
      <c r="D54" s="21"/>
      <c r="E54" s="21"/>
      <c r="F54" s="21"/>
      <c r="G54" s="21"/>
      <c r="H54" s="21"/>
      <c r="I54" s="21"/>
      <c r="J54" s="21"/>
      <c r="K54" s="21"/>
      <c r="L54" s="21"/>
      <c r="M54" s="21"/>
      <c r="N54" s="21"/>
      <c r="O54" s="21"/>
      <c r="P54" s="21"/>
      <c r="Q54" s="21"/>
      <c r="R54" s="21"/>
      <c r="S54" s="21"/>
      <c r="T54" s="21"/>
    </row>
    <row r="55" spans="3:20" x14ac:dyDescent="0.2">
      <c r="C55" s="21" t="s">
        <v>537</v>
      </c>
      <c r="D55" s="21"/>
      <c r="E55" s="21"/>
      <c r="F55" s="21"/>
      <c r="G55" s="21"/>
      <c r="H55" s="21"/>
      <c r="I55" s="21"/>
      <c r="J55" s="21"/>
      <c r="K55" s="21" t="s">
        <v>537</v>
      </c>
      <c r="L55" s="21"/>
      <c r="M55" s="21"/>
      <c r="N55" s="21"/>
      <c r="O55" s="21"/>
      <c r="P55" s="21"/>
      <c r="Q55" s="21"/>
      <c r="R55" s="21"/>
      <c r="S55" s="21"/>
      <c r="T55" s="21"/>
    </row>
    <row r="56" spans="3:20" x14ac:dyDescent="0.2">
      <c r="C56" s="21"/>
      <c r="D56" s="21"/>
      <c r="E56" s="21" t="s">
        <v>48</v>
      </c>
      <c r="F56" s="21"/>
      <c r="G56" s="21">
        <v>0</v>
      </c>
      <c r="H56" s="21"/>
      <c r="I56" s="21"/>
      <c r="J56" s="21"/>
      <c r="K56" s="21"/>
      <c r="L56" s="21"/>
      <c r="M56" s="21" t="s">
        <v>48</v>
      </c>
      <c r="N56" s="21"/>
      <c r="O56" s="21">
        <v>111587353.28999999</v>
      </c>
      <c r="P56" s="21"/>
      <c r="Q56" s="21"/>
      <c r="R56" s="21"/>
      <c r="S56" s="21"/>
      <c r="T56" s="21"/>
    </row>
    <row r="57" spans="3:20" x14ac:dyDescent="0.2">
      <c r="C57" s="21"/>
      <c r="D57" s="21"/>
      <c r="E57" s="21" t="s">
        <v>1130</v>
      </c>
      <c r="F57" s="21"/>
      <c r="G57" s="21">
        <v>5774759.4612999996</v>
      </c>
      <c r="H57" s="21"/>
      <c r="I57" s="21"/>
      <c r="J57" s="21"/>
      <c r="K57" s="21" t="s">
        <v>47</v>
      </c>
      <c r="L57" s="21"/>
      <c r="M57" s="21">
        <v>13143652.340000002</v>
      </c>
      <c r="P57" s="21"/>
      <c r="Q57" s="21"/>
      <c r="R57" s="21"/>
      <c r="S57" s="21"/>
      <c r="T57" s="21"/>
    </row>
    <row r="58" spans="3:20" x14ac:dyDescent="0.2">
      <c r="C58" s="21"/>
      <c r="D58" s="21"/>
      <c r="E58" s="21"/>
      <c r="F58" s="21"/>
      <c r="G58" s="285">
        <v>5774759.4612999996</v>
      </c>
      <c r="H58" s="21"/>
      <c r="I58" s="21"/>
      <c r="J58" s="21"/>
      <c r="K58" s="10" t="s">
        <v>1296</v>
      </c>
      <c r="M58" s="61">
        <v>-8524.7999999999993</v>
      </c>
      <c r="O58" s="61">
        <v>8524.7999999999993</v>
      </c>
      <c r="P58" s="21"/>
      <c r="Q58" s="21"/>
      <c r="R58" s="21"/>
      <c r="S58" s="21"/>
      <c r="T58" s="21"/>
    </row>
    <row r="59" spans="3:20" x14ac:dyDescent="0.2">
      <c r="C59" s="21"/>
      <c r="D59" s="21"/>
      <c r="E59" s="21"/>
      <c r="F59" s="21"/>
      <c r="G59" s="21"/>
      <c r="H59" s="21"/>
      <c r="I59" s="21"/>
      <c r="J59" s="21"/>
      <c r="K59" s="21" t="s">
        <v>47</v>
      </c>
      <c r="M59" s="285">
        <v>13135127.540000001</v>
      </c>
      <c r="P59" s="21"/>
      <c r="Q59" s="21"/>
      <c r="R59" s="21"/>
      <c r="S59" s="21"/>
      <c r="T59" s="21"/>
    </row>
    <row r="60" spans="3:20" ht="13.5" thickBot="1" x14ac:dyDescent="0.25">
      <c r="C60" s="21"/>
      <c r="D60" s="21"/>
      <c r="E60" s="21" t="s">
        <v>538</v>
      </c>
      <c r="F60" s="21"/>
      <c r="G60" s="286">
        <v>1.1299999430775642E-2</v>
      </c>
      <c r="H60" s="21"/>
      <c r="I60" s="21"/>
      <c r="J60" s="21"/>
      <c r="K60" s="21" t="s">
        <v>1297</v>
      </c>
      <c r="L60" s="21"/>
      <c r="M60" s="287">
        <v>0.71</v>
      </c>
      <c r="O60" s="21">
        <v>9325940.5500000007</v>
      </c>
      <c r="P60" s="21"/>
      <c r="Q60" s="208"/>
      <c r="R60" s="21"/>
      <c r="S60" s="21"/>
      <c r="T60" s="21"/>
    </row>
    <row r="61" spans="3:20" ht="13.5" thickTop="1" x14ac:dyDescent="0.2">
      <c r="C61" s="21"/>
      <c r="D61" s="21"/>
      <c r="E61" s="21"/>
      <c r="F61" s="21"/>
      <c r="G61" s="21"/>
      <c r="H61" s="21"/>
      <c r="I61" s="21"/>
      <c r="J61" s="21"/>
      <c r="K61" s="21"/>
      <c r="L61" s="21"/>
      <c r="M61" s="21"/>
      <c r="N61" s="21"/>
      <c r="O61" s="285">
        <v>120921818.63999999</v>
      </c>
      <c r="P61" s="21"/>
      <c r="Q61" s="208"/>
      <c r="R61" s="21"/>
      <c r="S61" s="21"/>
      <c r="T61" s="21"/>
    </row>
    <row r="62" spans="3:20" x14ac:dyDescent="0.2">
      <c r="C62" s="21"/>
      <c r="D62" s="21"/>
      <c r="E62" s="21"/>
      <c r="F62" s="21"/>
      <c r="G62" s="21"/>
      <c r="H62" s="21"/>
      <c r="I62" s="21"/>
      <c r="J62" s="21"/>
      <c r="K62" s="21"/>
      <c r="L62" s="21"/>
      <c r="M62" s="21"/>
      <c r="N62" s="21"/>
      <c r="O62" s="21"/>
      <c r="P62" s="21"/>
      <c r="Q62" s="21"/>
      <c r="R62" s="21"/>
      <c r="S62" s="21"/>
      <c r="T62" s="21"/>
    </row>
    <row r="63" spans="3:20" ht="13.5" thickBot="1" x14ac:dyDescent="0.25">
      <c r="C63" s="21"/>
      <c r="D63" s="21"/>
      <c r="E63" s="21"/>
      <c r="F63" s="21"/>
      <c r="G63" s="21"/>
      <c r="H63" s="21"/>
      <c r="I63" s="21"/>
      <c r="J63" s="21"/>
      <c r="K63" s="21"/>
      <c r="L63" s="21"/>
      <c r="M63" s="21" t="s">
        <v>538</v>
      </c>
      <c r="N63" s="21"/>
      <c r="O63" s="286">
        <v>-4.0000006556510925E-2</v>
      </c>
      <c r="P63" s="21"/>
      <c r="Q63" s="21"/>
      <c r="R63" s="21"/>
      <c r="S63" s="21"/>
      <c r="T63" s="21"/>
    </row>
    <row r="64" spans="3:20" ht="13.5" thickTop="1" x14ac:dyDescent="0.2">
      <c r="C64" s="21" t="s">
        <v>536</v>
      </c>
      <c r="D64" s="21"/>
      <c r="E64" s="21" t="s">
        <v>1244</v>
      </c>
      <c r="F64" s="21"/>
      <c r="G64" s="21">
        <v>2358704.58</v>
      </c>
      <c r="H64" s="21"/>
      <c r="I64" s="21"/>
      <c r="J64" s="21"/>
      <c r="K64" s="21"/>
      <c r="L64" s="21"/>
      <c r="M64" s="21"/>
      <c r="N64" s="21"/>
      <c r="O64" s="21"/>
      <c r="P64" s="21"/>
      <c r="Q64" s="21"/>
      <c r="R64" s="21"/>
      <c r="S64" s="21"/>
      <c r="T64" s="21"/>
    </row>
    <row r="65" spans="3:20" x14ac:dyDescent="0.2">
      <c r="C65" s="21"/>
      <c r="D65" s="21"/>
      <c r="E65" s="21"/>
      <c r="F65" s="21"/>
      <c r="G65" s="21"/>
      <c r="H65" s="21"/>
      <c r="I65" s="21"/>
      <c r="J65" s="21"/>
      <c r="K65" s="21" t="s">
        <v>536</v>
      </c>
      <c r="L65" s="21"/>
      <c r="M65" s="21" t="s">
        <v>52</v>
      </c>
      <c r="N65" s="21"/>
      <c r="O65" s="21">
        <v>20052940.91</v>
      </c>
      <c r="P65" s="21"/>
      <c r="Q65" s="21"/>
      <c r="R65" s="21"/>
      <c r="S65" s="21"/>
      <c r="T65" s="21"/>
    </row>
    <row r="66" spans="3:20" x14ac:dyDescent="0.2">
      <c r="C66" s="21"/>
      <c r="D66" s="21"/>
      <c r="E66" s="21"/>
      <c r="F66" s="21"/>
      <c r="G66" s="285">
        <v>2358704.58</v>
      </c>
      <c r="H66" s="21"/>
      <c r="I66" s="21"/>
      <c r="J66" s="21"/>
      <c r="K66" s="21"/>
      <c r="L66" s="21"/>
      <c r="M66" s="21" t="s">
        <v>53</v>
      </c>
      <c r="N66" s="21"/>
      <c r="O66" s="21">
        <v>1023455.33</v>
      </c>
      <c r="P66" s="21"/>
      <c r="Q66" s="21"/>
      <c r="R66" s="21"/>
      <c r="S66" s="21"/>
      <c r="T66" s="21"/>
    </row>
    <row r="67" spans="3:20" x14ac:dyDescent="0.2">
      <c r="C67" s="21"/>
      <c r="D67" s="21"/>
      <c r="E67" s="21"/>
      <c r="F67" s="21"/>
      <c r="G67" s="21"/>
      <c r="H67" s="21"/>
      <c r="I67" s="21"/>
      <c r="J67" s="21"/>
      <c r="K67" s="21"/>
      <c r="L67" s="21"/>
      <c r="M67" s="21"/>
      <c r="N67" s="21"/>
      <c r="O67" s="285">
        <v>21076396.239999998</v>
      </c>
      <c r="P67" s="21"/>
      <c r="Q67" s="21"/>
      <c r="R67" s="21"/>
      <c r="S67" s="21"/>
      <c r="T67" s="21"/>
    </row>
    <row r="68" spans="3:20" x14ac:dyDescent="0.2">
      <c r="C68" s="21" t="s">
        <v>537</v>
      </c>
      <c r="D68" s="21"/>
      <c r="E68" s="21"/>
      <c r="F68" s="21"/>
      <c r="G68" s="21"/>
      <c r="H68" s="21"/>
      <c r="I68" s="21"/>
      <c r="J68" s="21"/>
      <c r="K68" s="21"/>
      <c r="L68" s="21"/>
      <c r="M68" s="21"/>
      <c r="N68" s="21"/>
      <c r="O68" s="21"/>
      <c r="P68" s="21"/>
      <c r="Q68" s="21"/>
      <c r="R68" s="21"/>
      <c r="S68" s="21"/>
      <c r="T68" s="21"/>
    </row>
    <row r="69" spans="3:20" x14ac:dyDescent="0.2">
      <c r="C69" s="21"/>
      <c r="D69" s="21"/>
      <c r="E69" s="21" t="s">
        <v>539</v>
      </c>
      <c r="F69" s="21"/>
      <c r="G69" s="21">
        <v>0</v>
      </c>
      <c r="H69" s="21"/>
      <c r="I69" s="21"/>
      <c r="J69" s="21"/>
      <c r="K69" s="21" t="s">
        <v>537</v>
      </c>
      <c r="L69" s="21"/>
      <c r="M69" s="21"/>
      <c r="N69" s="21"/>
      <c r="O69" s="21"/>
      <c r="P69" s="21"/>
      <c r="Q69" s="21"/>
      <c r="R69" s="21"/>
      <c r="S69" s="21"/>
      <c r="T69" s="21"/>
    </row>
    <row r="70" spans="3:20" x14ac:dyDescent="0.2">
      <c r="C70" s="21"/>
      <c r="D70" s="21"/>
      <c r="E70" s="21" t="s">
        <v>1131</v>
      </c>
      <c r="F70" s="21"/>
      <c r="G70" s="21">
        <v>2358704.5686999997</v>
      </c>
      <c r="H70" s="21"/>
      <c r="I70" s="21"/>
      <c r="J70" s="21"/>
      <c r="K70" s="21"/>
      <c r="L70" s="21"/>
      <c r="M70" s="21" t="s">
        <v>539</v>
      </c>
      <c r="N70" s="21"/>
      <c r="O70" s="21">
        <v>17267209.279999997</v>
      </c>
      <c r="P70" s="21"/>
      <c r="Q70" s="21"/>
      <c r="R70" s="21"/>
      <c r="S70" s="21"/>
      <c r="T70" s="21"/>
    </row>
    <row r="71" spans="3:20" x14ac:dyDescent="0.2">
      <c r="C71" s="21"/>
      <c r="D71" s="21"/>
      <c r="E71" s="21"/>
      <c r="F71" s="21"/>
      <c r="G71" s="285">
        <v>2358704.5686999997</v>
      </c>
      <c r="H71" s="21"/>
      <c r="I71" s="21"/>
      <c r="J71" s="21"/>
      <c r="K71" s="21" t="s">
        <v>47</v>
      </c>
      <c r="L71" s="21"/>
      <c r="M71" s="21">
        <v>13143652.340000002</v>
      </c>
      <c r="N71" s="21"/>
      <c r="O71" s="21"/>
      <c r="P71" s="21"/>
      <c r="Q71" s="21"/>
      <c r="R71" s="21"/>
      <c r="S71" s="21"/>
      <c r="T71" s="21"/>
    </row>
    <row r="72" spans="3:20" x14ac:dyDescent="0.2">
      <c r="C72" s="21"/>
      <c r="D72" s="21"/>
      <c r="E72" s="21"/>
      <c r="F72" s="21"/>
      <c r="G72" s="21"/>
      <c r="H72" s="21"/>
      <c r="I72" s="21"/>
      <c r="J72" s="21"/>
      <c r="K72" s="10" t="s">
        <v>1296</v>
      </c>
      <c r="M72" s="61">
        <v>-8524.7999999999993</v>
      </c>
      <c r="N72" s="21"/>
      <c r="O72" s="21"/>
      <c r="P72" s="21"/>
      <c r="Q72" s="21"/>
      <c r="R72" s="21"/>
      <c r="S72" s="21"/>
      <c r="T72" s="21"/>
    </row>
    <row r="73" spans="3:20" ht="13.5" thickBot="1" x14ac:dyDescent="0.25">
      <c r="C73" s="21"/>
      <c r="D73" s="21"/>
      <c r="E73" s="21" t="s">
        <v>538</v>
      </c>
      <c r="F73" s="21"/>
      <c r="G73" s="286">
        <v>-1.1300000362098217E-2</v>
      </c>
      <c r="H73" s="21"/>
      <c r="I73" s="21"/>
      <c r="J73" s="21"/>
      <c r="K73" s="21" t="s">
        <v>47</v>
      </c>
      <c r="M73" s="285">
        <v>13135127.540000001</v>
      </c>
      <c r="N73" s="21"/>
      <c r="O73" s="21"/>
      <c r="P73" s="21"/>
      <c r="Q73" s="208"/>
      <c r="R73" s="21"/>
      <c r="S73" s="21"/>
      <c r="T73" s="21"/>
    </row>
    <row r="74" spans="3:20" ht="13.5" thickTop="1" x14ac:dyDescent="0.2">
      <c r="C74" s="21"/>
      <c r="D74" s="21"/>
      <c r="E74" s="21"/>
      <c r="F74" s="21"/>
      <c r="G74" s="21"/>
      <c r="H74" s="21"/>
      <c r="I74" s="21"/>
      <c r="J74" s="21"/>
      <c r="K74" s="21" t="s">
        <v>1297</v>
      </c>
      <c r="L74" s="21"/>
      <c r="M74" s="287">
        <v>0.28999999999999998</v>
      </c>
      <c r="N74" s="21"/>
      <c r="O74" s="21">
        <v>3809186.99</v>
      </c>
      <c r="P74" s="21"/>
      <c r="Q74" s="21"/>
      <c r="R74" s="21"/>
      <c r="S74" s="21"/>
      <c r="T74" s="21"/>
    </row>
    <row r="75" spans="3:20" x14ac:dyDescent="0.2">
      <c r="C75" s="21"/>
      <c r="D75" s="21"/>
      <c r="E75" s="21"/>
      <c r="F75" s="21"/>
      <c r="G75" s="21"/>
      <c r="H75" s="21"/>
      <c r="I75" s="21"/>
      <c r="J75" s="21"/>
      <c r="K75" s="21"/>
      <c r="L75" s="21"/>
      <c r="M75" s="21"/>
      <c r="N75" s="21"/>
      <c r="O75" s="285">
        <v>21076396.269999996</v>
      </c>
      <c r="P75" s="21"/>
      <c r="Q75" s="21"/>
      <c r="R75" s="21"/>
      <c r="S75" s="21"/>
      <c r="T75" s="21"/>
    </row>
    <row r="76" spans="3:20" x14ac:dyDescent="0.2">
      <c r="C76" s="21"/>
      <c r="D76" s="21"/>
      <c r="E76" s="21"/>
      <c r="F76" s="21"/>
      <c r="G76" s="21"/>
      <c r="H76" s="21"/>
      <c r="I76" s="21"/>
      <c r="J76" s="21"/>
      <c r="K76" s="21"/>
      <c r="L76" s="21"/>
      <c r="M76" s="21"/>
      <c r="N76" s="21"/>
      <c r="O76" s="21"/>
      <c r="P76" s="21"/>
      <c r="Q76" s="21"/>
      <c r="R76" s="21"/>
      <c r="S76" s="21"/>
      <c r="T76" s="21"/>
    </row>
    <row r="77" spans="3:20" ht="13.5" thickBot="1" x14ac:dyDescent="0.25">
      <c r="C77" s="21"/>
      <c r="D77" s="21"/>
      <c r="E77" s="21"/>
      <c r="F77" s="21"/>
      <c r="G77" s="21"/>
      <c r="H77" s="21"/>
      <c r="I77" s="21"/>
      <c r="J77" s="21"/>
      <c r="K77" s="21"/>
      <c r="L77" s="21"/>
      <c r="M77" s="21" t="s">
        <v>538</v>
      </c>
      <c r="N77" s="21"/>
      <c r="O77" s="286">
        <v>2.9999997466802597E-2</v>
      </c>
      <c r="P77" s="21"/>
      <c r="Q77" s="21"/>
      <c r="R77" s="21"/>
      <c r="S77" s="21"/>
      <c r="T77" s="21"/>
    </row>
    <row r="78" spans="3:20" ht="13.5" thickTop="1" x14ac:dyDescent="0.2">
      <c r="C78" s="21"/>
      <c r="D78" s="21"/>
      <c r="E78" s="21"/>
      <c r="F78" s="21"/>
      <c r="G78" s="21"/>
      <c r="H78" s="21"/>
      <c r="I78" s="21"/>
      <c r="J78" s="21"/>
      <c r="P78" s="21"/>
      <c r="Q78" s="21"/>
      <c r="R78" s="21"/>
      <c r="S78" s="21"/>
      <c r="T78" s="21"/>
    </row>
    <row r="79" spans="3:20" x14ac:dyDescent="0.2">
      <c r="C79" s="21"/>
      <c r="D79" s="21"/>
      <c r="E79" s="21"/>
      <c r="F79" s="21"/>
      <c r="G79" s="21"/>
      <c r="H79" s="21"/>
      <c r="I79" s="21"/>
      <c r="J79" s="21"/>
      <c r="P79" s="21"/>
      <c r="Q79" s="21"/>
      <c r="R79" s="21"/>
      <c r="S79" s="21"/>
      <c r="T79" s="21"/>
    </row>
    <row r="80" spans="3:20" x14ac:dyDescent="0.2">
      <c r="C80" s="21"/>
      <c r="D80" s="21"/>
      <c r="E80" s="21"/>
      <c r="F80" s="21"/>
      <c r="G80" s="21"/>
      <c r="H80" s="21"/>
      <c r="I80" s="21"/>
      <c r="J80" s="21"/>
      <c r="K80" s="21"/>
      <c r="L80" s="21"/>
      <c r="M80" s="21"/>
      <c r="N80" s="21"/>
      <c r="O80" s="21"/>
      <c r="P80" s="21"/>
      <c r="Q80" s="21"/>
      <c r="R80" s="21"/>
      <c r="S80" s="21"/>
      <c r="T80" s="21"/>
    </row>
    <row r="81" spans="3:20" x14ac:dyDescent="0.2">
      <c r="C81" s="21"/>
      <c r="D81" s="21"/>
      <c r="E81" s="21"/>
      <c r="F81" s="21"/>
      <c r="G81" s="21"/>
      <c r="H81" s="21"/>
      <c r="I81" s="21"/>
      <c r="J81" s="21"/>
      <c r="K81" s="21"/>
      <c r="L81" s="21"/>
      <c r="M81" s="21"/>
      <c r="N81" s="21"/>
      <c r="O81" s="21"/>
      <c r="P81" s="21"/>
      <c r="Q81" s="21"/>
      <c r="R81" s="21"/>
      <c r="S81" s="21"/>
      <c r="T81" s="21"/>
    </row>
    <row r="82" spans="3:20" x14ac:dyDescent="0.2">
      <c r="C82" s="21"/>
      <c r="D82" s="21"/>
      <c r="E82" s="21"/>
      <c r="F82" s="21"/>
      <c r="G82" s="21"/>
      <c r="H82" s="21"/>
      <c r="I82" s="21"/>
      <c r="J82" s="21"/>
      <c r="K82" s="21"/>
      <c r="L82" s="21"/>
      <c r="M82" s="21"/>
      <c r="N82" s="21"/>
      <c r="O82" s="21"/>
      <c r="P82" s="21"/>
      <c r="Q82" s="21"/>
      <c r="R82" s="21"/>
      <c r="S82" s="21"/>
      <c r="T82" s="21"/>
    </row>
    <row r="83" spans="3:20" x14ac:dyDescent="0.2">
      <c r="C83" s="21"/>
      <c r="D83" s="21"/>
      <c r="E83" s="21"/>
      <c r="F83" s="21"/>
      <c r="G83" s="21"/>
      <c r="H83" s="21"/>
      <c r="I83" s="21"/>
      <c r="J83" s="21"/>
      <c r="K83" s="21"/>
      <c r="L83" s="21"/>
      <c r="M83" s="21"/>
      <c r="N83" s="21"/>
      <c r="O83" s="21"/>
      <c r="P83" s="21"/>
      <c r="Q83" s="21"/>
      <c r="R83" s="21"/>
      <c r="S83" s="21"/>
      <c r="T83" s="21"/>
    </row>
    <row r="84" spans="3:20" x14ac:dyDescent="0.2">
      <c r="C84" s="21"/>
      <c r="D84" s="21"/>
      <c r="E84" s="21"/>
      <c r="F84" s="21"/>
      <c r="G84" s="21"/>
      <c r="H84" s="21"/>
      <c r="I84" s="21"/>
      <c r="J84" s="21"/>
      <c r="K84" s="21"/>
      <c r="L84" s="21"/>
      <c r="M84" s="21"/>
      <c r="N84" s="21"/>
      <c r="O84" s="21"/>
      <c r="P84" s="21"/>
      <c r="Q84" s="21"/>
      <c r="R84" s="21"/>
      <c r="S84" s="21"/>
      <c r="T84" s="21"/>
    </row>
    <row r="85" spans="3:20" x14ac:dyDescent="0.2">
      <c r="C85" s="21"/>
      <c r="D85" s="21"/>
      <c r="E85" s="21"/>
      <c r="F85" s="21"/>
      <c r="G85" s="21"/>
      <c r="H85" s="21"/>
      <c r="I85" s="21"/>
      <c r="J85" s="21"/>
      <c r="K85" s="21"/>
      <c r="L85" s="21"/>
      <c r="M85" s="21"/>
      <c r="N85" s="21"/>
      <c r="O85" s="21"/>
      <c r="P85" s="21"/>
      <c r="Q85" s="21"/>
      <c r="R85" s="21"/>
      <c r="S85" s="21"/>
      <c r="T85" s="21"/>
    </row>
    <row r="86" spans="3:20" x14ac:dyDescent="0.2">
      <c r="C86" s="21"/>
      <c r="D86" s="21"/>
      <c r="E86" s="21"/>
      <c r="F86" s="21"/>
      <c r="G86" s="21"/>
      <c r="H86" s="21"/>
      <c r="I86" s="21"/>
      <c r="J86" s="21"/>
      <c r="K86" s="21"/>
      <c r="L86" s="21"/>
      <c r="M86" s="21"/>
      <c r="N86" s="21"/>
      <c r="O86" s="21"/>
      <c r="P86" s="21"/>
      <c r="Q86" s="21"/>
      <c r="R86" s="21"/>
      <c r="S86" s="21"/>
      <c r="T86" s="21"/>
    </row>
    <row r="87" spans="3:20" x14ac:dyDescent="0.2">
      <c r="C87" s="21"/>
      <c r="D87" s="21"/>
      <c r="E87" s="21"/>
      <c r="F87" s="21"/>
      <c r="G87" s="21"/>
      <c r="H87" s="21"/>
      <c r="I87" s="21"/>
      <c r="J87" s="21"/>
      <c r="K87" s="21"/>
      <c r="L87" s="21"/>
      <c r="M87" s="21"/>
      <c r="N87" s="21"/>
      <c r="O87" s="21"/>
      <c r="P87" s="21"/>
      <c r="Q87" s="21"/>
      <c r="R87" s="21"/>
      <c r="S87" s="21"/>
      <c r="T87" s="21"/>
    </row>
    <row r="88" spans="3:20" x14ac:dyDescent="0.2">
      <c r="C88" s="21"/>
      <c r="D88" s="21"/>
      <c r="E88" s="21"/>
      <c r="F88" s="21"/>
      <c r="G88" s="21"/>
      <c r="H88" s="21"/>
      <c r="I88" s="21"/>
      <c r="J88" s="21"/>
      <c r="K88" s="21"/>
      <c r="L88" s="21"/>
      <c r="M88" s="21"/>
      <c r="N88" s="21"/>
      <c r="O88" s="21"/>
      <c r="P88" s="21"/>
      <c r="Q88" s="21"/>
      <c r="R88" s="21"/>
      <c r="S88" s="21"/>
      <c r="T88" s="21"/>
    </row>
    <row r="89" spans="3:20" x14ac:dyDescent="0.2">
      <c r="C89" s="21"/>
      <c r="D89" s="21"/>
      <c r="E89" s="21"/>
      <c r="F89" s="21"/>
      <c r="G89" s="21"/>
      <c r="H89" s="21"/>
      <c r="I89" s="21"/>
      <c r="J89" s="21"/>
      <c r="K89" s="21"/>
      <c r="L89" s="21"/>
      <c r="M89" s="21"/>
      <c r="N89" s="21"/>
      <c r="O89" s="21"/>
      <c r="P89" s="21"/>
      <c r="Q89" s="21"/>
      <c r="R89" s="21"/>
      <c r="S89" s="21"/>
      <c r="T89" s="21"/>
    </row>
    <row r="90" spans="3:20" x14ac:dyDescent="0.2">
      <c r="C90" s="21"/>
      <c r="D90" s="21"/>
      <c r="E90" s="21"/>
      <c r="F90" s="21"/>
      <c r="G90" s="21"/>
      <c r="H90" s="21"/>
      <c r="I90" s="21"/>
      <c r="J90" s="21"/>
      <c r="K90" s="21"/>
      <c r="L90" s="21"/>
      <c r="M90" s="21"/>
      <c r="N90" s="21"/>
      <c r="O90" s="21"/>
      <c r="P90" s="21"/>
      <c r="Q90" s="21"/>
      <c r="R90" s="21"/>
      <c r="S90" s="21"/>
      <c r="T90" s="21"/>
    </row>
    <row r="91" spans="3:20" x14ac:dyDescent="0.2">
      <c r="C91" s="21"/>
      <c r="D91" s="21"/>
      <c r="E91" s="21"/>
      <c r="F91" s="21"/>
      <c r="G91" s="21"/>
      <c r="H91" s="21"/>
      <c r="I91" s="21"/>
      <c r="J91" s="21"/>
      <c r="K91" s="21"/>
      <c r="L91" s="21"/>
      <c r="M91" s="21"/>
      <c r="N91" s="21"/>
      <c r="O91" s="21"/>
      <c r="P91" s="21"/>
      <c r="Q91" s="21"/>
      <c r="R91" s="21"/>
      <c r="S91" s="21"/>
      <c r="T91" s="21"/>
    </row>
    <row r="92" spans="3:20" x14ac:dyDescent="0.2">
      <c r="C92" s="21"/>
      <c r="D92" s="21"/>
      <c r="E92" s="21"/>
      <c r="F92" s="21"/>
      <c r="G92" s="21"/>
      <c r="H92" s="21"/>
      <c r="I92" s="21"/>
      <c r="J92" s="21"/>
      <c r="K92" s="21"/>
      <c r="L92" s="21"/>
      <c r="M92" s="21"/>
      <c r="N92" s="21"/>
      <c r="O92" s="21"/>
      <c r="P92" s="21"/>
      <c r="Q92" s="21"/>
      <c r="R92" s="21"/>
      <c r="S92" s="21"/>
      <c r="T92" s="21"/>
    </row>
    <row r="93" spans="3:20" x14ac:dyDescent="0.2">
      <c r="C93" s="21"/>
      <c r="D93" s="21"/>
      <c r="E93" s="21"/>
      <c r="F93" s="21"/>
      <c r="G93" s="21"/>
      <c r="H93" s="21"/>
      <c r="I93" s="21"/>
      <c r="J93" s="21"/>
      <c r="K93" s="21"/>
      <c r="L93" s="21"/>
      <c r="M93" s="21"/>
      <c r="N93" s="21"/>
      <c r="O93" s="21"/>
      <c r="P93" s="21"/>
      <c r="Q93" s="21"/>
      <c r="R93" s="21"/>
      <c r="S93" s="21"/>
      <c r="T93" s="21"/>
    </row>
    <row r="94" spans="3:20" x14ac:dyDescent="0.2">
      <c r="C94" s="21"/>
      <c r="D94" s="21"/>
      <c r="E94" s="21"/>
      <c r="F94" s="21"/>
      <c r="G94" s="21"/>
      <c r="H94" s="21"/>
      <c r="I94" s="21"/>
      <c r="J94" s="21"/>
      <c r="K94" s="21"/>
      <c r="L94" s="21"/>
      <c r="M94" s="21"/>
      <c r="N94" s="21"/>
      <c r="O94" s="21"/>
      <c r="P94" s="21"/>
      <c r="Q94" s="21"/>
      <c r="R94" s="21"/>
      <c r="S94" s="21"/>
      <c r="T94" s="21"/>
    </row>
    <row r="95" spans="3:20" x14ac:dyDescent="0.2">
      <c r="C95" s="21"/>
      <c r="D95" s="21"/>
      <c r="E95" s="21"/>
      <c r="F95" s="21"/>
      <c r="G95" s="21"/>
      <c r="H95" s="21"/>
      <c r="I95" s="21"/>
      <c r="J95" s="21"/>
      <c r="K95" s="21"/>
      <c r="L95" s="21"/>
      <c r="M95" s="21"/>
      <c r="N95" s="21"/>
      <c r="O95" s="21"/>
      <c r="P95" s="21"/>
      <c r="Q95" s="21"/>
      <c r="R95" s="21"/>
      <c r="S95" s="21"/>
      <c r="T95" s="21"/>
    </row>
    <row r="96" spans="3:20" x14ac:dyDescent="0.2">
      <c r="C96" s="21"/>
      <c r="D96" s="21"/>
      <c r="E96" s="21"/>
      <c r="F96" s="21"/>
      <c r="G96" s="21"/>
      <c r="H96" s="21"/>
      <c r="I96" s="21"/>
      <c r="J96" s="21"/>
      <c r="K96" s="21"/>
      <c r="L96" s="21"/>
      <c r="M96" s="21"/>
      <c r="N96" s="21"/>
      <c r="O96" s="21"/>
      <c r="P96" s="21"/>
      <c r="Q96" s="21"/>
      <c r="R96" s="21"/>
      <c r="S96" s="21"/>
      <c r="T96" s="21"/>
    </row>
    <row r="97" spans="3:20" x14ac:dyDescent="0.2">
      <c r="C97" s="21"/>
      <c r="D97" s="21"/>
      <c r="E97" s="21"/>
      <c r="F97" s="21"/>
      <c r="G97" s="21"/>
      <c r="H97" s="21"/>
      <c r="I97" s="21"/>
      <c r="J97" s="21"/>
      <c r="K97" s="21"/>
      <c r="L97" s="21"/>
      <c r="M97" s="21"/>
      <c r="N97" s="21"/>
      <c r="O97" s="21"/>
      <c r="P97" s="21"/>
      <c r="Q97" s="21"/>
      <c r="R97" s="21"/>
      <c r="S97" s="21"/>
      <c r="T97" s="21"/>
    </row>
    <row r="98" spans="3:20" x14ac:dyDescent="0.2">
      <c r="C98" s="21"/>
      <c r="D98" s="21"/>
      <c r="E98" s="21"/>
      <c r="F98" s="21"/>
      <c r="G98" s="21"/>
      <c r="H98" s="21"/>
      <c r="I98" s="21"/>
      <c r="J98" s="21"/>
      <c r="K98" s="21"/>
      <c r="L98" s="21"/>
      <c r="M98" s="21"/>
      <c r="N98" s="21"/>
      <c r="O98" s="21"/>
      <c r="P98" s="21"/>
      <c r="Q98" s="21"/>
      <c r="R98" s="21"/>
      <c r="S98" s="21"/>
      <c r="T98" s="21"/>
    </row>
    <row r="99" spans="3:20" x14ac:dyDescent="0.2">
      <c r="C99" s="21"/>
      <c r="D99" s="21"/>
      <c r="E99" s="21"/>
      <c r="F99" s="21"/>
      <c r="G99" s="21"/>
      <c r="H99" s="21"/>
      <c r="I99" s="21"/>
      <c r="J99" s="21"/>
      <c r="K99" s="21"/>
      <c r="L99" s="21"/>
      <c r="M99" s="21"/>
      <c r="N99" s="21"/>
      <c r="O99" s="21"/>
      <c r="P99" s="21"/>
      <c r="Q99" s="21"/>
      <c r="R99" s="21"/>
      <c r="S99" s="21"/>
      <c r="T99" s="21"/>
    </row>
    <row r="100" spans="3:20" x14ac:dyDescent="0.2">
      <c r="C100" s="21"/>
      <c r="D100" s="21"/>
      <c r="E100" s="21"/>
      <c r="F100" s="21"/>
      <c r="G100" s="21"/>
      <c r="H100" s="21"/>
      <c r="I100" s="21"/>
      <c r="J100" s="21"/>
      <c r="K100" s="21"/>
      <c r="L100" s="21"/>
      <c r="M100" s="21"/>
      <c r="N100" s="21"/>
      <c r="O100" s="21"/>
      <c r="P100" s="21"/>
      <c r="Q100" s="21"/>
      <c r="R100" s="21"/>
      <c r="S100" s="21"/>
      <c r="T100" s="21"/>
    </row>
    <row r="101" spans="3:20" x14ac:dyDescent="0.2">
      <c r="C101" s="21"/>
      <c r="D101" s="21"/>
      <c r="E101" s="21"/>
      <c r="F101" s="21"/>
      <c r="G101" s="21"/>
      <c r="H101" s="21"/>
      <c r="I101" s="21"/>
      <c r="J101" s="21"/>
      <c r="K101" s="21"/>
      <c r="L101" s="21"/>
      <c r="M101" s="21"/>
      <c r="N101" s="21"/>
      <c r="O101" s="21"/>
      <c r="P101" s="21"/>
      <c r="Q101" s="21"/>
      <c r="R101" s="21"/>
      <c r="S101" s="21"/>
      <c r="T101" s="21"/>
    </row>
    <row r="102" spans="3:20" x14ac:dyDescent="0.2">
      <c r="C102" s="21"/>
      <c r="D102" s="21"/>
      <c r="E102" s="21"/>
      <c r="F102" s="21"/>
      <c r="G102" s="21"/>
      <c r="H102" s="21"/>
      <c r="I102" s="21"/>
      <c r="J102" s="21"/>
      <c r="K102" s="21"/>
      <c r="L102" s="21"/>
      <c r="M102" s="21"/>
      <c r="N102" s="21"/>
      <c r="O102" s="21"/>
      <c r="P102" s="21"/>
      <c r="Q102" s="21"/>
      <c r="R102" s="21"/>
      <c r="S102" s="21"/>
      <c r="T102" s="21"/>
    </row>
    <row r="103" spans="3:20" x14ac:dyDescent="0.2">
      <c r="C103" s="21"/>
      <c r="D103" s="21"/>
      <c r="E103" s="21"/>
      <c r="F103" s="21"/>
      <c r="G103" s="21"/>
      <c r="H103" s="21"/>
      <c r="I103" s="21"/>
      <c r="J103" s="21"/>
      <c r="K103" s="21"/>
      <c r="L103" s="21"/>
      <c r="M103" s="21"/>
      <c r="N103" s="21"/>
      <c r="O103" s="21"/>
      <c r="P103" s="21"/>
      <c r="Q103" s="21"/>
      <c r="R103" s="21"/>
      <c r="S103" s="21"/>
      <c r="T103" s="21"/>
    </row>
    <row r="104" spans="3:20" x14ac:dyDescent="0.2">
      <c r="C104" s="21"/>
      <c r="D104" s="21"/>
      <c r="E104" s="21"/>
      <c r="F104" s="21"/>
      <c r="G104" s="21"/>
      <c r="H104" s="21"/>
      <c r="I104" s="21"/>
      <c r="J104" s="21"/>
      <c r="K104" s="21"/>
      <c r="L104" s="21"/>
      <c r="M104" s="21"/>
      <c r="N104" s="21"/>
      <c r="O104" s="21"/>
      <c r="P104" s="21"/>
      <c r="Q104" s="21"/>
      <c r="R104" s="21"/>
      <c r="S104" s="21"/>
      <c r="T104" s="21"/>
    </row>
    <row r="105" spans="3:20" x14ac:dyDescent="0.2">
      <c r="C105" s="21"/>
      <c r="D105" s="21"/>
      <c r="E105" s="21"/>
      <c r="F105" s="21"/>
      <c r="G105" s="21"/>
      <c r="H105" s="21"/>
      <c r="I105" s="21"/>
      <c r="J105" s="21"/>
      <c r="K105" s="21"/>
      <c r="L105" s="21"/>
      <c r="M105" s="21"/>
      <c r="N105" s="21"/>
      <c r="O105" s="21"/>
      <c r="P105" s="21"/>
      <c r="Q105" s="21"/>
      <c r="R105" s="21"/>
      <c r="S105" s="21"/>
      <c r="T105" s="21"/>
    </row>
    <row r="106" spans="3:20" x14ac:dyDescent="0.2">
      <c r="C106" s="21"/>
      <c r="D106" s="21"/>
      <c r="E106" s="21"/>
      <c r="F106" s="21"/>
      <c r="G106" s="21"/>
      <c r="H106" s="21"/>
      <c r="I106" s="21"/>
      <c r="J106" s="21"/>
      <c r="K106" s="21"/>
      <c r="L106" s="21"/>
      <c r="M106" s="21"/>
      <c r="N106" s="21"/>
      <c r="O106" s="21"/>
      <c r="P106" s="21"/>
      <c r="Q106" s="21"/>
      <c r="R106" s="21"/>
      <c r="S106" s="21"/>
      <c r="T106" s="21"/>
    </row>
    <row r="107" spans="3:20" x14ac:dyDescent="0.2">
      <c r="C107" s="21"/>
      <c r="D107" s="21"/>
      <c r="E107" s="21"/>
      <c r="F107" s="21"/>
      <c r="G107" s="21"/>
      <c r="H107" s="21"/>
      <c r="I107" s="21"/>
      <c r="J107" s="21"/>
      <c r="K107" s="21"/>
      <c r="L107" s="21"/>
      <c r="M107" s="21"/>
      <c r="N107" s="21"/>
      <c r="O107" s="21"/>
      <c r="P107" s="21"/>
      <c r="Q107" s="21"/>
      <c r="R107" s="21"/>
      <c r="S107" s="21"/>
      <c r="T107" s="21"/>
    </row>
    <row r="108" spans="3:20" x14ac:dyDescent="0.2">
      <c r="C108" s="21"/>
      <c r="D108" s="21"/>
      <c r="E108" s="21"/>
      <c r="F108" s="21"/>
      <c r="G108" s="21"/>
      <c r="H108" s="21"/>
      <c r="I108" s="21"/>
      <c r="J108" s="21"/>
      <c r="K108" s="21"/>
      <c r="L108" s="21"/>
      <c r="M108" s="21"/>
      <c r="N108" s="21"/>
      <c r="O108" s="21"/>
      <c r="P108" s="21"/>
      <c r="Q108" s="21"/>
      <c r="R108" s="21"/>
      <c r="S108" s="21"/>
      <c r="T108" s="21"/>
    </row>
    <row r="109" spans="3:20" x14ac:dyDescent="0.2">
      <c r="C109" s="21"/>
      <c r="D109" s="21"/>
      <c r="E109" s="21"/>
      <c r="F109" s="21"/>
      <c r="G109" s="21"/>
      <c r="H109" s="21"/>
      <c r="I109" s="21"/>
      <c r="J109" s="21"/>
      <c r="K109" s="21"/>
      <c r="L109" s="21"/>
      <c r="M109" s="21"/>
      <c r="N109" s="21"/>
      <c r="O109" s="21"/>
      <c r="P109" s="21"/>
      <c r="Q109" s="21"/>
      <c r="R109" s="21"/>
      <c r="S109" s="21"/>
      <c r="T109" s="21"/>
    </row>
    <row r="110" spans="3:20" x14ac:dyDescent="0.2">
      <c r="C110" s="21"/>
      <c r="D110" s="21"/>
      <c r="E110" s="21"/>
      <c r="F110" s="21"/>
      <c r="G110" s="21"/>
      <c r="H110" s="21"/>
      <c r="I110" s="21"/>
      <c r="J110" s="21"/>
      <c r="K110" s="21"/>
      <c r="L110" s="21"/>
      <c r="M110" s="21"/>
      <c r="N110" s="21"/>
      <c r="O110" s="21"/>
      <c r="P110" s="21"/>
      <c r="Q110" s="21"/>
      <c r="R110" s="21"/>
      <c r="S110" s="21"/>
      <c r="T110" s="21"/>
    </row>
    <row r="111" spans="3:20" x14ac:dyDescent="0.2">
      <c r="C111" s="21"/>
      <c r="D111" s="21"/>
      <c r="E111" s="21"/>
      <c r="F111" s="21"/>
      <c r="G111" s="21"/>
      <c r="H111" s="21"/>
      <c r="I111" s="21"/>
      <c r="J111" s="21"/>
      <c r="K111" s="21"/>
      <c r="L111" s="21"/>
      <c r="M111" s="21"/>
      <c r="N111" s="21"/>
      <c r="O111" s="21"/>
      <c r="P111" s="21"/>
      <c r="Q111" s="21"/>
      <c r="R111" s="21"/>
      <c r="S111" s="21"/>
      <c r="T111" s="21"/>
    </row>
    <row r="112" spans="3:20" x14ac:dyDescent="0.2">
      <c r="C112" s="21"/>
      <c r="D112" s="21"/>
      <c r="E112" s="21"/>
      <c r="F112" s="21"/>
      <c r="G112" s="21"/>
      <c r="H112" s="21"/>
      <c r="I112" s="21"/>
      <c r="J112" s="21"/>
      <c r="K112" s="21"/>
      <c r="L112" s="21"/>
      <c r="M112" s="21"/>
      <c r="N112" s="21"/>
      <c r="O112" s="21"/>
      <c r="P112" s="21"/>
      <c r="Q112" s="21"/>
      <c r="R112" s="21"/>
      <c r="S112" s="21"/>
      <c r="T112" s="21"/>
    </row>
    <row r="113" spans="3:20" x14ac:dyDescent="0.2">
      <c r="C113" s="21"/>
      <c r="D113" s="21"/>
      <c r="E113" s="21"/>
      <c r="F113" s="21"/>
      <c r="G113" s="21"/>
      <c r="H113" s="21"/>
      <c r="I113" s="21"/>
      <c r="J113" s="21"/>
      <c r="K113" s="21"/>
      <c r="L113" s="21"/>
      <c r="M113" s="21"/>
      <c r="N113" s="21"/>
      <c r="O113" s="21"/>
      <c r="P113" s="21"/>
      <c r="Q113" s="21"/>
      <c r="R113" s="21"/>
      <c r="S113" s="21"/>
      <c r="T113" s="21"/>
    </row>
    <row r="114" spans="3:20" x14ac:dyDescent="0.2">
      <c r="C114" s="21"/>
      <c r="D114" s="21"/>
      <c r="E114" s="21"/>
      <c r="F114" s="21"/>
      <c r="G114" s="21"/>
      <c r="H114" s="21"/>
      <c r="I114" s="21"/>
      <c r="J114" s="21"/>
      <c r="K114" s="21"/>
      <c r="L114" s="21"/>
      <c r="M114" s="21"/>
      <c r="N114" s="21"/>
      <c r="O114" s="21"/>
      <c r="P114" s="21"/>
      <c r="Q114" s="21"/>
      <c r="R114" s="21"/>
      <c r="S114" s="21"/>
      <c r="T114" s="21"/>
    </row>
    <row r="115" spans="3:20" x14ac:dyDescent="0.2">
      <c r="C115" s="21"/>
      <c r="D115" s="21"/>
      <c r="E115" s="21"/>
      <c r="F115" s="21"/>
      <c r="G115" s="21"/>
      <c r="H115" s="21"/>
      <c r="I115" s="21"/>
      <c r="J115" s="21"/>
      <c r="K115" s="21"/>
      <c r="L115" s="21"/>
      <c r="M115" s="21"/>
      <c r="N115" s="21"/>
      <c r="O115" s="21"/>
      <c r="P115" s="21"/>
      <c r="Q115" s="21"/>
      <c r="R115" s="21"/>
      <c r="S115" s="21"/>
      <c r="T115" s="21"/>
    </row>
    <row r="116" spans="3:20" x14ac:dyDescent="0.2">
      <c r="C116" s="21"/>
      <c r="D116" s="21"/>
      <c r="E116" s="21"/>
      <c r="F116" s="21"/>
      <c r="G116" s="21"/>
      <c r="H116" s="21"/>
      <c r="I116" s="21"/>
      <c r="J116" s="21"/>
      <c r="K116" s="21"/>
      <c r="L116" s="21"/>
      <c r="M116" s="21"/>
      <c r="N116" s="21"/>
      <c r="O116" s="21"/>
      <c r="P116" s="21"/>
      <c r="Q116" s="21"/>
      <c r="R116" s="21"/>
      <c r="S116" s="21"/>
      <c r="T116" s="21"/>
    </row>
    <row r="117" spans="3:20" x14ac:dyDescent="0.2">
      <c r="C117" s="21"/>
      <c r="D117" s="21"/>
      <c r="E117" s="21"/>
      <c r="F117" s="21"/>
      <c r="G117" s="21"/>
      <c r="H117" s="21"/>
      <c r="I117" s="21"/>
      <c r="J117" s="21"/>
      <c r="K117" s="21"/>
      <c r="L117" s="21"/>
      <c r="M117" s="21"/>
      <c r="N117" s="21"/>
      <c r="O117" s="21"/>
      <c r="P117" s="21"/>
      <c r="Q117" s="21"/>
      <c r="R117" s="21"/>
      <c r="S117" s="21"/>
      <c r="T117" s="21"/>
    </row>
    <row r="118" spans="3:20" x14ac:dyDescent="0.2">
      <c r="C118" s="21"/>
      <c r="D118" s="21"/>
      <c r="E118" s="21"/>
      <c r="F118" s="21"/>
      <c r="G118" s="21"/>
      <c r="H118" s="21"/>
      <c r="I118" s="21"/>
      <c r="J118" s="21"/>
      <c r="K118" s="21"/>
      <c r="L118" s="21"/>
      <c r="M118" s="21"/>
      <c r="N118" s="21"/>
      <c r="O118" s="21"/>
      <c r="P118" s="21"/>
      <c r="Q118" s="21"/>
      <c r="R118" s="21"/>
      <c r="S118" s="21"/>
      <c r="T118" s="21"/>
    </row>
    <row r="119" spans="3:20" x14ac:dyDescent="0.2">
      <c r="C119" s="21"/>
      <c r="D119" s="21"/>
      <c r="E119" s="21"/>
      <c r="F119" s="21"/>
      <c r="G119" s="21"/>
      <c r="H119" s="21"/>
      <c r="I119" s="21"/>
      <c r="J119" s="21"/>
      <c r="K119" s="21"/>
      <c r="L119" s="21"/>
      <c r="M119" s="21"/>
      <c r="N119" s="21"/>
      <c r="O119" s="21"/>
      <c r="P119" s="21"/>
      <c r="Q119" s="21"/>
      <c r="R119" s="21"/>
      <c r="S119" s="21"/>
      <c r="T119" s="21"/>
    </row>
    <row r="120" spans="3:20" x14ac:dyDescent="0.2">
      <c r="C120" s="21"/>
      <c r="D120" s="21"/>
      <c r="E120" s="21"/>
      <c r="F120" s="21"/>
      <c r="G120" s="21"/>
      <c r="H120" s="21"/>
      <c r="I120" s="21"/>
      <c r="J120" s="21"/>
      <c r="K120" s="21"/>
      <c r="L120" s="21"/>
      <c r="M120" s="21"/>
      <c r="N120" s="21"/>
      <c r="O120" s="21"/>
      <c r="P120" s="21"/>
      <c r="Q120" s="21"/>
      <c r="R120" s="21"/>
      <c r="S120" s="21"/>
      <c r="T120" s="21"/>
    </row>
    <row r="121" spans="3:20" x14ac:dyDescent="0.2">
      <c r="C121" s="21"/>
      <c r="D121" s="21"/>
      <c r="E121" s="21"/>
      <c r="F121" s="21"/>
      <c r="G121" s="21"/>
      <c r="H121" s="21"/>
      <c r="I121" s="21"/>
      <c r="J121" s="21"/>
      <c r="K121" s="21"/>
      <c r="L121" s="21"/>
      <c r="M121" s="21"/>
      <c r="N121" s="21"/>
      <c r="O121" s="21"/>
      <c r="P121" s="21"/>
      <c r="Q121" s="21"/>
      <c r="R121" s="21"/>
      <c r="S121" s="21"/>
      <c r="T121" s="21"/>
    </row>
    <row r="122" spans="3:20" x14ac:dyDescent="0.2">
      <c r="C122" s="21"/>
      <c r="D122" s="21"/>
      <c r="E122" s="21"/>
      <c r="F122" s="21"/>
      <c r="G122" s="21"/>
      <c r="H122" s="21"/>
      <c r="I122" s="21"/>
      <c r="J122" s="21"/>
      <c r="K122" s="21"/>
      <c r="L122" s="21"/>
      <c r="M122" s="21"/>
      <c r="N122" s="21"/>
      <c r="O122" s="21"/>
      <c r="P122" s="21"/>
      <c r="Q122" s="21"/>
      <c r="R122" s="21"/>
      <c r="S122" s="21"/>
      <c r="T122" s="21"/>
    </row>
    <row r="123" spans="3:20" x14ac:dyDescent="0.2">
      <c r="C123" s="21"/>
      <c r="D123" s="21"/>
      <c r="E123" s="21"/>
      <c r="F123" s="21"/>
      <c r="G123" s="21"/>
      <c r="H123" s="21"/>
      <c r="I123" s="21"/>
      <c r="J123" s="21"/>
      <c r="K123" s="21"/>
      <c r="L123" s="21"/>
      <c r="M123" s="21"/>
      <c r="N123" s="21"/>
      <c r="O123" s="21"/>
      <c r="P123" s="21"/>
      <c r="Q123" s="21"/>
      <c r="R123" s="21"/>
      <c r="S123" s="21"/>
      <c r="T123" s="21"/>
    </row>
    <row r="124" spans="3:20" x14ac:dyDescent="0.2">
      <c r="C124" s="21"/>
      <c r="D124" s="21"/>
      <c r="E124" s="21"/>
      <c r="F124" s="21"/>
      <c r="G124" s="21"/>
      <c r="H124" s="21"/>
      <c r="I124" s="21"/>
      <c r="J124" s="21"/>
      <c r="K124" s="21"/>
      <c r="L124" s="21"/>
      <c r="M124" s="21"/>
      <c r="N124" s="21"/>
      <c r="O124" s="21"/>
      <c r="P124" s="21"/>
      <c r="Q124" s="21"/>
      <c r="R124" s="21"/>
      <c r="S124" s="21"/>
      <c r="T124" s="21"/>
    </row>
    <row r="125" spans="3:20" x14ac:dyDescent="0.2">
      <c r="C125" s="21"/>
      <c r="D125" s="21"/>
      <c r="E125" s="21"/>
      <c r="F125" s="21"/>
      <c r="G125" s="21"/>
      <c r="H125" s="21"/>
      <c r="I125" s="21"/>
      <c r="J125" s="21"/>
      <c r="K125" s="21"/>
      <c r="L125" s="21"/>
      <c r="M125" s="21"/>
      <c r="N125" s="21"/>
      <c r="O125" s="21"/>
      <c r="P125" s="21"/>
      <c r="Q125" s="21"/>
      <c r="R125" s="21"/>
      <c r="S125" s="21"/>
      <c r="T125" s="21"/>
    </row>
    <row r="126" spans="3:20" x14ac:dyDescent="0.2">
      <c r="C126" s="21"/>
      <c r="D126" s="21"/>
      <c r="E126" s="21"/>
      <c r="F126" s="21"/>
      <c r="G126" s="21"/>
      <c r="H126" s="21"/>
      <c r="I126" s="21"/>
      <c r="J126" s="21"/>
      <c r="K126" s="21"/>
      <c r="L126" s="21"/>
      <c r="M126" s="21"/>
      <c r="N126" s="21"/>
      <c r="O126" s="21"/>
      <c r="P126" s="21"/>
      <c r="Q126" s="21"/>
      <c r="R126" s="21"/>
      <c r="S126" s="21"/>
      <c r="T126" s="21"/>
    </row>
    <row r="127" spans="3:20" x14ac:dyDescent="0.2">
      <c r="C127" s="21"/>
      <c r="D127" s="21"/>
      <c r="E127" s="21"/>
      <c r="F127" s="21"/>
      <c r="G127" s="21"/>
      <c r="H127" s="21"/>
      <c r="I127" s="21"/>
      <c r="J127" s="21"/>
      <c r="K127" s="21"/>
      <c r="L127" s="21"/>
      <c r="M127" s="21"/>
      <c r="N127" s="21"/>
      <c r="O127" s="21"/>
      <c r="P127" s="21"/>
      <c r="Q127" s="21"/>
      <c r="R127" s="21"/>
      <c r="S127" s="21"/>
      <c r="T127" s="21"/>
    </row>
    <row r="128" spans="3:20" x14ac:dyDescent="0.2">
      <c r="C128" s="21"/>
      <c r="D128" s="21"/>
      <c r="E128" s="21"/>
      <c r="F128" s="21"/>
      <c r="G128" s="21"/>
      <c r="H128" s="21"/>
      <c r="I128" s="21"/>
      <c r="J128" s="21"/>
      <c r="K128" s="21"/>
      <c r="L128" s="21"/>
      <c r="M128" s="21"/>
      <c r="N128" s="21"/>
      <c r="O128" s="21"/>
      <c r="P128" s="21"/>
      <c r="Q128" s="21"/>
      <c r="R128" s="21"/>
      <c r="S128" s="21"/>
      <c r="T128" s="21"/>
    </row>
    <row r="129" spans="3:20" x14ac:dyDescent="0.2">
      <c r="C129" s="21"/>
      <c r="D129" s="21"/>
      <c r="E129" s="21"/>
      <c r="F129" s="21"/>
      <c r="G129" s="21"/>
      <c r="H129" s="21"/>
      <c r="I129" s="21"/>
      <c r="J129" s="21"/>
      <c r="K129" s="21"/>
      <c r="L129" s="21"/>
      <c r="M129" s="21"/>
      <c r="N129" s="21"/>
      <c r="O129" s="21"/>
      <c r="P129" s="21"/>
      <c r="Q129" s="21"/>
      <c r="R129" s="21"/>
      <c r="S129" s="21"/>
      <c r="T129" s="21"/>
    </row>
    <row r="130" spans="3:20" x14ac:dyDescent="0.2">
      <c r="C130" s="21"/>
      <c r="D130" s="21"/>
      <c r="E130" s="21"/>
      <c r="F130" s="21"/>
      <c r="G130" s="21"/>
      <c r="H130" s="21"/>
      <c r="I130" s="21"/>
      <c r="J130" s="21"/>
      <c r="K130" s="21"/>
      <c r="L130" s="21"/>
      <c r="M130" s="21"/>
      <c r="N130" s="21"/>
      <c r="O130" s="21"/>
      <c r="P130" s="21"/>
      <c r="Q130" s="21"/>
      <c r="R130" s="21"/>
      <c r="S130" s="21"/>
      <c r="T130" s="21"/>
    </row>
    <row r="131" spans="3:20" x14ac:dyDescent="0.2">
      <c r="C131" s="21"/>
      <c r="D131" s="21"/>
      <c r="E131" s="21"/>
      <c r="F131" s="21"/>
      <c r="G131" s="21"/>
      <c r="H131" s="21"/>
      <c r="I131" s="21"/>
      <c r="J131" s="21"/>
      <c r="K131" s="21"/>
      <c r="L131" s="21"/>
      <c r="M131" s="21"/>
      <c r="N131" s="21"/>
      <c r="O131" s="21"/>
      <c r="P131" s="21"/>
      <c r="Q131" s="21"/>
      <c r="R131" s="21"/>
      <c r="S131" s="21"/>
      <c r="T131" s="21"/>
    </row>
    <row r="132" spans="3:20" x14ac:dyDescent="0.2">
      <c r="C132" s="21"/>
      <c r="D132" s="21"/>
      <c r="E132" s="21"/>
      <c r="F132" s="21"/>
      <c r="G132" s="21"/>
      <c r="H132" s="21"/>
      <c r="I132" s="21"/>
      <c r="J132" s="21"/>
      <c r="K132" s="21"/>
      <c r="L132" s="21"/>
      <c r="M132" s="21"/>
      <c r="N132" s="21"/>
      <c r="O132" s="21"/>
      <c r="P132" s="21"/>
      <c r="Q132" s="21"/>
      <c r="R132" s="21"/>
      <c r="S132" s="21"/>
      <c r="T132" s="21"/>
    </row>
    <row r="133" spans="3:20" x14ac:dyDescent="0.2">
      <c r="C133" s="21"/>
      <c r="D133" s="21"/>
      <c r="E133" s="21"/>
      <c r="F133" s="21"/>
      <c r="G133" s="21"/>
      <c r="H133" s="21"/>
      <c r="I133" s="21"/>
      <c r="J133" s="21"/>
      <c r="K133" s="21"/>
      <c r="L133" s="21"/>
      <c r="M133" s="21"/>
      <c r="N133" s="21"/>
      <c r="O133" s="21"/>
      <c r="P133" s="21"/>
      <c r="Q133" s="21"/>
      <c r="R133" s="21"/>
      <c r="S133" s="21"/>
      <c r="T133" s="21"/>
    </row>
    <row r="134" spans="3:20" x14ac:dyDescent="0.2">
      <c r="C134" s="21"/>
      <c r="D134" s="21"/>
      <c r="E134" s="21"/>
      <c r="F134" s="21"/>
      <c r="G134" s="21"/>
      <c r="H134" s="21"/>
      <c r="I134" s="21"/>
      <c r="J134" s="21"/>
      <c r="K134" s="21"/>
      <c r="L134" s="21"/>
      <c r="M134" s="21"/>
      <c r="N134" s="21"/>
      <c r="O134" s="21"/>
      <c r="P134" s="21"/>
      <c r="Q134" s="21"/>
      <c r="R134" s="21"/>
      <c r="S134" s="21"/>
      <c r="T134" s="21"/>
    </row>
    <row r="135" spans="3:20" x14ac:dyDescent="0.2">
      <c r="C135" s="21"/>
      <c r="D135" s="21"/>
      <c r="E135" s="21"/>
      <c r="F135" s="21"/>
      <c r="G135" s="21"/>
      <c r="H135" s="21"/>
      <c r="I135" s="21"/>
      <c r="J135" s="21"/>
      <c r="K135" s="21"/>
      <c r="L135" s="21"/>
      <c r="M135" s="21"/>
      <c r="N135" s="21"/>
      <c r="O135" s="21"/>
      <c r="P135" s="21"/>
      <c r="Q135" s="21"/>
      <c r="R135" s="21"/>
      <c r="S135" s="21"/>
      <c r="T135" s="21"/>
    </row>
    <row r="136" spans="3:20" x14ac:dyDescent="0.2">
      <c r="C136" s="21"/>
      <c r="D136" s="21"/>
      <c r="E136" s="21"/>
      <c r="F136" s="21"/>
      <c r="G136" s="21"/>
      <c r="H136" s="21"/>
      <c r="I136" s="21"/>
      <c r="J136" s="21"/>
      <c r="K136" s="21"/>
      <c r="L136" s="21"/>
      <c r="M136" s="21"/>
      <c r="N136" s="21"/>
      <c r="O136" s="21"/>
      <c r="P136" s="21"/>
      <c r="Q136" s="21"/>
      <c r="R136" s="21"/>
      <c r="S136" s="21"/>
      <c r="T136" s="21"/>
    </row>
    <row r="137" spans="3:20" x14ac:dyDescent="0.2">
      <c r="C137" s="21"/>
      <c r="D137" s="21"/>
      <c r="E137" s="21"/>
      <c r="F137" s="21"/>
      <c r="G137" s="21"/>
      <c r="H137" s="21"/>
      <c r="I137" s="21"/>
      <c r="J137" s="21"/>
      <c r="K137" s="21"/>
      <c r="L137" s="21"/>
      <c r="M137" s="21"/>
      <c r="N137" s="21"/>
      <c r="O137" s="21"/>
      <c r="P137" s="21"/>
      <c r="Q137" s="21"/>
      <c r="R137" s="21"/>
      <c r="S137" s="21"/>
      <c r="T137" s="21"/>
    </row>
    <row r="138" spans="3:20" x14ac:dyDescent="0.2">
      <c r="C138" s="21"/>
      <c r="D138" s="21"/>
      <c r="E138" s="21"/>
      <c r="F138" s="21"/>
      <c r="G138" s="21"/>
      <c r="H138" s="21"/>
      <c r="I138" s="21"/>
      <c r="J138" s="21"/>
      <c r="K138" s="21"/>
      <c r="L138" s="21"/>
      <c r="M138" s="21"/>
      <c r="N138" s="21"/>
      <c r="O138" s="21"/>
      <c r="P138" s="21"/>
      <c r="Q138" s="21"/>
      <c r="R138" s="21"/>
      <c r="S138" s="21"/>
      <c r="T138" s="21"/>
    </row>
    <row r="139" spans="3:20" x14ac:dyDescent="0.2">
      <c r="C139" s="21"/>
      <c r="D139" s="21"/>
      <c r="E139" s="21"/>
      <c r="F139" s="21"/>
      <c r="G139" s="21"/>
      <c r="H139" s="21"/>
      <c r="I139" s="21"/>
      <c r="J139" s="21"/>
      <c r="K139" s="21"/>
      <c r="L139" s="21"/>
      <c r="M139" s="21"/>
      <c r="N139" s="21"/>
      <c r="O139" s="21"/>
      <c r="P139" s="21"/>
      <c r="Q139" s="21"/>
      <c r="R139" s="21"/>
      <c r="S139" s="21"/>
      <c r="T139" s="21"/>
    </row>
    <row r="140" spans="3:20" x14ac:dyDescent="0.2">
      <c r="C140" s="21"/>
      <c r="D140" s="21"/>
      <c r="E140" s="21"/>
      <c r="F140" s="21"/>
      <c r="G140" s="21"/>
      <c r="H140" s="21"/>
      <c r="I140" s="21"/>
      <c r="J140" s="21"/>
      <c r="K140" s="21"/>
      <c r="L140" s="21"/>
      <c r="M140" s="21"/>
      <c r="N140" s="21"/>
      <c r="O140" s="21"/>
      <c r="P140" s="21"/>
      <c r="Q140" s="21"/>
      <c r="R140" s="21"/>
      <c r="S140" s="21"/>
      <c r="T140" s="21"/>
    </row>
    <row r="141" spans="3:20" x14ac:dyDescent="0.2">
      <c r="C141" s="21"/>
      <c r="D141" s="21"/>
      <c r="E141" s="21"/>
      <c r="F141" s="21"/>
      <c r="G141" s="21"/>
      <c r="H141" s="21"/>
      <c r="I141" s="21"/>
      <c r="J141" s="21"/>
      <c r="K141" s="21"/>
      <c r="L141" s="21"/>
      <c r="M141" s="21"/>
      <c r="N141" s="21"/>
      <c r="O141" s="21"/>
      <c r="P141" s="21"/>
      <c r="Q141" s="21"/>
      <c r="R141" s="21"/>
      <c r="S141" s="21"/>
      <c r="T141" s="21"/>
    </row>
    <row r="142" spans="3:20" x14ac:dyDescent="0.2">
      <c r="C142" s="21"/>
      <c r="D142" s="21"/>
      <c r="E142" s="21"/>
      <c r="F142" s="21"/>
      <c r="G142" s="21"/>
      <c r="H142" s="21"/>
      <c r="I142" s="21"/>
      <c r="J142" s="21"/>
      <c r="K142" s="21"/>
      <c r="L142" s="21"/>
      <c r="M142" s="21"/>
      <c r="N142" s="21"/>
      <c r="O142" s="21"/>
      <c r="P142" s="21"/>
      <c r="Q142" s="21"/>
      <c r="R142" s="21"/>
      <c r="S142" s="21"/>
      <c r="T142" s="21"/>
    </row>
    <row r="143" spans="3:20" x14ac:dyDescent="0.2">
      <c r="C143" s="21"/>
      <c r="D143" s="21"/>
      <c r="E143" s="21"/>
      <c r="F143" s="21"/>
      <c r="G143" s="21"/>
      <c r="H143" s="21"/>
      <c r="I143" s="21"/>
      <c r="J143" s="21"/>
      <c r="K143" s="21"/>
      <c r="L143" s="21"/>
      <c r="M143" s="21"/>
      <c r="N143" s="21"/>
      <c r="O143" s="21"/>
      <c r="P143" s="21"/>
      <c r="Q143" s="21"/>
      <c r="R143" s="21"/>
      <c r="S143" s="21"/>
      <c r="T143" s="21"/>
    </row>
    <row r="144" spans="3:20" x14ac:dyDescent="0.2">
      <c r="C144" s="21"/>
      <c r="D144" s="21"/>
      <c r="E144" s="21"/>
      <c r="F144" s="21"/>
      <c r="G144" s="21"/>
      <c r="H144" s="21"/>
      <c r="I144" s="21"/>
      <c r="J144" s="21"/>
      <c r="K144" s="21"/>
      <c r="L144" s="21"/>
      <c r="M144" s="21"/>
      <c r="N144" s="21"/>
      <c r="O144" s="21"/>
      <c r="P144" s="21"/>
      <c r="Q144" s="21"/>
      <c r="R144" s="21"/>
      <c r="S144" s="21"/>
      <c r="T144" s="21"/>
    </row>
    <row r="145" spans="3:20" x14ac:dyDescent="0.2">
      <c r="C145" s="21"/>
      <c r="D145" s="21"/>
      <c r="E145" s="21"/>
      <c r="F145" s="21"/>
      <c r="G145" s="21"/>
      <c r="H145" s="21"/>
      <c r="I145" s="21"/>
      <c r="J145" s="21"/>
      <c r="K145" s="21"/>
      <c r="L145" s="21"/>
      <c r="M145" s="21"/>
      <c r="N145" s="21"/>
      <c r="O145" s="21"/>
      <c r="P145" s="21"/>
      <c r="Q145" s="21"/>
      <c r="R145" s="21"/>
      <c r="S145" s="21"/>
      <c r="T145" s="21"/>
    </row>
    <row r="146" spans="3:20" x14ac:dyDescent="0.2">
      <c r="C146" s="21"/>
      <c r="D146" s="21"/>
      <c r="E146" s="21"/>
      <c r="F146" s="21"/>
      <c r="G146" s="21"/>
      <c r="H146" s="21"/>
      <c r="I146" s="21"/>
      <c r="J146" s="21"/>
      <c r="K146" s="21"/>
      <c r="L146" s="21"/>
      <c r="M146" s="21"/>
      <c r="N146" s="21"/>
      <c r="O146" s="21"/>
      <c r="P146" s="21"/>
      <c r="Q146" s="21"/>
      <c r="R146" s="21"/>
      <c r="S146" s="21"/>
      <c r="T146" s="21"/>
    </row>
    <row r="147" spans="3:20" x14ac:dyDescent="0.2">
      <c r="C147" s="21"/>
      <c r="D147" s="21"/>
      <c r="E147" s="21"/>
      <c r="F147" s="21"/>
      <c r="G147" s="21"/>
      <c r="H147" s="21"/>
      <c r="I147" s="21"/>
      <c r="J147" s="21"/>
      <c r="K147" s="21"/>
      <c r="L147" s="21"/>
      <c r="M147" s="21"/>
      <c r="N147" s="21"/>
      <c r="O147" s="21"/>
      <c r="P147" s="21"/>
      <c r="Q147" s="21"/>
      <c r="R147" s="21"/>
      <c r="S147" s="21"/>
      <c r="T147" s="21"/>
    </row>
    <row r="148" spans="3:20" x14ac:dyDescent="0.2">
      <c r="C148" s="21"/>
      <c r="D148" s="21"/>
      <c r="E148" s="21"/>
      <c r="F148" s="21"/>
      <c r="G148" s="21"/>
      <c r="H148" s="21"/>
      <c r="I148" s="21"/>
      <c r="J148" s="21"/>
      <c r="K148" s="21"/>
      <c r="L148" s="21"/>
      <c r="M148" s="21"/>
      <c r="N148" s="21"/>
      <c r="O148" s="21"/>
      <c r="P148" s="21"/>
      <c r="Q148" s="21"/>
      <c r="R148" s="21"/>
      <c r="S148" s="21"/>
      <c r="T148" s="21"/>
    </row>
    <row r="149" spans="3:20" x14ac:dyDescent="0.2">
      <c r="C149" s="21"/>
      <c r="D149" s="21"/>
      <c r="E149" s="21"/>
      <c r="F149" s="21"/>
      <c r="G149" s="21"/>
      <c r="H149" s="21"/>
      <c r="I149" s="21"/>
      <c r="J149" s="21"/>
      <c r="K149" s="21"/>
      <c r="L149" s="21"/>
      <c r="M149" s="21"/>
      <c r="N149" s="21"/>
      <c r="O149" s="21"/>
      <c r="P149" s="21"/>
      <c r="Q149" s="21"/>
      <c r="R149" s="21"/>
      <c r="S149" s="21"/>
      <c r="T149" s="21"/>
    </row>
    <row r="150" spans="3:20" x14ac:dyDescent="0.2">
      <c r="C150" s="21"/>
      <c r="D150" s="21"/>
      <c r="E150" s="21"/>
      <c r="F150" s="21"/>
      <c r="G150" s="21"/>
      <c r="H150" s="21"/>
      <c r="I150" s="21"/>
      <c r="J150" s="21"/>
      <c r="K150" s="21"/>
      <c r="L150" s="21"/>
      <c r="M150" s="21"/>
      <c r="N150" s="21"/>
      <c r="O150" s="21"/>
      <c r="P150" s="21"/>
      <c r="Q150" s="21"/>
      <c r="R150" s="21"/>
      <c r="S150" s="21"/>
      <c r="T150" s="21"/>
    </row>
    <row r="151" spans="3:20" x14ac:dyDescent="0.2">
      <c r="C151" s="21"/>
      <c r="D151" s="21"/>
      <c r="E151" s="21"/>
      <c r="F151" s="21"/>
      <c r="G151" s="21"/>
      <c r="H151" s="21"/>
      <c r="I151" s="21"/>
      <c r="J151" s="21"/>
      <c r="K151" s="21"/>
      <c r="L151" s="21"/>
      <c r="M151" s="21"/>
      <c r="N151" s="21"/>
      <c r="O151" s="21"/>
      <c r="P151" s="21"/>
      <c r="Q151" s="21"/>
      <c r="R151" s="21"/>
      <c r="S151" s="21"/>
      <c r="T151" s="21"/>
    </row>
    <row r="152" spans="3:20" x14ac:dyDescent="0.2">
      <c r="C152" s="21"/>
      <c r="D152" s="21"/>
      <c r="E152" s="21"/>
      <c r="F152" s="21"/>
      <c r="G152" s="21"/>
      <c r="H152" s="21"/>
      <c r="I152" s="21"/>
      <c r="J152" s="21"/>
      <c r="K152" s="21"/>
      <c r="L152" s="21"/>
      <c r="M152" s="21"/>
      <c r="N152" s="21"/>
      <c r="O152" s="21"/>
      <c r="P152" s="21"/>
      <c r="Q152" s="21"/>
      <c r="R152" s="21"/>
      <c r="S152" s="21"/>
      <c r="T152" s="21"/>
    </row>
    <row r="153" spans="3:20" x14ac:dyDescent="0.2">
      <c r="C153" s="21"/>
      <c r="D153" s="21"/>
      <c r="E153" s="21"/>
      <c r="F153" s="21"/>
      <c r="G153" s="21"/>
      <c r="H153" s="21"/>
      <c r="I153" s="21"/>
      <c r="J153" s="21"/>
      <c r="K153" s="21"/>
      <c r="L153" s="21"/>
      <c r="M153" s="21"/>
      <c r="N153" s="21"/>
      <c r="O153" s="21"/>
      <c r="P153" s="21"/>
      <c r="Q153" s="21"/>
      <c r="R153" s="21"/>
      <c r="S153" s="21"/>
      <c r="T153" s="21"/>
    </row>
    <row r="154" spans="3:20" x14ac:dyDescent="0.2">
      <c r="C154" s="21"/>
      <c r="D154" s="21"/>
      <c r="E154" s="21"/>
      <c r="F154" s="21"/>
      <c r="G154" s="21"/>
      <c r="H154" s="21"/>
      <c r="I154" s="21"/>
      <c r="J154" s="21"/>
      <c r="K154" s="21"/>
      <c r="L154" s="21"/>
      <c r="M154" s="21"/>
      <c r="N154" s="21"/>
      <c r="O154" s="21"/>
      <c r="P154" s="21"/>
      <c r="Q154" s="21"/>
      <c r="R154" s="21"/>
      <c r="S154" s="21"/>
      <c r="T154" s="21"/>
    </row>
    <row r="155" spans="3:20" x14ac:dyDescent="0.2">
      <c r="C155" s="21"/>
      <c r="D155" s="21"/>
      <c r="E155" s="21"/>
      <c r="F155" s="21"/>
      <c r="G155" s="21"/>
      <c r="H155" s="21"/>
      <c r="I155" s="21"/>
      <c r="J155" s="21"/>
      <c r="K155" s="21"/>
      <c r="L155" s="21"/>
      <c r="M155" s="21"/>
      <c r="N155" s="21"/>
      <c r="O155" s="21"/>
      <c r="P155" s="21"/>
      <c r="Q155" s="21"/>
      <c r="R155" s="21"/>
      <c r="S155" s="21"/>
      <c r="T155" s="21"/>
    </row>
    <row r="156" spans="3:20" x14ac:dyDescent="0.2">
      <c r="C156" s="21"/>
      <c r="D156" s="21"/>
      <c r="E156" s="21"/>
      <c r="F156" s="21"/>
      <c r="G156" s="21"/>
      <c r="H156" s="21"/>
      <c r="I156" s="21"/>
      <c r="J156" s="21"/>
      <c r="K156" s="21"/>
      <c r="L156" s="21"/>
      <c r="M156" s="21"/>
      <c r="N156" s="21"/>
      <c r="O156" s="21"/>
      <c r="P156" s="21"/>
      <c r="Q156" s="21"/>
      <c r="R156" s="21"/>
      <c r="S156" s="21"/>
      <c r="T156" s="21"/>
    </row>
    <row r="157" spans="3:20" x14ac:dyDescent="0.2">
      <c r="C157" s="21"/>
      <c r="D157" s="21"/>
      <c r="E157" s="21"/>
      <c r="F157" s="21"/>
      <c r="G157" s="21"/>
      <c r="H157" s="21"/>
      <c r="I157" s="21"/>
      <c r="J157" s="21"/>
      <c r="K157" s="21"/>
      <c r="L157" s="21"/>
      <c r="M157" s="21"/>
      <c r="N157" s="21"/>
      <c r="O157" s="21"/>
      <c r="P157" s="21"/>
      <c r="Q157" s="21"/>
      <c r="R157" s="21"/>
      <c r="S157" s="21"/>
      <c r="T157" s="21"/>
    </row>
    <row r="158" spans="3:20" x14ac:dyDescent="0.2">
      <c r="C158" s="21"/>
      <c r="D158" s="21"/>
      <c r="E158" s="21"/>
      <c r="F158" s="21"/>
      <c r="G158" s="21"/>
      <c r="H158" s="21"/>
      <c r="I158" s="21"/>
      <c r="J158" s="21"/>
      <c r="K158" s="21"/>
      <c r="L158" s="21"/>
      <c r="M158" s="21"/>
      <c r="N158" s="21"/>
      <c r="O158" s="21"/>
      <c r="P158" s="21"/>
      <c r="Q158" s="21"/>
      <c r="R158" s="21"/>
      <c r="S158" s="21"/>
      <c r="T158" s="21"/>
    </row>
    <row r="159" spans="3:20" x14ac:dyDescent="0.2">
      <c r="C159" s="21"/>
      <c r="D159" s="21"/>
      <c r="E159" s="21"/>
      <c r="F159" s="21"/>
      <c r="G159" s="21"/>
      <c r="H159" s="21"/>
      <c r="I159" s="21"/>
      <c r="J159" s="21"/>
      <c r="K159" s="21"/>
      <c r="L159" s="21"/>
      <c r="M159" s="21"/>
      <c r="N159" s="21"/>
      <c r="O159" s="21"/>
      <c r="P159" s="21"/>
      <c r="Q159" s="21"/>
      <c r="R159" s="21"/>
      <c r="S159" s="21"/>
      <c r="T159" s="21"/>
    </row>
    <row r="160" spans="3:20" x14ac:dyDescent="0.2">
      <c r="C160" s="21"/>
      <c r="D160" s="21"/>
      <c r="E160" s="21"/>
      <c r="F160" s="21"/>
      <c r="G160" s="21"/>
      <c r="H160" s="21"/>
      <c r="I160" s="21"/>
      <c r="J160" s="21"/>
      <c r="K160" s="21"/>
      <c r="L160" s="21"/>
      <c r="M160" s="21"/>
      <c r="N160" s="21"/>
      <c r="O160" s="21"/>
      <c r="P160" s="21"/>
      <c r="Q160" s="21"/>
      <c r="R160" s="21"/>
      <c r="S160" s="21"/>
      <c r="T160" s="21"/>
    </row>
    <row r="161" spans="3:20" x14ac:dyDescent="0.2">
      <c r="C161" s="21"/>
      <c r="D161" s="21"/>
      <c r="E161" s="21"/>
      <c r="F161" s="21"/>
      <c r="G161" s="21"/>
      <c r="H161" s="21"/>
      <c r="I161" s="21"/>
      <c r="J161" s="21"/>
      <c r="K161" s="21"/>
      <c r="L161" s="21"/>
      <c r="M161" s="21"/>
      <c r="N161" s="21"/>
      <c r="O161" s="21"/>
      <c r="P161" s="21"/>
      <c r="Q161" s="21"/>
      <c r="R161" s="21"/>
      <c r="S161" s="21"/>
      <c r="T161" s="21"/>
    </row>
    <row r="162" spans="3:20" x14ac:dyDescent="0.2">
      <c r="C162" s="21"/>
      <c r="D162" s="21"/>
      <c r="E162" s="21"/>
      <c r="F162" s="21"/>
      <c r="G162" s="21"/>
      <c r="H162" s="21"/>
      <c r="I162" s="21"/>
      <c r="J162" s="21"/>
      <c r="K162" s="21"/>
      <c r="L162" s="21"/>
      <c r="M162" s="21"/>
      <c r="N162" s="21"/>
      <c r="O162" s="21"/>
      <c r="P162" s="21"/>
      <c r="Q162" s="21"/>
      <c r="R162" s="21"/>
      <c r="S162" s="21"/>
      <c r="T162" s="21"/>
    </row>
    <row r="163" spans="3:20" x14ac:dyDescent="0.2">
      <c r="C163" s="21"/>
      <c r="D163" s="21"/>
      <c r="E163" s="21"/>
      <c r="F163" s="21"/>
      <c r="G163" s="21"/>
      <c r="H163" s="21"/>
      <c r="I163" s="21"/>
      <c r="J163" s="21"/>
      <c r="K163" s="21"/>
      <c r="L163" s="21"/>
      <c r="M163" s="21"/>
      <c r="N163" s="21"/>
      <c r="O163" s="21"/>
      <c r="P163" s="21"/>
      <c r="Q163" s="21"/>
      <c r="R163" s="21"/>
      <c r="S163" s="21"/>
      <c r="T163" s="21"/>
    </row>
    <row r="164" spans="3:20" x14ac:dyDescent="0.2">
      <c r="C164" s="21"/>
      <c r="D164" s="21"/>
      <c r="E164" s="21"/>
      <c r="F164" s="21"/>
      <c r="G164" s="21"/>
      <c r="H164" s="21"/>
      <c r="I164" s="21"/>
      <c r="J164" s="21"/>
      <c r="K164" s="21"/>
      <c r="L164" s="21"/>
      <c r="M164" s="21"/>
      <c r="N164" s="21"/>
      <c r="O164" s="21"/>
      <c r="P164" s="21"/>
      <c r="Q164" s="21"/>
      <c r="R164" s="21"/>
      <c r="S164" s="21"/>
      <c r="T164" s="21"/>
    </row>
    <row r="165" spans="3:20" x14ac:dyDescent="0.2">
      <c r="C165" s="21"/>
      <c r="D165" s="21"/>
      <c r="E165" s="21"/>
      <c r="F165" s="21"/>
      <c r="G165" s="21"/>
      <c r="H165" s="21"/>
      <c r="I165" s="21"/>
      <c r="J165" s="21"/>
      <c r="K165" s="21"/>
      <c r="L165" s="21"/>
      <c r="M165" s="21"/>
      <c r="N165" s="21"/>
      <c r="O165" s="21"/>
      <c r="P165" s="21"/>
      <c r="Q165" s="21"/>
      <c r="R165" s="21"/>
      <c r="S165" s="21"/>
      <c r="T165" s="21"/>
    </row>
    <row r="166" spans="3:20" x14ac:dyDescent="0.2">
      <c r="C166" s="21"/>
      <c r="D166" s="21"/>
      <c r="E166" s="21"/>
      <c r="F166" s="21"/>
      <c r="G166" s="21"/>
      <c r="H166" s="21"/>
      <c r="I166" s="21"/>
      <c r="J166" s="21"/>
      <c r="K166" s="21"/>
      <c r="L166" s="21"/>
      <c r="M166" s="21"/>
      <c r="N166" s="21"/>
      <c r="O166" s="21"/>
      <c r="P166" s="21"/>
      <c r="Q166" s="21"/>
      <c r="R166" s="21"/>
      <c r="S166" s="21"/>
      <c r="T166" s="21"/>
    </row>
    <row r="167" spans="3:20" x14ac:dyDescent="0.2">
      <c r="C167" s="21"/>
      <c r="D167" s="21"/>
      <c r="E167" s="21"/>
      <c r="F167" s="21"/>
      <c r="G167" s="21"/>
      <c r="H167" s="21"/>
      <c r="I167" s="21"/>
      <c r="J167" s="21"/>
      <c r="K167" s="21"/>
      <c r="L167" s="21"/>
      <c r="M167" s="21"/>
      <c r="N167" s="21"/>
      <c r="O167" s="21"/>
      <c r="P167" s="21"/>
      <c r="Q167" s="21"/>
      <c r="R167" s="21"/>
      <c r="S167" s="21"/>
      <c r="T167" s="21"/>
    </row>
    <row r="168" spans="3:20" x14ac:dyDescent="0.2">
      <c r="C168" s="21"/>
      <c r="D168" s="21"/>
      <c r="E168" s="21"/>
      <c r="F168" s="21"/>
      <c r="G168" s="21"/>
      <c r="H168" s="21"/>
      <c r="I168" s="21"/>
      <c r="J168" s="21"/>
      <c r="K168" s="21"/>
      <c r="L168" s="21"/>
      <c r="M168" s="21"/>
      <c r="N168" s="21"/>
      <c r="O168" s="21"/>
      <c r="P168" s="21"/>
      <c r="Q168" s="21"/>
      <c r="R168" s="21"/>
      <c r="S168" s="21"/>
      <c r="T168" s="21"/>
    </row>
    <row r="169" spans="3:20" x14ac:dyDescent="0.2">
      <c r="C169" s="21"/>
      <c r="D169" s="21"/>
      <c r="E169" s="21"/>
      <c r="F169" s="21"/>
      <c r="G169" s="21"/>
      <c r="H169" s="21"/>
      <c r="I169" s="21"/>
      <c r="J169" s="21"/>
      <c r="K169" s="21"/>
      <c r="L169" s="21"/>
      <c r="M169" s="21"/>
      <c r="N169" s="21"/>
      <c r="O169" s="21"/>
      <c r="P169" s="21"/>
      <c r="Q169" s="21"/>
      <c r="R169" s="21"/>
      <c r="S169" s="21"/>
      <c r="T169" s="21"/>
    </row>
    <row r="170" spans="3:20" x14ac:dyDescent="0.2">
      <c r="C170" s="21"/>
      <c r="D170" s="21"/>
      <c r="E170" s="21"/>
      <c r="F170" s="21"/>
      <c r="G170" s="21"/>
      <c r="H170" s="21"/>
      <c r="I170" s="21"/>
      <c r="J170" s="21"/>
      <c r="K170" s="21"/>
      <c r="L170" s="21"/>
      <c r="M170" s="21"/>
      <c r="N170" s="21"/>
      <c r="O170" s="21"/>
      <c r="P170" s="21"/>
      <c r="Q170" s="21"/>
      <c r="R170" s="21"/>
      <c r="S170" s="21"/>
      <c r="T170" s="21"/>
    </row>
    <row r="171" spans="3:20" x14ac:dyDescent="0.2">
      <c r="C171" s="21"/>
      <c r="D171" s="21"/>
      <c r="E171" s="21"/>
      <c r="F171" s="21"/>
      <c r="G171" s="21"/>
      <c r="H171" s="21"/>
      <c r="I171" s="21"/>
      <c r="J171" s="21"/>
      <c r="K171" s="21"/>
      <c r="L171" s="21"/>
      <c r="M171" s="21"/>
      <c r="N171" s="21"/>
      <c r="O171" s="21"/>
      <c r="P171" s="21"/>
      <c r="Q171" s="21"/>
      <c r="R171" s="21"/>
      <c r="S171" s="21"/>
      <c r="T171" s="21"/>
    </row>
    <row r="172" spans="3:20" x14ac:dyDescent="0.2">
      <c r="C172" s="21"/>
      <c r="D172" s="21"/>
      <c r="E172" s="21"/>
      <c r="F172" s="21"/>
      <c r="G172" s="21"/>
      <c r="H172" s="21"/>
      <c r="I172" s="21"/>
      <c r="J172" s="21"/>
      <c r="K172" s="21"/>
      <c r="L172" s="21"/>
      <c r="M172" s="21"/>
      <c r="N172" s="21"/>
      <c r="O172" s="21"/>
      <c r="P172" s="21"/>
      <c r="Q172" s="21"/>
      <c r="R172" s="21"/>
      <c r="S172" s="21"/>
      <c r="T172" s="21"/>
    </row>
    <row r="173" spans="3:20" x14ac:dyDescent="0.2">
      <c r="C173" s="21"/>
      <c r="D173" s="21"/>
      <c r="E173" s="21"/>
      <c r="F173" s="21"/>
      <c r="G173" s="21"/>
      <c r="H173" s="21"/>
      <c r="I173" s="21"/>
      <c r="J173" s="21"/>
      <c r="K173" s="21"/>
      <c r="L173" s="21"/>
      <c r="M173" s="21"/>
      <c r="N173" s="21"/>
      <c r="O173" s="21"/>
      <c r="P173" s="21"/>
      <c r="Q173" s="21"/>
      <c r="R173" s="21"/>
      <c r="S173" s="21"/>
      <c r="T173" s="21"/>
    </row>
    <row r="174" spans="3:20" x14ac:dyDescent="0.2">
      <c r="C174" s="21"/>
      <c r="D174" s="21"/>
      <c r="E174" s="21"/>
      <c r="F174" s="21"/>
      <c r="G174" s="21"/>
      <c r="H174" s="21"/>
      <c r="I174" s="21"/>
      <c r="J174" s="21"/>
      <c r="K174" s="21"/>
      <c r="L174" s="21"/>
      <c r="M174" s="21"/>
      <c r="N174" s="21"/>
      <c r="O174" s="21"/>
      <c r="P174" s="21"/>
      <c r="Q174" s="21"/>
      <c r="R174" s="21"/>
      <c r="S174" s="21"/>
      <c r="T174" s="21"/>
    </row>
    <row r="175" spans="3:20" x14ac:dyDescent="0.2">
      <c r="C175" s="21"/>
      <c r="D175" s="21"/>
      <c r="E175" s="21"/>
      <c r="F175" s="21"/>
      <c r="G175" s="21"/>
      <c r="H175" s="21"/>
      <c r="I175" s="21"/>
      <c r="J175" s="21"/>
      <c r="K175" s="21"/>
      <c r="L175" s="21"/>
      <c r="M175" s="21"/>
      <c r="N175" s="21"/>
      <c r="O175" s="21"/>
      <c r="P175" s="21"/>
      <c r="Q175" s="21"/>
      <c r="R175" s="21"/>
      <c r="S175" s="21"/>
      <c r="T175" s="21"/>
    </row>
    <row r="176" spans="3:20" x14ac:dyDescent="0.2">
      <c r="C176" s="21"/>
      <c r="D176" s="21"/>
      <c r="E176" s="21"/>
      <c r="F176" s="21"/>
      <c r="G176" s="21"/>
      <c r="H176" s="21"/>
      <c r="I176" s="21"/>
      <c r="J176" s="21"/>
      <c r="K176" s="21"/>
      <c r="L176" s="21"/>
      <c r="M176" s="21"/>
      <c r="N176" s="21"/>
      <c r="O176" s="21"/>
      <c r="P176" s="21"/>
      <c r="Q176" s="21"/>
      <c r="R176" s="21"/>
      <c r="S176" s="21"/>
      <c r="T176" s="21"/>
    </row>
    <row r="177" spans="3:20" x14ac:dyDescent="0.2">
      <c r="C177" s="21"/>
      <c r="D177" s="21"/>
      <c r="E177" s="21"/>
      <c r="F177" s="21"/>
      <c r="G177" s="21"/>
      <c r="H177" s="21"/>
      <c r="I177" s="21"/>
      <c r="J177" s="21"/>
      <c r="K177" s="21"/>
      <c r="L177" s="21"/>
      <c r="M177" s="21"/>
      <c r="N177" s="21"/>
      <c r="O177" s="21"/>
      <c r="P177" s="21"/>
      <c r="Q177" s="21"/>
      <c r="R177" s="21"/>
      <c r="S177" s="21"/>
      <c r="T177" s="21"/>
    </row>
    <row r="178" spans="3:20" x14ac:dyDescent="0.2">
      <c r="C178" s="21"/>
      <c r="D178" s="21"/>
      <c r="E178" s="21"/>
      <c r="F178" s="21"/>
      <c r="G178" s="21"/>
      <c r="H178" s="21"/>
      <c r="I178" s="21"/>
      <c r="J178" s="21"/>
      <c r="K178" s="21"/>
      <c r="L178" s="21"/>
      <c r="M178" s="21"/>
      <c r="N178" s="21"/>
      <c r="O178" s="21"/>
      <c r="P178" s="21"/>
      <c r="Q178" s="21"/>
      <c r="R178" s="21"/>
      <c r="S178" s="21"/>
      <c r="T178" s="21"/>
    </row>
    <row r="179" spans="3:20" x14ac:dyDescent="0.2">
      <c r="C179" s="21"/>
      <c r="D179" s="21"/>
      <c r="E179" s="21"/>
      <c r="F179" s="21"/>
      <c r="G179" s="21"/>
      <c r="H179" s="21"/>
      <c r="I179" s="21"/>
      <c r="J179" s="21"/>
      <c r="K179" s="21"/>
      <c r="L179" s="21"/>
      <c r="M179" s="21"/>
      <c r="N179" s="21"/>
      <c r="O179" s="21"/>
      <c r="P179" s="21"/>
      <c r="Q179" s="21"/>
      <c r="R179" s="21"/>
      <c r="S179" s="21"/>
      <c r="T179" s="21"/>
    </row>
    <row r="180" spans="3:20" x14ac:dyDescent="0.2">
      <c r="C180" s="21"/>
      <c r="D180" s="21"/>
      <c r="E180" s="21"/>
      <c r="F180" s="21"/>
      <c r="G180" s="21"/>
      <c r="H180" s="21"/>
      <c r="I180" s="21"/>
      <c r="J180" s="21"/>
      <c r="K180" s="21"/>
      <c r="L180" s="21"/>
      <c r="M180" s="21"/>
      <c r="N180" s="21"/>
      <c r="O180" s="21"/>
      <c r="P180" s="21"/>
      <c r="Q180" s="21"/>
      <c r="R180" s="21"/>
      <c r="S180" s="21"/>
      <c r="T180" s="21"/>
    </row>
    <row r="181" spans="3:20" x14ac:dyDescent="0.2">
      <c r="C181" s="21"/>
      <c r="D181" s="21"/>
      <c r="E181" s="21"/>
      <c r="F181" s="21"/>
      <c r="G181" s="21"/>
      <c r="H181" s="21"/>
      <c r="I181" s="21"/>
      <c r="J181" s="21"/>
      <c r="K181" s="21"/>
      <c r="L181" s="21"/>
      <c r="M181" s="21"/>
      <c r="N181" s="21"/>
      <c r="O181" s="21"/>
      <c r="P181" s="21"/>
      <c r="Q181" s="21"/>
      <c r="R181" s="21"/>
      <c r="S181" s="21"/>
      <c r="T181" s="21"/>
    </row>
    <row r="182" spans="3:20" x14ac:dyDescent="0.2">
      <c r="C182" s="21"/>
      <c r="D182" s="21"/>
      <c r="E182" s="21"/>
      <c r="F182" s="21"/>
      <c r="G182" s="21"/>
      <c r="H182" s="21"/>
      <c r="I182" s="21"/>
      <c r="J182" s="21"/>
      <c r="K182" s="21"/>
      <c r="L182" s="21"/>
      <c r="M182" s="21"/>
      <c r="N182" s="21"/>
      <c r="O182" s="21"/>
      <c r="P182" s="21"/>
      <c r="Q182" s="21"/>
      <c r="R182" s="21"/>
      <c r="S182" s="21"/>
      <c r="T182" s="21"/>
    </row>
    <row r="183" spans="3:20" x14ac:dyDescent="0.2">
      <c r="C183" s="21"/>
      <c r="D183" s="21"/>
      <c r="E183" s="21"/>
      <c r="F183" s="21"/>
      <c r="G183" s="21"/>
      <c r="H183" s="21"/>
      <c r="I183" s="21"/>
      <c r="J183" s="21"/>
      <c r="K183" s="21"/>
      <c r="L183" s="21"/>
      <c r="M183" s="21"/>
      <c r="N183" s="21"/>
      <c r="O183" s="21"/>
      <c r="P183" s="21"/>
      <c r="Q183" s="21"/>
      <c r="R183" s="21"/>
      <c r="S183" s="21"/>
      <c r="T183" s="21"/>
    </row>
    <row r="184" spans="3:20" x14ac:dyDescent="0.2">
      <c r="C184" s="21"/>
      <c r="D184" s="21"/>
      <c r="E184" s="21"/>
      <c r="F184" s="21"/>
      <c r="G184" s="21"/>
      <c r="H184" s="21"/>
      <c r="I184" s="21"/>
      <c r="J184" s="21"/>
      <c r="K184" s="21"/>
      <c r="L184" s="21"/>
      <c r="M184" s="21"/>
      <c r="N184" s="21"/>
      <c r="O184" s="21"/>
      <c r="P184" s="21"/>
      <c r="Q184" s="21"/>
      <c r="R184" s="21"/>
      <c r="S184" s="21"/>
      <c r="T184" s="21"/>
    </row>
    <row r="185" spans="3:20" x14ac:dyDescent="0.2">
      <c r="C185" s="21"/>
      <c r="D185" s="21"/>
      <c r="E185" s="21"/>
      <c r="F185" s="21"/>
      <c r="G185" s="21"/>
      <c r="H185" s="21"/>
      <c r="I185" s="21"/>
      <c r="J185" s="21"/>
      <c r="K185" s="21"/>
      <c r="L185" s="21"/>
      <c r="M185" s="21"/>
      <c r="N185" s="21"/>
      <c r="O185" s="21"/>
      <c r="P185" s="21"/>
      <c r="Q185" s="21"/>
      <c r="R185" s="21"/>
      <c r="S185" s="21"/>
      <c r="T185" s="21"/>
    </row>
    <row r="186" spans="3:20" x14ac:dyDescent="0.2">
      <c r="C186" s="21"/>
      <c r="D186" s="21"/>
      <c r="E186" s="21"/>
      <c r="F186" s="21"/>
      <c r="G186" s="21"/>
      <c r="H186" s="21"/>
      <c r="I186" s="21"/>
      <c r="J186" s="21"/>
      <c r="K186" s="21"/>
      <c r="L186" s="21"/>
      <c r="M186" s="21"/>
      <c r="N186" s="21"/>
      <c r="O186" s="21"/>
      <c r="P186" s="21"/>
      <c r="Q186" s="21"/>
      <c r="R186" s="21"/>
      <c r="S186" s="21"/>
      <c r="T186" s="21"/>
    </row>
    <row r="187" spans="3:20" x14ac:dyDescent="0.2">
      <c r="C187" s="21"/>
      <c r="D187" s="21"/>
      <c r="E187" s="21"/>
      <c r="F187" s="21"/>
      <c r="G187" s="21"/>
      <c r="H187" s="21"/>
      <c r="I187" s="21"/>
      <c r="J187" s="21"/>
      <c r="K187" s="21"/>
      <c r="L187" s="21"/>
      <c r="M187" s="21"/>
      <c r="N187" s="21"/>
      <c r="O187" s="21"/>
      <c r="P187" s="21"/>
      <c r="Q187" s="21"/>
      <c r="R187" s="21"/>
      <c r="S187" s="21"/>
      <c r="T187" s="21"/>
    </row>
    <row r="188" spans="3:20" x14ac:dyDescent="0.2">
      <c r="C188" s="21"/>
      <c r="D188" s="21"/>
      <c r="E188" s="21"/>
      <c r="F188" s="21"/>
      <c r="G188" s="21"/>
      <c r="H188" s="21"/>
      <c r="I188" s="21"/>
      <c r="J188" s="21"/>
      <c r="K188" s="21"/>
      <c r="L188" s="21"/>
      <c r="M188" s="21"/>
      <c r="N188" s="21"/>
      <c r="O188" s="21"/>
      <c r="P188" s="21"/>
      <c r="Q188" s="21"/>
      <c r="R188" s="21"/>
      <c r="S188" s="21"/>
      <c r="T188" s="21"/>
    </row>
    <row r="189" spans="3:20" x14ac:dyDescent="0.2">
      <c r="C189" s="21"/>
      <c r="D189" s="21"/>
      <c r="E189" s="21"/>
      <c r="F189" s="21"/>
      <c r="G189" s="21"/>
      <c r="H189" s="21"/>
      <c r="I189" s="21"/>
      <c r="J189" s="21"/>
      <c r="K189" s="21"/>
      <c r="L189" s="21"/>
      <c r="M189" s="21"/>
      <c r="N189" s="21"/>
      <c r="O189" s="21"/>
      <c r="P189" s="21"/>
      <c r="Q189" s="21"/>
      <c r="R189" s="21"/>
      <c r="S189" s="21"/>
      <c r="T189" s="21"/>
    </row>
    <row r="190" spans="3:20" x14ac:dyDescent="0.2">
      <c r="C190" s="21"/>
      <c r="D190" s="21"/>
      <c r="E190" s="21"/>
      <c r="F190" s="21"/>
      <c r="G190" s="21"/>
      <c r="H190" s="21"/>
      <c r="I190" s="21"/>
      <c r="J190" s="21"/>
      <c r="K190" s="21"/>
      <c r="L190" s="21"/>
      <c r="M190" s="21"/>
      <c r="N190" s="21"/>
      <c r="O190" s="21"/>
      <c r="P190" s="21"/>
      <c r="Q190" s="21"/>
      <c r="R190" s="21"/>
      <c r="S190" s="21"/>
      <c r="T190" s="21"/>
    </row>
    <row r="191" spans="3:20" x14ac:dyDescent="0.2">
      <c r="C191" s="21"/>
      <c r="D191" s="21"/>
      <c r="E191" s="21"/>
      <c r="F191" s="21"/>
      <c r="G191" s="21"/>
      <c r="H191" s="21"/>
      <c r="I191" s="21"/>
      <c r="J191" s="21"/>
      <c r="K191" s="21"/>
      <c r="L191" s="21"/>
      <c r="M191" s="21"/>
      <c r="N191" s="21"/>
      <c r="O191" s="21"/>
      <c r="P191" s="21"/>
      <c r="Q191" s="21"/>
      <c r="R191" s="21"/>
      <c r="S191" s="21"/>
      <c r="T191" s="21"/>
    </row>
    <row r="192" spans="3:20" x14ac:dyDescent="0.2">
      <c r="C192" s="21"/>
      <c r="D192" s="21"/>
      <c r="E192" s="21"/>
      <c r="F192" s="21"/>
      <c r="G192" s="21"/>
      <c r="H192" s="21"/>
      <c r="I192" s="21"/>
      <c r="J192" s="21"/>
      <c r="K192" s="21"/>
      <c r="L192" s="21"/>
      <c r="M192" s="21"/>
      <c r="N192" s="21"/>
      <c r="O192" s="21"/>
      <c r="P192" s="21"/>
      <c r="Q192" s="21"/>
      <c r="R192" s="21"/>
      <c r="S192" s="21"/>
      <c r="T192" s="21"/>
    </row>
    <row r="193" spans="3:20" x14ac:dyDescent="0.2">
      <c r="C193" s="21"/>
      <c r="D193" s="21"/>
      <c r="E193" s="21"/>
      <c r="F193" s="21"/>
      <c r="G193" s="21"/>
      <c r="H193" s="21"/>
      <c r="I193" s="21"/>
      <c r="J193" s="21"/>
      <c r="K193" s="21"/>
      <c r="L193" s="21"/>
      <c r="M193" s="21"/>
      <c r="N193" s="21"/>
      <c r="O193" s="21"/>
      <c r="P193" s="21"/>
      <c r="Q193" s="21"/>
      <c r="R193" s="21"/>
      <c r="S193" s="21"/>
      <c r="T193" s="21"/>
    </row>
    <row r="194" spans="3:20" x14ac:dyDescent="0.2">
      <c r="C194" s="21"/>
      <c r="D194" s="21"/>
      <c r="E194" s="21"/>
      <c r="F194" s="21"/>
      <c r="G194" s="21"/>
      <c r="H194" s="21"/>
      <c r="I194" s="21"/>
      <c r="J194" s="21"/>
      <c r="K194" s="21"/>
      <c r="L194" s="21"/>
      <c r="M194" s="21"/>
      <c r="N194" s="21"/>
      <c r="O194" s="21"/>
      <c r="P194" s="21"/>
      <c r="Q194" s="21"/>
      <c r="R194" s="21"/>
      <c r="S194" s="21"/>
      <c r="T194" s="21"/>
    </row>
    <row r="195" spans="3:20" x14ac:dyDescent="0.2">
      <c r="C195" s="21"/>
      <c r="D195" s="21"/>
      <c r="E195" s="21"/>
      <c r="F195" s="21"/>
      <c r="G195" s="21"/>
      <c r="H195" s="21"/>
      <c r="I195" s="21"/>
      <c r="J195" s="21"/>
      <c r="K195" s="21"/>
      <c r="L195" s="21"/>
      <c r="M195" s="21"/>
      <c r="N195" s="21"/>
      <c r="O195" s="21"/>
      <c r="P195" s="21"/>
      <c r="Q195" s="21"/>
      <c r="R195" s="21"/>
      <c r="S195" s="21"/>
      <c r="T195" s="21"/>
    </row>
    <row r="196" spans="3:20" x14ac:dyDescent="0.2">
      <c r="C196" s="21"/>
      <c r="D196" s="21"/>
      <c r="E196" s="21"/>
      <c r="F196" s="21"/>
      <c r="G196" s="21"/>
      <c r="H196" s="21"/>
      <c r="I196" s="21"/>
      <c r="J196" s="21"/>
      <c r="K196" s="21"/>
      <c r="L196" s="21"/>
      <c r="M196" s="21"/>
      <c r="N196" s="21"/>
      <c r="O196" s="21"/>
      <c r="P196" s="21"/>
      <c r="Q196" s="21"/>
      <c r="R196" s="21"/>
      <c r="S196" s="21"/>
      <c r="T196" s="21"/>
    </row>
    <row r="197" spans="3:20" x14ac:dyDescent="0.2">
      <c r="C197" s="21"/>
      <c r="D197" s="21"/>
      <c r="E197" s="21"/>
      <c r="F197" s="21"/>
      <c r="G197" s="21"/>
      <c r="H197" s="21"/>
      <c r="I197" s="21"/>
      <c r="J197" s="21"/>
      <c r="K197" s="21"/>
      <c r="L197" s="21"/>
      <c r="M197" s="21"/>
      <c r="N197" s="21"/>
      <c r="O197" s="21"/>
      <c r="P197" s="21"/>
      <c r="Q197" s="21"/>
      <c r="R197" s="21"/>
      <c r="S197" s="21"/>
      <c r="T197" s="21"/>
    </row>
    <row r="198" spans="3:20" x14ac:dyDescent="0.2">
      <c r="C198" s="21"/>
      <c r="D198" s="21"/>
      <c r="E198" s="21"/>
      <c r="F198" s="21"/>
      <c r="G198" s="21"/>
      <c r="H198" s="21"/>
      <c r="I198" s="21"/>
      <c r="J198" s="21"/>
      <c r="K198" s="21"/>
      <c r="L198" s="21"/>
      <c r="M198" s="21"/>
      <c r="N198" s="21"/>
      <c r="O198" s="21"/>
      <c r="P198" s="21"/>
      <c r="Q198" s="21"/>
      <c r="R198" s="21"/>
      <c r="S198" s="21"/>
      <c r="T198" s="21"/>
    </row>
    <row r="199" spans="3:20" x14ac:dyDescent="0.2">
      <c r="C199" s="21"/>
      <c r="D199" s="21"/>
      <c r="E199" s="21"/>
      <c r="F199" s="21"/>
      <c r="G199" s="21"/>
      <c r="H199" s="21"/>
      <c r="I199" s="21"/>
      <c r="J199" s="21"/>
      <c r="K199" s="21"/>
      <c r="L199" s="21"/>
      <c r="M199" s="21"/>
      <c r="N199" s="21"/>
      <c r="O199" s="21"/>
      <c r="P199" s="21"/>
      <c r="Q199" s="21"/>
      <c r="R199" s="21"/>
      <c r="S199" s="21"/>
      <c r="T199" s="21"/>
    </row>
    <row r="200" spans="3:20" x14ac:dyDescent="0.2">
      <c r="C200" s="21"/>
      <c r="D200" s="21"/>
      <c r="E200" s="21"/>
      <c r="F200" s="21"/>
      <c r="G200" s="21"/>
      <c r="H200" s="21"/>
      <c r="I200" s="21"/>
      <c r="J200" s="21"/>
      <c r="K200" s="21"/>
      <c r="L200" s="21"/>
      <c r="M200" s="21"/>
      <c r="N200" s="21"/>
      <c r="O200" s="21"/>
      <c r="P200" s="21"/>
      <c r="Q200" s="21"/>
      <c r="R200" s="21"/>
      <c r="S200" s="21"/>
      <c r="T200" s="21"/>
    </row>
    <row r="201" spans="3:20" x14ac:dyDescent="0.2">
      <c r="C201" s="21"/>
      <c r="D201" s="21"/>
      <c r="E201" s="21"/>
      <c r="F201" s="21"/>
      <c r="G201" s="21"/>
      <c r="H201" s="21"/>
      <c r="I201" s="21"/>
      <c r="J201" s="21"/>
      <c r="K201" s="21"/>
      <c r="L201" s="21"/>
      <c r="M201" s="21"/>
      <c r="N201" s="21"/>
      <c r="O201" s="21"/>
      <c r="P201" s="21"/>
      <c r="Q201" s="21"/>
      <c r="R201" s="21"/>
      <c r="S201" s="21"/>
      <c r="T201" s="21"/>
    </row>
    <row r="202" spans="3:20" x14ac:dyDescent="0.2">
      <c r="C202" s="21"/>
      <c r="D202" s="21"/>
      <c r="E202" s="21"/>
      <c r="F202" s="21"/>
      <c r="G202" s="21"/>
      <c r="H202" s="21"/>
      <c r="I202" s="21"/>
      <c r="J202" s="21"/>
      <c r="K202" s="21"/>
      <c r="L202" s="21"/>
      <c r="M202" s="21"/>
      <c r="N202" s="21"/>
      <c r="O202" s="21"/>
      <c r="P202" s="21"/>
      <c r="Q202" s="21"/>
      <c r="R202" s="21"/>
      <c r="S202" s="21"/>
      <c r="T202" s="21"/>
    </row>
    <row r="203" spans="3:20" x14ac:dyDescent="0.2">
      <c r="C203" s="21"/>
      <c r="D203" s="21"/>
      <c r="E203" s="21"/>
      <c r="F203" s="21"/>
      <c r="G203" s="21"/>
      <c r="H203" s="21"/>
      <c r="I203" s="21"/>
      <c r="J203" s="21"/>
      <c r="K203" s="21"/>
      <c r="L203" s="21"/>
      <c r="M203" s="21"/>
      <c r="N203" s="21"/>
      <c r="O203" s="21"/>
      <c r="P203" s="21"/>
      <c r="Q203" s="21"/>
      <c r="R203" s="21"/>
      <c r="S203" s="21"/>
      <c r="T203" s="21"/>
    </row>
    <row r="204" spans="3:20" x14ac:dyDescent="0.2">
      <c r="C204" s="21"/>
      <c r="D204" s="21"/>
      <c r="E204" s="21"/>
      <c r="F204" s="21"/>
      <c r="G204" s="21"/>
      <c r="H204" s="21"/>
      <c r="I204" s="21"/>
      <c r="J204" s="21"/>
      <c r="K204" s="21"/>
      <c r="L204" s="21"/>
      <c r="M204" s="21"/>
      <c r="N204" s="21"/>
      <c r="O204" s="21"/>
      <c r="P204" s="21"/>
      <c r="Q204" s="21"/>
      <c r="R204" s="21"/>
      <c r="S204" s="21"/>
      <c r="T204" s="21"/>
    </row>
    <row r="205" spans="3:20" x14ac:dyDescent="0.2">
      <c r="C205" s="21"/>
      <c r="D205" s="21"/>
      <c r="E205" s="21"/>
      <c r="F205" s="21"/>
      <c r="G205" s="21"/>
      <c r="H205" s="21"/>
      <c r="I205" s="21"/>
      <c r="J205" s="21"/>
      <c r="K205" s="21"/>
      <c r="L205" s="21"/>
      <c r="M205" s="21"/>
      <c r="N205" s="21"/>
      <c r="O205" s="21"/>
      <c r="P205" s="21"/>
      <c r="Q205" s="21"/>
      <c r="R205" s="21"/>
      <c r="S205" s="21"/>
      <c r="T205" s="21"/>
    </row>
    <row r="206" spans="3:20" x14ac:dyDescent="0.2">
      <c r="C206" s="21"/>
      <c r="D206" s="21"/>
      <c r="E206" s="21"/>
      <c r="F206" s="21"/>
      <c r="G206" s="21"/>
      <c r="H206" s="21"/>
      <c r="I206" s="21"/>
      <c r="J206" s="21"/>
      <c r="K206" s="21"/>
      <c r="L206" s="21"/>
      <c r="M206" s="21"/>
      <c r="N206" s="21"/>
      <c r="O206" s="21"/>
      <c r="P206" s="21"/>
      <c r="Q206" s="21"/>
      <c r="R206" s="21"/>
      <c r="S206" s="21"/>
      <c r="T206" s="21"/>
    </row>
    <row r="207" spans="3:20" x14ac:dyDescent="0.2">
      <c r="C207" s="21"/>
      <c r="D207" s="21"/>
      <c r="E207" s="21"/>
      <c r="F207" s="21"/>
      <c r="G207" s="21"/>
      <c r="H207" s="21"/>
      <c r="I207" s="21"/>
      <c r="J207" s="21"/>
      <c r="K207" s="21"/>
      <c r="L207" s="21"/>
      <c r="M207" s="21"/>
      <c r="N207" s="21"/>
      <c r="O207" s="21"/>
      <c r="P207" s="21"/>
      <c r="Q207" s="21"/>
      <c r="R207" s="21"/>
      <c r="S207" s="21"/>
      <c r="T207" s="21"/>
    </row>
    <row r="208" spans="3:20" x14ac:dyDescent="0.2">
      <c r="C208" s="21"/>
      <c r="D208" s="21"/>
      <c r="E208" s="21"/>
      <c r="F208" s="21"/>
      <c r="G208" s="21"/>
      <c r="H208" s="21"/>
      <c r="I208" s="21"/>
      <c r="J208" s="21"/>
      <c r="K208" s="21"/>
      <c r="L208" s="21"/>
      <c r="M208" s="21"/>
      <c r="N208" s="21"/>
      <c r="O208" s="21"/>
      <c r="P208" s="21"/>
      <c r="Q208" s="21"/>
      <c r="R208" s="21"/>
      <c r="S208" s="21"/>
      <c r="T208" s="21"/>
    </row>
    <row r="209" spans="3:20" x14ac:dyDescent="0.2">
      <c r="C209" s="21"/>
      <c r="D209" s="21"/>
      <c r="E209" s="21"/>
      <c r="F209" s="21"/>
      <c r="G209" s="21"/>
      <c r="H209" s="21"/>
      <c r="I209" s="21"/>
      <c r="J209" s="21"/>
      <c r="K209" s="21"/>
      <c r="L209" s="21"/>
      <c r="M209" s="21"/>
      <c r="N209" s="21"/>
      <c r="O209" s="21"/>
      <c r="P209" s="21"/>
      <c r="Q209" s="21"/>
      <c r="R209" s="21"/>
      <c r="S209" s="21"/>
      <c r="T209" s="21"/>
    </row>
    <row r="210" spans="3:20" x14ac:dyDescent="0.2">
      <c r="C210" s="21"/>
      <c r="D210" s="21"/>
      <c r="E210" s="21"/>
      <c r="F210" s="21"/>
      <c r="G210" s="21"/>
      <c r="H210" s="21"/>
      <c r="I210" s="21"/>
      <c r="J210" s="21"/>
      <c r="K210" s="21"/>
      <c r="L210" s="21"/>
      <c r="M210" s="21"/>
      <c r="N210" s="21"/>
      <c r="O210" s="21"/>
      <c r="P210" s="21"/>
      <c r="Q210" s="21"/>
      <c r="R210" s="21"/>
      <c r="S210" s="21"/>
      <c r="T210" s="21"/>
    </row>
    <row r="211" spans="3:20" x14ac:dyDescent="0.2">
      <c r="C211" s="21"/>
      <c r="D211" s="21"/>
      <c r="E211" s="21"/>
      <c r="F211" s="21"/>
      <c r="G211" s="21"/>
      <c r="H211" s="21"/>
      <c r="I211" s="21"/>
      <c r="J211" s="21"/>
      <c r="K211" s="21"/>
      <c r="L211" s="21"/>
      <c r="M211" s="21"/>
      <c r="N211" s="21"/>
      <c r="O211" s="21"/>
      <c r="P211" s="21"/>
      <c r="Q211" s="21"/>
      <c r="R211" s="21"/>
      <c r="S211" s="21"/>
      <c r="T211" s="21"/>
    </row>
    <row r="212" spans="3:20" x14ac:dyDescent="0.2">
      <c r="C212" s="21"/>
      <c r="D212" s="21"/>
      <c r="E212" s="21"/>
      <c r="F212" s="21"/>
      <c r="G212" s="21"/>
      <c r="H212" s="21"/>
      <c r="I212" s="21"/>
      <c r="J212" s="21"/>
      <c r="K212" s="21"/>
      <c r="L212" s="21"/>
      <c r="M212" s="21"/>
      <c r="N212" s="21"/>
      <c r="O212" s="21"/>
      <c r="P212" s="21"/>
      <c r="Q212" s="21"/>
      <c r="R212" s="21"/>
      <c r="S212" s="21"/>
      <c r="T212" s="21"/>
    </row>
    <row r="213" spans="3:20" x14ac:dyDescent="0.2">
      <c r="C213" s="21"/>
      <c r="D213" s="21"/>
      <c r="E213" s="21"/>
      <c r="F213" s="21"/>
      <c r="G213" s="21"/>
      <c r="H213" s="21"/>
      <c r="I213" s="21"/>
      <c r="J213" s="21"/>
      <c r="K213" s="21"/>
      <c r="L213" s="21"/>
      <c r="M213" s="21"/>
      <c r="N213" s="21"/>
      <c r="O213" s="21"/>
      <c r="P213" s="21"/>
      <c r="Q213" s="21"/>
      <c r="R213" s="21"/>
      <c r="S213" s="21"/>
      <c r="T213" s="21"/>
    </row>
    <row r="214" spans="3:20" x14ac:dyDescent="0.2">
      <c r="C214" s="21"/>
      <c r="D214" s="21"/>
      <c r="E214" s="21"/>
      <c r="F214" s="21"/>
      <c r="G214" s="21"/>
      <c r="H214" s="21"/>
      <c r="I214" s="21"/>
      <c r="J214" s="21"/>
      <c r="K214" s="21"/>
      <c r="L214" s="21"/>
      <c r="M214" s="21"/>
      <c r="N214" s="21"/>
      <c r="O214" s="21"/>
      <c r="P214" s="21"/>
      <c r="Q214" s="21"/>
      <c r="R214" s="21"/>
      <c r="S214" s="21"/>
      <c r="T214" s="21"/>
    </row>
    <row r="215" spans="3:20" x14ac:dyDescent="0.2">
      <c r="C215" s="21"/>
      <c r="D215" s="21"/>
      <c r="E215" s="21"/>
      <c r="F215" s="21"/>
      <c r="G215" s="21"/>
      <c r="H215" s="21"/>
      <c r="I215" s="21"/>
      <c r="J215" s="21"/>
      <c r="K215" s="21"/>
      <c r="L215" s="21"/>
      <c r="M215" s="21"/>
      <c r="N215" s="21"/>
      <c r="O215" s="21"/>
      <c r="P215" s="21"/>
      <c r="Q215" s="21"/>
      <c r="R215" s="21"/>
      <c r="S215" s="21"/>
      <c r="T215" s="21"/>
    </row>
    <row r="216" spans="3:20" x14ac:dyDescent="0.2">
      <c r="C216" s="21"/>
      <c r="D216" s="21"/>
      <c r="E216" s="21"/>
      <c r="F216" s="21"/>
      <c r="G216" s="21"/>
      <c r="H216" s="21"/>
      <c r="I216" s="21"/>
      <c r="J216" s="21"/>
      <c r="K216" s="21"/>
      <c r="L216" s="21"/>
      <c r="M216" s="21"/>
      <c r="N216" s="21"/>
      <c r="O216" s="21"/>
      <c r="P216" s="21"/>
      <c r="Q216" s="21"/>
      <c r="R216" s="21"/>
      <c r="S216" s="21"/>
      <c r="T216" s="21"/>
    </row>
    <row r="217" spans="3:20" x14ac:dyDescent="0.2">
      <c r="C217" s="21"/>
      <c r="D217" s="21"/>
      <c r="E217" s="21"/>
      <c r="F217" s="21"/>
      <c r="G217" s="21"/>
      <c r="H217" s="21"/>
      <c r="I217" s="21"/>
      <c r="J217" s="21"/>
      <c r="K217" s="21"/>
      <c r="L217" s="21"/>
      <c r="M217" s="21"/>
      <c r="N217" s="21"/>
      <c r="O217" s="21"/>
      <c r="P217" s="21"/>
      <c r="Q217" s="21"/>
      <c r="R217" s="21"/>
      <c r="S217" s="21"/>
      <c r="T217" s="21"/>
    </row>
    <row r="218" spans="3:20" x14ac:dyDescent="0.2">
      <c r="C218" s="21"/>
      <c r="D218" s="21"/>
      <c r="E218" s="21"/>
      <c r="F218" s="21"/>
      <c r="G218" s="21"/>
      <c r="H218" s="21"/>
      <c r="I218" s="21"/>
      <c r="J218" s="21"/>
      <c r="K218" s="21"/>
      <c r="L218" s="21"/>
      <c r="M218" s="21"/>
      <c r="N218" s="21"/>
      <c r="O218" s="21"/>
      <c r="P218" s="21"/>
      <c r="Q218" s="21"/>
      <c r="R218" s="21"/>
      <c r="S218" s="21"/>
      <c r="T218" s="21"/>
    </row>
    <row r="219" spans="3:20" x14ac:dyDescent="0.2">
      <c r="C219" s="21"/>
      <c r="D219" s="21"/>
      <c r="E219" s="21"/>
      <c r="F219" s="21"/>
      <c r="G219" s="21"/>
      <c r="H219" s="21"/>
      <c r="I219" s="21"/>
      <c r="J219" s="21"/>
      <c r="K219" s="21"/>
      <c r="L219" s="21"/>
      <c r="M219" s="21"/>
      <c r="N219" s="21"/>
      <c r="O219" s="21"/>
      <c r="P219" s="21"/>
      <c r="Q219" s="21"/>
      <c r="R219" s="21"/>
      <c r="S219" s="21"/>
      <c r="T219" s="21"/>
    </row>
    <row r="220" spans="3:20" x14ac:dyDescent="0.2">
      <c r="C220" s="21"/>
      <c r="D220" s="21"/>
      <c r="E220" s="21"/>
      <c r="F220" s="21"/>
      <c r="G220" s="21"/>
      <c r="H220" s="21"/>
      <c r="I220" s="21"/>
      <c r="J220" s="21"/>
      <c r="K220" s="21"/>
      <c r="L220" s="21"/>
      <c r="M220" s="21"/>
      <c r="N220" s="21"/>
      <c r="O220" s="21"/>
      <c r="P220" s="21"/>
      <c r="Q220" s="21"/>
      <c r="R220" s="21"/>
      <c r="S220" s="21"/>
      <c r="T220" s="21"/>
    </row>
    <row r="221" spans="3:20" x14ac:dyDescent="0.2">
      <c r="C221" s="21"/>
      <c r="D221" s="21"/>
      <c r="E221" s="21"/>
      <c r="F221" s="21"/>
      <c r="G221" s="21"/>
      <c r="H221" s="21"/>
      <c r="I221" s="21"/>
      <c r="J221" s="21"/>
      <c r="K221" s="21"/>
      <c r="L221" s="21"/>
      <c r="M221" s="21"/>
      <c r="N221" s="21"/>
      <c r="O221" s="21"/>
      <c r="P221" s="21"/>
      <c r="Q221" s="21"/>
      <c r="R221" s="21"/>
      <c r="S221" s="21"/>
      <c r="T221" s="21"/>
    </row>
    <row r="222" spans="3:20" x14ac:dyDescent="0.2">
      <c r="C222" s="21"/>
      <c r="D222" s="21"/>
      <c r="E222" s="21"/>
      <c r="F222" s="21"/>
      <c r="G222" s="21"/>
      <c r="H222" s="21"/>
      <c r="I222" s="21"/>
      <c r="J222" s="21"/>
      <c r="K222" s="21"/>
      <c r="L222" s="21"/>
      <c r="M222" s="21"/>
      <c r="N222" s="21"/>
      <c r="O222" s="21"/>
      <c r="P222" s="21"/>
      <c r="Q222" s="21"/>
      <c r="R222" s="21"/>
      <c r="S222" s="21"/>
      <c r="T222" s="21"/>
    </row>
    <row r="223" spans="3:20" x14ac:dyDescent="0.2">
      <c r="C223" s="21"/>
      <c r="D223" s="21"/>
      <c r="E223" s="21"/>
      <c r="F223" s="21"/>
      <c r="G223" s="21"/>
      <c r="H223" s="21"/>
      <c r="I223" s="21"/>
      <c r="J223" s="21"/>
      <c r="K223" s="21"/>
      <c r="L223" s="21"/>
      <c r="M223" s="21"/>
      <c r="N223" s="21"/>
      <c r="O223" s="21"/>
      <c r="P223" s="21"/>
      <c r="Q223" s="21"/>
      <c r="R223" s="21"/>
      <c r="S223" s="21"/>
      <c r="T223" s="21"/>
    </row>
    <row r="224" spans="3:20" x14ac:dyDescent="0.2">
      <c r="C224" s="21"/>
      <c r="D224" s="21"/>
      <c r="E224" s="21"/>
      <c r="F224" s="21"/>
      <c r="G224" s="21"/>
      <c r="H224" s="21"/>
      <c r="I224" s="21"/>
      <c r="J224" s="21"/>
      <c r="K224" s="21"/>
      <c r="L224" s="21"/>
      <c r="M224" s="21"/>
      <c r="N224" s="21"/>
      <c r="O224" s="21"/>
      <c r="P224" s="21"/>
      <c r="Q224" s="21"/>
      <c r="R224" s="21"/>
      <c r="S224" s="21"/>
      <c r="T224" s="21"/>
    </row>
    <row r="225" spans="3:20" x14ac:dyDescent="0.2">
      <c r="C225" s="21"/>
      <c r="D225" s="21"/>
      <c r="E225" s="21"/>
      <c r="F225" s="21"/>
      <c r="G225" s="21"/>
      <c r="H225" s="21"/>
      <c r="I225" s="21"/>
      <c r="J225" s="21"/>
      <c r="K225" s="21"/>
      <c r="L225" s="21"/>
      <c r="M225" s="21"/>
      <c r="N225" s="21"/>
      <c r="O225" s="21"/>
      <c r="P225" s="21"/>
      <c r="Q225" s="21"/>
      <c r="R225" s="21"/>
      <c r="S225" s="21"/>
      <c r="T225" s="21"/>
    </row>
    <row r="226" spans="3:20" x14ac:dyDescent="0.2">
      <c r="C226" s="21"/>
      <c r="D226" s="21"/>
      <c r="E226" s="21"/>
      <c r="F226" s="21"/>
      <c r="G226" s="21"/>
      <c r="H226" s="21"/>
      <c r="I226" s="21"/>
      <c r="J226" s="21"/>
      <c r="K226" s="21"/>
      <c r="L226" s="21"/>
      <c r="M226" s="21"/>
      <c r="N226" s="21"/>
      <c r="O226" s="21"/>
      <c r="P226" s="21"/>
      <c r="Q226" s="21"/>
      <c r="R226" s="21"/>
      <c r="S226" s="21"/>
      <c r="T226" s="21"/>
    </row>
    <row r="227" spans="3:20" x14ac:dyDescent="0.2">
      <c r="C227" s="21"/>
      <c r="D227" s="21"/>
      <c r="E227" s="21"/>
      <c r="F227" s="21"/>
      <c r="G227" s="21"/>
      <c r="H227" s="21"/>
      <c r="I227" s="21"/>
      <c r="J227" s="21"/>
      <c r="K227" s="21"/>
      <c r="L227" s="21"/>
      <c r="M227" s="21"/>
      <c r="N227" s="21"/>
      <c r="O227" s="21"/>
      <c r="P227" s="21"/>
      <c r="Q227" s="21"/>
      <c r="R227" s="21"/>
      <c r="S227" s="21"/>
      <c r="T227" s="21"/>
    </row>
    <row r="228" spans="3:20" x14ac:dyDescent="0.2">
      <c r="C228" s="21"/>
      <c r="D228" s="21"/>
      <c r="E228" s="21"/>
      <c r="F228" s="21"/>
      <c r="G228" s="21"/>
      <c r="H228" s="21"/>
      <c r="I228" s="21"/>
      <c r="J228" s="21"/>
      <c r="K228" s="21"/>
      <c r="L228" s="21"/>
      <c r="M228" s="21"/>
      <c r="N228" s="21"/>
      <c r="O228" s="21"/>
      <c r="P228" s="21"/>
      <c r="Q228" s="21"/>
      <c r="R228" s="21"/>
      <c r="S228" s="21"/>
      <c r="T228" s="21"/>
    </row>
    <row r="229" spans="3:20" x14ac:dyDescent="0.2">
      <c r="C229" s="21"/>
      <c r="D229" s="21"/>
      <c r="E229" s="21"/>
      <c r="F229" s="21"/>
      <c r="G229" s="21"/>
      <c r="H229" s="21"/>
      <c r="I229" s="21"/>
      <c r="J229" s="21"/>
      <c r="K229" s="21"/>
      <c r="L229" s="21"/>
      <c r="M229" s="21"/>
      <c r="N229" s="21"/>
      <c r="O229" s="21"/>
      <c r="P229" s="21"/>
      <c r="Q229" s="21"/>
      <c r="R229" s="21"/>
      <c r="S229" s="21"/>
      <c r="T229" s="21"/>
    </row>
    <row r="230" spans="3:20" x14ac:dyDescent="0.2">
      <c r="C230" s="21"/>
      <c r="D230" s="21"/>
      <c r="E230" s="21"/>
      <c r="F230" s="21"/>
      <c r="G230" s="21"/>
      <c r="H230" s="21"/>
      <c r="I230" s="21"/>
      <c r="J230" s="21"/>
      <c r="K230" s="21"/>
      <c r="L230" s="21"/>
      <c r="M230" s="21"/>
      <c r="N230" s="21"/>
      <c r="O230" s="21"/>
      <c r="P230" s="21"/>
      <c r="Q230" s="21"/>
      <c r="R230" s="21"/>
      <c r="S230" s="21"/>
      <c r="T230" s="21"/>
    </row>
    <row r="231" spans="3:20" x14ac:dyDescent="0.2">
      <c r="C231" s="21"/>
      <c r="D231" s="21"/>
      <c r="E231" s="21"/>
      <c r="F231" s="21"/>
      <c r="G231" s="21"/>
      <c r="H231" s="21"/>
      <c r="I231" s="21"/>
      <c r="J231" s="21"/>
      <c r="K231" s="21"/>
      <c r="L231" s="21"/>
      <c r="M231" s="21"/>
      <c r="N231" s="21"/>
      <c r="O231" s="21"/>
      <c r="P231" s="21"/>
      <c r="Q231" s="21"/>
      <c r="R231" s="21"/>
      <c r="S231" s="21"/>
      <c r="T231" s="21"/>
    </row>
    <row r="232" spans="3:20" x14ac:dyDescent="0.2">
      <c r="C232" s="21"/>
      <c r="D232" s="21"/>
      <c r="E232" s="21"/>
      <c r="F232" s="21"/>
      <c r="G232" s="21"/>
      <c r="H232" s="21"/>
      <c r="I232" s="21"/>
      <c r="J232" s="21"/>
      <c r="K232" s="21"/>
      <c r="L232" s="21"/>
      <c r="M232" s="21"/>
      <c r="N232" s="21"/>
      <c r="O232" s="21"/>
      <c r="P232" s="21"/>
      <c r="Q232" s="21"/>
      <c r="R232" s="21"/>
      <c r="S232" s="21"/>
      <c r="T232" s="21"/>
    </row>
    <row r="233" spans="3:20" x14ac:dyDescent="0.2">
      <c r="C233" s="21"/>
      <c r="D233" s="21"/>
      <c r="E233" s="21"/>
      <c r="F233" s="21"/>
      <c r="G233" s="21"/>
      <c r="H233" s="21"/>
      <c r="I233" s="21"/>
      <c r="J233" s="21"/>
      <c r="K233" s="21"/>
      <c r="L233" s="21"/>
      <c r="M233" s="21"/>
      <c r="N233" s="21"/>
      <c r="O233" s="21"/>
      <c r="P233" s="21"/>
      <c r="Q233" s="21"/>
      <c r="R233" s="21"/>
      <c r="S233" s="21"/>
      <c r="T233" s="21"/>
    </row>
    <row r="234" spans="3:20" x14ac:dyDescent="0.2">
      <c r="C234" s="21"/>
      <c r="D234" s="21"/>
      <c r="E234" s="21"/>
      <c r="F234" s="21"/>
      <c r="G234" s="21"/>
      <c r="H234" s="21"/>
      <c r="I234" s="21"/>
      <c r="J234" s="21"/>
      <c r="K234" s="21"/>
      <c r="L234" s="21"/>
      <c r="M234" s="21"/>
      <c r="N234" s="21"/>
      <c r="O234" s="21"/>
      <c r="P234" s="21"/>
      <c r="Q234" s="21"/>
      <c r="R234" s="21"/>
      <c r="S234" s="21"/>
      <c r="T234" s="21"/>
    </row>
    <row r="235" spans="3:20" x14ac:dyDescent="0.2">
      <c r="C235" s="21"/>
      <c r="D235" s="21"/>
      <c r="E235" s="21"/>
      <c r="F235" s="21"/>
      <c r="G235" s="21"/>
      <c r="H235" s="21"/>
      <c r="I235" s="21"/>
      <c r="J235" s="21"/>
      <c r="K235" s="21"/>
      <c r="L235" s="21"/>
      <c r="M235" s="21"/>
      <c r="N235" s="21"/>
      <c r="O235" s="21"/>
      <c r="P235" s="21"/>
      <c r="Q235" s="21"/>
      <c r="R235" s="21"/>
      <c r="S235" s="21"/>
      <c r="T235" s="21"/>
    </row>
    <row r="236" spans="3:20" x14ac:dyDescent="0.2">
      <c r="C236" s="21"/>
      <c r="D236" s="21"/>
      <c r="E236" s="21"/>
      <c r="F236" s="21"/>
      <c r="G236" s="21"/>
      <c r="H236" s="21"/>
      <c r="I236" s="21"/>
      <c r="J236" s="21"/>
      <c r="K236" s="21"/>
      <c r="L236" s="21"/>
      <c r="M236" s="21"/>
      <c r="N236" s="21"/>
      <c r="O236" s="21"/>
      <c r="P236" s="21"/>
      <c r="Q236" s="21"/>
      <c r="R236" s="21"/>
      <c r="S236" s="21"/>
      <c r="T236" s="21"/>
    </row>
    <row r="237" spans="3:20" x14ac:dyDescent="0.2">
      <c r="C237" s="21"/>
      <c r="D237" s="21"/>
      <c r="E237" s="21"/>
      <c r="F237" s="21"/>
      <c r="G237" s="21"/>
      <c r="H237" s="21"/>
      <c r="I237" s="21"/>
      <c r="J237" s="21"/>
      <c r="K237" s="21"/>
      <c r="L237" s="21"/>
      <c r="M237" s="21"/>
      <c r="N237" s="21"/>
      <c r="O237" s="21"/>
      <c r="P237" s="21"/>
      <c r="Q237" s="21"/>
      <c r="R237" s="21"/>
      <c r="S237" s="21"/>
      <c r="T237" s="21"/>
    </row>
    <row r="238" spans="3:20" x14ac:dyDescent="0.2">
      <c r="C238" s="21"/>
      <c r="D238" s="21"/>
      <c r="E238" s="21"/>
      <c r="F238" s="21"/>
      <c r="G238" s="21"/>
      <c r="H238" s="21"/>
      <c r="I238" s="21"/>
      <c r="J238" s="21"/>
      <c r="K238" s="21"/>
      <c r="L238" s="21"/>
      <c r="M238" s="21"/>
      <c r="N238" s="21"/>
      <c r="O238" s="21"/>
      <c r="P238" s="21"/>
      <c r="Q238" s="21"/>
      <c r="R238" s="21"/>
      <c r="S238" s="21"/>
      <c r="T238" s="21"/>
    </row>
    <row r="239" spans="3:20" x14ac:dyDescent="0.2">
      <c r="C239" s="21"/>
      <c r="D239" s="21"/>
      <c r="E239" s="21"/>
      <c r="F239" s="21"/>
      <c r="G239" s="21"/>
      <c r="H239" s="21"/>
      <c r="I239" s="21"/>
      <c r="J239" s="21"/>
      <c r="K239" s="21"/>
      <c r="L239" s="21"/>
      <c r="M239" s="21"/>
      <c r="N239" s="21"/>
      <c r="O239" s="21"/>
      <c r="P239" s="21"/>
      <c r="Q239" s="21"/>
      <c r="R239" s="21"/>
      <c r="S239" s="21"/>
      <c r="T239" s="21"/>
    </row>
    <row r="240" spans="3:20" x14ac:dyDescent="0.2">
      <c r="C240" s="21"/>
      <c r="D240" s="21"/>
      <c r="E240" s="21"/>
      <c r="F240" s="21"/>
      <c r="G240" s="21"/>
      <c r="H240" s="21"/>
      <c r="I240" s="21"/>
      <c r="J240" s="21"/>
      <c r="K240" s="21"/>
      <c r="L240" s="21"/>
      <c r="M240" s="21"/>
      <c r="N240" s="21"/>
      <c r="O240" s="21"/>
      <c r="P240" s="21"/>
      <c r="Q240" s="21"/>
      <c r="R240" s="21"/>
      <c r="S240" s="21"/>
      <c r="T240" s="21"/>
    </row>
    <row r="241" spans="3:20" x14ac:dyDescent="0.2">
      <c r="C241" s="21"/>
      <c r="D241" s="21"/>
      <c r="E241" s="21"/>
      <c r="F241" s="21"/>
      <c r="G241" s="21"/>
      <c r="H241" s="21"/>
      <c r="I241" s="21"/>
      <c r="J241" s="21"/>
      <c r="K241" s="21"/>
      <c r="L241" s="21"/>
      <c r="M241" s="21"/>
      <c r="N241" s="21"/>
      <c r="O241" s="21"/>
      <c r="P241" s="21"/>
      <c r="Q241" s="21"/>
      <c r="R241" s="21"/>
      <c r="S241" s="21"/>
      <c r="T241" s="21"/>
    </row>
    <row r="242" spans="3:20" x14ac:dyDescent="0.2">
      <c r="C242" s="21"/>
      <c r="D242" s="21"/>
      <c r="E242" s="21"/>
      <c r="F242" s="21"/>
      <c r="G242" s="21"/>
      <c r="H242" s="21"/>
      <c r="I242" s="21"/>
      <c r="J242" s="21"/>
      <c r="K242" s="21"/>
      <c r="L242" s="21"/>
      <c r="M242" s="21"/>
      <c r="N242" s="21"/>
      <c r="O242" s="21"/>
      <c r="P242" s="21"/>
      <c r="Q242" s="21"/>
      <c r="R242" s="21"/>
      <c r="S242" s="21"/>
      <c r="T242" s="21"/>
    </row>
    <row r="243" spans="3:20" x14ac:dyDescent="0.2">
      <c r="C243" s="21"/>
      <c r="D243" s="21"/>
      <c r="E243" s="21"/>
      <c r="F243" s="21"/>
      <c r="G243" s="21"/>
      <c r="H243" s="21"/>
      <c r="I243" s="21"/>
      <c r="J243" s="21"/>
      <c r="K243" s="21"/>
      <c r="L243" s="21"/>
      <c r="M243" s="21"/>
      <c r="N243" s="21"/>
      <c r="O243" s="21"/>
      <c r="P243" s="21"/>
      <c r="Q243" s="21"/>
      <c r="R243" s="21"/>
      <c r="S243" s="21"/>
      <c r="T243" s="21"/>
    </row>
    <row r="244" spans="3:20" x14ac:dyDescent="0.2">
      <c r="C244" s="21"/>
      <c r="D244" s="21"/>
      <c r="E244" s="21"/>
      <c r="F244" s="21"/>
      <c r="G244" s="21"/>
      <c r="H244" s="21"/>
      <c r="I244" s="21"/>
      <c r="J244" s="21"/>
      <c r="K244" s="21"/>
      <c r="L244" s="21"/>
      <c r="M244" s="21"/>
      <c r="N244" s="21"/>
      <c r="O244" s="21"/>
      <c r="P244" s="21"/>
      <c r="Q244" s="21"/>
      <c r="R244" s="21"/>
      <c r="S244" s="21"/>
      <c r="T244" s="21"/>
    </row>
    <row r="245" spans="3:20" x14ac:dyDescent="0.2">
      <c r="C245" s="21"/>
      <c r="D245" s="21"/>
      <c r="E245" s="21"/>
      <c r="F245" s="21"/>
      <c r="G245" s="21"/>
      <c r="H245" s="21"/>
      <c r="I245" s="21"/>
      <c r="J245" s="21"/>
      <c r="K245" s="21"/>
      <c r="L245" s="21"/>
      <c r="M245" s="21"/>
      <c r="N245" s="21"/>
      <c r="O245" s="21"/>
      <c r="P245" s="21"/>
      <c r="Q245" s="21"/>
      <c r="R245" s="21"/>
      <c r="S245" s="21"/>
      <c r="T245" s="21"/>
    </row>
    <row r="246" spans="3:20" x14ac:dyDescent="0.2">
      <c r="C246" s="21"/>
      <c r="D246" s="21"/>
      <c r="E246" s="21"/>
      <c r="F246" s="21"/>
      <c r="G246" s="21"/>
      <c r="H246" s="21"/>
      <c r="I246" s="21"/>
      <c r="J246" s="21"/>
      <c r="K246" s="21"/>
      <c r="L246" s="21"/>
      <c r="M246" s="21"/>
      <c r="N246" s="21"/>
      <c r="O246" s="21"/>
      <c r="P246" s="21"/>
      <c r="Q246" s="21"/>
      <c r="R246" s="21"/>
      <c r="S246" s="21"/>
      <c r="T246" s="21"/>
    </row>
    <row r="247" spans="3:20" x14ac:dyDescent="0.2">
      <c r="C247" s="21"/>
      <c r="D247" s="21"/>
      <c r="E247" s="21"/>
      <c r="F247" s="21"/>
      <c r="G247" s="21"/>
      <c r="H247" s="21"/>
      <c r="I247" s="21"/>
      <c r="J247" s="21"/>
      <c r="K247" s="21"/>
      <c r="L247" s="21"/>
      <c r="M247" s="21"/>
      <c r="N247" s="21"/>
      <c r="O247" s="21"/>
      <c r="P247" s="21"/>
      <c r="Q247" s="21"/>
      <c r="R247" s="21"/>
      <c r="S247" s="21"/>
      <c r="T247" s="21"/>
    </row>
    <row r="248" spans="3:20" x14ac:dyDescent="0.2">
      <c r="C248" s="21"/>
      <c r="D248" s="21"/>
      <c r="E248" s="21"/>
      <c r="F248" s="21"/>
      <c r="G248" s="21"/>
      <c r="H248" s="21"/>
      <c r="I248" s="21"/>
      <c r="J248" s="21"/>
      <c r="K248" s="21"/>
      <c r="L248" s="21"/>
      <c r="M248" s="21"/>
      <c r="N248" s="21"/>
      <c r="O248" s="21"/>
      <c r="P248" s="21"/>
      <c r="Q248" s="21"/>
      <c r="R248" s="21"/>
      <c r="S248" s="21"/>
      <c r="T248" s="21"/>
    </row>
    <row r="249" spans="3:20" x14ac:dyDescent="0.2">
      <c r="C249" s="21"/>
      <c r="D249" s="21"/>
      <c r="E249" s="21"/>
      <c r="F249" s="21"/>
      <c r="G249" s="21"/>
      <c r="H249" s="21"/>
      <c r="I249" s="21"/>
      <c r="J249" s="21"/>
      <c r="K249" s="21"/>
      <c r="L249" s="21"/>
      <c r="M249" s="21"/>
      <c r="N249" s="21"/>
      <c r="O249" s="21"/>
      <c r="P249" s="21"/>
      <c r="Q249" s="21"/>
      <c r="R249" s="21"/>
      <c r="S249" s="21"/>
      <c r="T249" s="21"/>
    </row>
    <row r="250" spans="3:20" x14ac:dyDescent="0.2">
      <c r="C250" s="21"/>
      <c r="D250" s="21"/>
      <c r="E250" s="21"/>
      <c r="F250" s="21"/>
      <c r="G250" s="21"/>
      <c r="H250" s="21"/>
      <c r="I250" s="21"/>
      <c r="J250" s="21"/>
      <c r="K250" s="21"/>
      <c r="L250" s="21"/>
      <c r="M250" s="21"/>
      <c r="N250" s="21"/>
      <c r="O250" s="21"/>
      <c r="P250" s="21"/>
      <c r="Q250" s="21"/>
      <c r="R250" s="21"/>
      <c r="S250" s="21"/>
      <c r="T250" s="21"/>
    </row>
    <row r="251" spans="3:20" x14ac:dyDescent="0.2">
      <c r="C251" s="21"/>
      <c r="D251" s="21"/>
      <c r="E251" s="21"/>
      <c r="F251" s="21"/>
      <c r="G251" s="21"/>
      <c r="H251" s="21"/>
      <c r="I251" s="21"/>
      <c r="J251" s="21"/>
      <c r="K251" s="21"/>
      <c r="L251" s="21"/>
      <c r="M251" s="21"/>
      <c r="N251" s="21"/>
      <c r="O251" s="21"/>
      <c r="P251" s="21"/>
      <c r="Q251" s="21"/>
      <c r="R251" s="21"/>
      <c r="S251" s="21"/>
      <c r="T251" s="21"/>
    </row>
    <row r="252" spans="3:20" x14ac:dyDescent="0.2">
      <c r="C252" s="21"/>
      <c r="D252" s="21"/>
      <c r="E252" s="21"/>
      <c r="F252" s="21"/>
      <c r="G252" s="21"/>
      <c r="H252" s="21"/>
      <c r="I252" s="21"/>
      <c r="J252" s="21"/>
      <c r="K252" s="21"/>
      <c r="L252" s="21"/>
      <c r="M252" s="21"/>
      <c r="N252" s="21"/>
      <c r="O252" s="21"/>
      <c r="P252" s="21"/>
      <c r="Q252" s="21"/>
      <c r="R252" s="21"/>
      <c r="S252" s="21"/>
      <c r="T252" s="21"/>
    </row>
    <row r="253" spans="3:20" x14ac:dyDescent="0.2">
      <c r="C253" s="21"/>
      <c r="D253" s="21"/>
      <c r="E253" s="21"/>
      <c r="F253" s="21"/>
      <c r="G253" s="21"/>
      <c r="H253" s="21"/>
      <c r="I253" s="21"/>
      <c r="J253" s="21"/>
      <c r="K253" s="21"/>
      <c r="L253" s="21"/>
      <c r="M253" s="21"/>
      <c r="N253" s="21"/>
      <c r="O253" s="21"/>
      <c r="P253" s="21"/>
      <c r="Q253" s="21"/>
      <c r="R253" s="21"/>
      <c r="S253" s="21"/>
      <c r="T253" s="21"/>
    </row>
    <row r="254" spans="3:20" x14ac:dyDescent="0.2">
      <c r="C254" s="21"/>
      <c r="D254" s="21"/>
      <c r="E254" s="21"/>
      <c r="F254" s="21"/>
      <c r="G254" s="21"/>
      <c r="H254" s="21"/>
      <c r="I254" s="21"/>
      <c r="J254" s="21"/>
      <c r="K254" s="21"/>
      <c r="L254" s="21"/>
      <c r="M254" s="21"/>
      <c r="N254" s="21"/>
      <c r="O254" s="21"/>
      <c r="P254" s="21"/>
      <c r="Q254" s="21"/>
      <c r="R254" s="21"/>
      <c r="S254" s="21"/>
      <c r="T254" s="21"/>
    </row>
    <row r="255" spans="3:20" x14ac:dyDescent="0.2">
      <c r="C255" s="21"/>
      <c r="D255" s="21"/>
      <c r="E255" s="21"/>
      <c r="F255" s="21"/>
      <c r="G255" s="21"/>
      <c r="H255" s="21"/>
      <c r="I255" s="21"/>
      <c r="J255" s="21"/>
      <c r="K255" s="21"/>
      <c r="L255" s="21"/>
      <c r="M255" s="21"/>
      <c r="N255" s="21"/>
      <c r="O255" s="21"/>
      <c r="P255" s="21"/>
      <c r="Q255" s="21"/>
      <c r="R255" s="21"/>
      <c r="S255" s="21"/>
      <c r="T255" s="21"/>
    </row>
    <row r="256" spans="3:20" x14ac:dyDescent="0.2">
      <c r="C256" s="21"/>
      <c r="D256" s="21"/>
      <c r="E256" s="21"/>
      <c r="F256" s="21"/>
      <c r="G256" s="21"/>
      <c r="H256" s="21"/>
      <c r="I256" s="21"/>
      <c r="J256" s="21"/>
      <c r="K256" s="21"/>
      <c r="L256" s="21"/>
      <c r="M256" s="21"/>
      <c r="N256" s="21"/>
      <c r="O256" s="21"/>
      <c r="P256" s="21"/>
      <c r="Q256" s="21"/>
      <c r="R256" s="21"/>
      <c r="S256" s="21"/>
      <c r="T256" s="21"/>
    </row>
    <row r="257" spans="3:20" x14ac:dyDescent="0.2">
      <c r="C257" s="21"/>
      <c r="D257" s="21"/>
      <c r="E257" s="21"/>
      <c r="F257" s="21"/>
      <c r="G257" s="21"/>
      <c r="H257" s="21"/>
      <c r="I257" s="21"/>
      <c r="J257" s="21"/>
      <c r="K257" s="21"/>
      <c r="L257" s="21"/>
      <c r="M257" s="21"/>
      <c r="N257" s="21"/>
      <c r="O257" s="21"/>
      <c r="P257" s="21"/>
      <c r="Q257" s="21"/>
      <c r="R257" s="21"/>
      <c r="S257" s="21"/>
      <c r="T257" s="21"/>
    </row>
    <row r="258" spans="3:20" x14ac:dyDescent="0.2">
      <c r="C258" s="21"/>
      <c r="D258" s="21"/>
      <c r="E258" s="21"/>
      <c r="F258" s="21"/>
      <c r="G258" s="21"/>
      <c r="H258" s="21"/>
      <c r="I258" s="21"/>
      <c r="J258" s="21"/>
      <c r="K258" s="21"/>
      <c r="L258" s="21"/>
      <c r="M258" s="21"/>
      <c r="N258" s="21"/>
      <c r="O258" s="21"/>
      <c r="P258" s="21"/>
      <c r="Q258" s="21"/>
      <c r="R258" s="21"/>
      <c r="S258" s="21"/>
      <c r="T258" s="21"/>
    </row>
    <row r="259" spans="3:20" x14ac:dyDescent="0.2">
      <c r="C259" s="21"/>
      <c r="D259" s="21"/>
      <c r="E259" s="21"/>
      <c r="F259" s="21"/>
      <c r="G259" s="21"/>
      <c r="H259" s="21"/>
      <c r="I259" s="21"/>
      <c r="J259" s="21"/>
      <c r="K259" s="21"/>
      <c r="L259" s="21"/>
      <c r="M259" s="21"/>
      <c r="N259" s="21"/>
      <c r="O259" s="21"/>
      <c r="P259" s="21"/>
      <c r="Q259" s="21"/>
      <c r="R259" s="21"/>
      <c r="S259" s="21"/>
      <c r="T259" s="21"/>
    </row>
    <row r="260" spans="3:20" x14ac:dyDescent="0.2">
      <c r="C260" s="21"/>
      <c r="D260" s="21"/>
      <c r="E260" s="21"/>
      <c r="F260" s="21"/>
      <c r="G260" s="21"/>
      <c r="H260" s="21"/>
      <c r="I260" s="21"/>
      <c r="J260" s="21"/>
      <c r="K260" s="21"/>
      <c r="L260" s="21"/>
      <c r="M260" s="21"/>
      <c r="N260" s="21"/>
      <c r="O260" s="21"/>
      <c r="P260" s="21"/>
      <c r="Q260" s="21"/>
      <c r="R260" s="21"/>
      <c r="S260" s="21"/>
      <c r="T260" s="21"/>
    </row>
    <row r="261" spans="3:20" x14ac:dyDescent="0.2">
      <c r="C261" s="21"/>
      <c r="D261" s="21"/>
      <c r="E261" s="21"/>
      <c r="F261" s="21"/>
      <c r="G261" s="21"/>
      <c r="H261" s="21"/>
      <c r="I261" s="21"/>
      <c r="J261" s="21"/>
      <c r="K261" s="21"/>
      <c r="L261" s="21"/>
      <c r="M261" s="21"/>
      <c r="N261" s="21"/>
      <c r="O261" s="21"/>
      <c r="P261" s="21"/>
      <c r="Q261" s="21"/>
      <c r="R261" s="21"/>
      <c r="S261" s="21"/>
      <c r="T261" s="21"/>
    </row>
    <row r="262" spans="3:20" x14ac:dyDescent="0.2">
      <c r="C262" s="21"/>
      <c r="D262" s="21"/>
      <c r="E262" s="21"/>
      <c r="F262" s="21"/>
      <c r="G262" s="21"/>
      <c r="H262" s="21"/>
      <c r="I262" s="21"/>
      <c r="J262" s="21"/>
      <c r="K262" s="21"/>
      <c r="L262" s="21"/>
      <c r="M262" s="21"/>
      <c r="N262" s="21"/>
      <c r="O262" s="21"/>
      <c r="P262" s="21"/>
      <c r="Q262" s="21"/>
      <c r="R262" s="21"/>
      <c r="S262" s="21"/>
      <c r="T262" s="21"/>
    </row>
    <row r="263" spans="3:20" x14ac:dyDescent="0.2">
      <c r="C263" s="21"/>
      <c r="D263" s="21"/>
      <c r="E263" s="21"/>
      <c r="F263" s="21"/>
      <c r="G263" s="21"/>
      <c r="H263" s="21"/>
      <c r="I263" s="21"/>
      <c r="J263" s="21"/>
      <c r="K263" s="21"/>
      <c r="L263" s="21"/>
      <c r="M263" s="21"/>
      <c r="N263" s="21"/>
      <c r="O263" s="21"/>
      <c r="P263" s="21"/>
      <c r="Q263" s="21"/>
      <c r="R263" s="21"/>
      <c r="S263" s="21"/>
      <c r="T263" s="21"/>
    </row>
    <row r="264" spans="3:20" x14ac:dyDescent="0.2">
      <c r="C264" s="21"/>
      <c r="D264" s="21"/>
      <c r="E264" s="21"/>
      <c r="F264" s="21"/>
      <c r="G264" s="21"/>
      <c r="H264" s="21"/>
      <c r="I264" s="21"/>
      <c r="J264" s="21"/>
      <c r="K264" s="21"/>
      <c r="L264" s="21"/>
      <c r="M264" s="21"/>
      <c r="N264" s="21"/>
      <c r="O264" s="21"/>
      <c r="P264" s="21"/>
      <c r="Q264" s="21"/>
      <c r="R264" s="21"/>
      <c r="S264" s="21"/>
      <c r="T264" s="21"/>
    </row>
    <row r="265" spans="3:20" x14ac:dyDescent="0.2">
      <c r="C265" s="21"/>
      <c r="D265" s="21"/>
      <c r="E265" s="21"/>
      <c r="F265" s="21"/>
      <c r="G265" s="21"/>
      <c r="H265" s="21"/>
      <c r="I265" s="21"/>
      <c r="J265" s="21"/>
      <c r="K265" s="21"/>
      <c r="L265" s="21"/>
      <c r="M265" s="21"/>
      <c r="N265" s="21"/>
      <c r="O265" s="21"/>
      <c r="P265" s="21"/>
      <c r="Q265" s="21"/>
      <c r="R265" s="21"/>
      <c r="S265" s="21"/>
      <c r="T265" s="21"/>
    </row>
    <row r="266" spans="3:20" x14ac:dyDescent="0.2">
      <c r="C266" s="21"/>
      <c r="D266" s="21"/>
      <c r="E266" s="21"/>
      <c r="F266" s="21"/>
      <c r="G266" s="21"/>
      <c r="H266" s="21"/>
      <c r="I266" s="21"/>
      <c r="J266" s="21"/>
      <c r="K266" s="21"/>
      <c r="L266" s="21"/>
      <c r="M266" s="21"/>
      <c r="N266" s="21"/>
      <c r="O266" s="21"/>
      <c r="P266" s="21"/>
      <c r="Q266" s="21"/>
      <c r="R266" s="21"/>
      <c r="S266" s="21"/>
      <c r="T266" s="21"/>
    </row>
    <row r="267" spans="3:20" x14ac:dyDescent="0.2">
      <c r="C267" s="21"/>
      <c r="D267" s="21"/>
      <c r="E267" s="21"/>
      <c r="F267" s="21"/>
      <c r="G267" s="21"/>
      <c r="H267" s="21"/>
      <c r="I267" s="21"/>
      <c r="J267" s="21"/>
      <c r="K267" s="21"/>
      <c r="L267" s="21"/>
      <c r="M267" s="21"/>
      <c r="N267" s="21"/>
      <c r="O267" s="21"/>
      <c r="P267" s="21"/>
      <c r="Q267" s="21"/>
      <c r="R267" s="21"/>
      <c r="S267" s="21"/>
      <c r="T267" s="21"/>
    </row>
    <row r="268" spans="3:20" x14ac:dyDescent="0.2">
      <c r="C268" s="21"/>
      <c r="D268" s="21"/>
      <c r="E268" s="21"/>
      <c r="F268" s="21"/>
      <c r="G268" s="21"/>
      <c r="H268" s="21"/>
      <c r="I268" s="21"/>
      <c r="J268" s="21"/>
      <c r="K268" s="21"/>
      <c r="L268" s="21"/>
      <c r="M268" s="21"/>
      <c r="N268" s="21"/>
      <c r="O268" s="21"/>
      <c r="P268" s="21"/>
      <c r="Q268" s="21"/>
      <c r="R268" s="21"/>
      <c r="S268" s="21"/>
      <c r="T268" s="21"/>
    </row>
    <row r="269" spans="3:20" x14ac:dyDescent="0.2">
      <c r="C269" s="21"/>
      <c r="D269" s="21"/>
      <c r="E269" s="21"/>
      <c r="F269" s="21"/>
      <c r="G269" s="21"/>
      <c r="H269" s="21"/>
      <c r="I269" s="21"/>
      <c r="J269" s="21"/>
      <c r="K269" s="21"/>
      <c r="L269" s="21"/>
      <c r="M269" s="21"/>
      <c r="N269" s="21"/>
      <c r="O269" s="21"/>
      <c r="P269" s="21"/>
      <c r="Q269" s="21"/>
      <c r="R269" s="21"/>
      <c r="S269" s="21"/>
      <c r="T269" s="21"/>
    </row>
    <row r="270" spans="3:20" x14ac:dyDescent="0.2">
      <c r="C270" s="21"/>
      <c r="D270" s="21"/>
      <c r="E270" s="21"/>
      <c r="F270" s="21"/>
      <c r="G270" s="21"/>
      <c r="H270" s="21"/>
      <c r="I270" s="21"/>
      <c r="J270" s="21"/>
      <c r="K270" s="21"/>
      <c r="L270" s="21"/>
      <c r="M270" s="21"/>
      <c r="N270" s="21"/>
      <c r="O270" s="21"/>
      <c r="P270" s="21"/>
      <c r="Q270" s="21"/>
      <c r="R270" s="21"/>
      <c r="S270" s="21"/>
      <c r="T270" s="21"/>
    </row>
    <row r="271" spans="3:20" x14ac:dyDescent="0.2">
      <c r="C271" s="21"/>
      <c r="D271" s="21"/>
      <c r="E271" s="21"/>
      <c r="F271" s="21"/>
      <c r="G271" s="21"/>
      <c r="H271" s="21"/>
      <c r="I271" s="21"/>
      <c r="J271" s="21"/>
      <c r="K271" s="21"/>
      <c r="L271" s="21"/>
      <c r="M271" s="21"/>
      <c r="N271" s="21"/>
      <c r="O271" s="21"/>
      <c r="P271" s="21"/>
      <c r="Q271" s="21"/>
      <c r="R271" s="21"/>
      <c r="S271" s="21"/>
      <c r="T271" s="21"/>
    </row>
    <row r="272" spans="3:20" x14ac:dyDescent="0.2">
      <c r="C272" s="21"/>
      <c r="D272" s="21"/>
      <c r="E272" s="21"/>
      <c r="F272" s="21"/>
      <c r="G272" s="21"/>
      <c r="H272" s="21"/>
      <c r="I272" s="21"/>
      <c r="J272" s="21"/>
      <c r="K272" s="21"/>
      <c r="L272" s="21"/>
      <c r="M272" s="21"/>
      <c r="N272" s="21"/>
      <c r="O272" s="21"/>
      <c r="P272" s="21"/>
      <c r="Q272" s="21"/>
      <c r="R272" s="21"/>
      <c r="S272" s="21"/>
      <c r="T272" s="21"/>
    </row>
    <row r="273" spans="3:20" x14ac:dyDescent="0.2">
      <c r="C273" s="21"/>
      <c r="D273" s="21"/>
      <c r="E273" s="21"/>
      <c r="F273" s="21"/>
      <c r="G273" s="21"/>
      <c r="H273" s="21"/>
      <c r="I273" s="21"/>
      <c r="J273" s="21"/>
      <c r="K273" s="21"/>
      <c r="L273" s="21"/>
      <c r="M273" s="21"/>
      <c r="N273" s="21"/>
      <c r="O273" s="21"/>
      <c r="P273" s="21"/>
      <c r="Q273" s="21"/>
      <c r="R273" s="21"/>
      <c r="S273" s="21"/>
      <c r="T273" s="21"/>
    </row>
    <row r="274" spans="3:20" x14ac:dyDescent="0.2">
      <c r="C274" s="21"/>
      <c r="D274" s="21"/>
      <c r="E274" s="21"/>
      <c r="F274" s="21"/>
      <c r="G274" s="21"/>
      <c r="H274" s="21"/>
      <c r="I274" s="21"/>
      <c r="J274" s="21"/>
      <c r="K274" s="21"/>
      <c r="L274" s="21"/>
      <c r="M274" s="21"/>
      <c r="N274" s="21"/>
      <c r="O274" s="21"/>
      <c r="P274" s="21"/>
      <c r="Q274" s="21"/>
      <c r="R274" s="21"/>
      <c r="S274" s="21"/>
      <c r="T274" s="21"/>
    </row>
    <row r="275" spans="3:20" x14ac:dyDescent="0.2">
      <c r="C275" s="21"/>
      <c r="D275" s="21"/>
      <c r="E275" s="21"/>
      <c r="F275" s="21"/>
      <c r="G275" s="21"/>
      <c r="H275" s="21"/>
      <c r="I275" s="21"/>
      <c r="J275" s="21"/>
      <c r="K275" s="21"/>
      <c r="L275" s="21"/>
      <c r="M275" s="21"/>
      <c r="N275" s="21"/>
      <c r="O275" s="21"/>
      <c r="P275" s="21"/>
      <c r="Q275" s="21"/>
      <c r="R275" s="21"/>
      <c r="S275" s="21"/>
      <c r="T275" s="21"/>
    </row>
    <row r="276" spans="3:20" x14ac:dyDescent="0.2">
      <c r="C276" s="21"/>
      <c r="D276" s="21"/>
      <c r="E276" s="21"/>
      <c r="F276" s="21"/>
      <c r="G276" s="21"/>
      <c r="H276" s="21"/>
      <c r="I276" s="21"/>
      <c r="J276" s="21"/>
      <c r="K276" s="21"/>
      <c r="L276" s="21"/>
      <c r="M276" s="21"/>
      <c r="N276" s="21"/>
      <c r="O276" s="21"/>
      <c r="P276" s="21"/>
      <c r="Q276" s="21"/>
      <c r="R276" s="21"/>
      <c r="S276" s="21"/>
      <c r="T276" s="21"/>
    </row>
    <row r="277" spans="3:20" x14ac:dyDescent="0.2">
      <c r="C277" s="21"/>
      <c r="D277" s="21"/>
      <c r="E277" s="21"/>
      <c r="F277" s="21"/>
      <c r="G277" s="21"/>
      <c r="H277" s="21"/>
      <c r="I277" s="21"/>
      <c r="J277" s="21"/>
      <c r="K277" s="21"/>
      <c r="L277" s="21"/>
      <c r="M277" s="21"/>
      <c r="N277" s="21"/>
      <c r="O277" s="21"/>
      <c r="P277" s="21"/>
      <c r="Q277" s="21"/>
      <c r="R277" s="21"/>
      <c r="S277" s="21"/>
      <c r="T277" s="21"/>
    </row>
    <row r="278" spans="3:20" x14ac:dyDescent="0.2">
      <c r="C278" s="21"/>
      <c r="D278" s="21"/>
      <c r="E278" s="21"/>
      <c r="F278" s="21"/>
      <c r="G278" s="21"/>
      <c r="H278" s="21"/>
      <c r="I278" s="21"/>
      <c r="J278" s="21"/>
      <c r="K278" s="21"/>
      <c r="L278" s="21"/>
      <c r="M278" s="21"/>
      <c r="N278" s="21"/>
      <c r="O278" s="21"/>
      <c r="P278" s="21"/>
      <c r="Q278" s="21"/>
      <c r="R278" s="21"/>
      <c r="S278" s="21"/>
      <c r="T278" s="21"/>
    </row>
    <row r="279" spans="3:20" x14ac:dyDescent="0.2">
      <c r="C279" s="21"/>
      <c r="D279" s="21"/>
      <c r="E279" s="21"/>
      <c r="F279" s="21"/>
      <c r="G279" s="21"/>
      <c r="H279" s="21"/>
      <c r="I279" s="21"/>
      <c r="J279" s="21"/>
      <c r="K279" s="21"/>
      <c r="L279" s="21"/>
      <c r="M279" s="21"/>
      <c r="N279" s="21"/>
      <c r="O279" s="21"/>
      <c r="P279" s="21"/>
      <c r="Q279" s="21"/>
      <c r="R279" s="21"/>
      <c r="S279" s="21"/>
      <c r="T279" s="21"/>
    </row>
    <row r="280" spans="3:20" x14ac:dyDescent="0.2">
      <c r="K280" s="21"/>
      <c r="L280" s="21"/>
      <c r="M280" s="21"/>
      <c r="N280" s="21"/>
      <c r="O280" s="21"/>
    </row>
    <row r="281" spans="3:20" x14ac:dyDescent="0.2">
      <c r="K281" s="21"/>
      <c r="L281" s="21"/>
      <c r="M281" s="21"/>
      <c r="N281" s="21"/>
      <c r="O281" s="21"/>
    </row>
    <row r="282" spans="3:20" x14ac:dyDescent="0.2">
      <c r="K282" s="21"/>
      <c r="L282" s="21"/>
      <c r="M282" s="21"/>
      <c r="N282" s="21"/>
      <c r="O282" s="21"/>
    </row>
  </sheetData>
  <mergeCells count="3">
    <mergeCell ref="A1:S1"/>
    <mergeCell ref="A2:S2"/>
    <mergeCell ref="A3:S3"/>
  </mergeCells>
  <phoneticPr fontId="4" type="noConversion"/>
  <pageMargins left="0.75" right="0.75" top="1" bottom="1" header="0.5" footer="0.5"/>
  <pageSetup scale="46" orientation="landscape" r:id="rId1"/>
  <headerFooter alignWithMargins="0">
    <oddFooter>&amp;L&amp;Z
&amp;F&amp;C&amp;A&amp;R4.&amp;P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160"/>
  <sheetViews>
    <sheetView zoomScaleNormal="100" workbookViewId="0">
      <selection sqref="A1:P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2.140625" customWidth="1"/>
    <col min="14" max="14" width="16.7109375" customWidth="1"/>
    <col min="15" max="15" width="2.2851562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4" t="s">
        <v>1087</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row>
    <row r="6" spans="1:16" x14ac:dyDescent="0.2">
      <c r="B6" s="41" t="s">
        <v>24</v>
      </c>
      <c r="D6" s="45"/>
      <c r="F6" s="45"/>
      <c r="H6" s="41" t="s">
        <v>568</v>
      </c>
      <c r="J6" s="45"/>
      <c r="L6" s="41" t="s">
        <v>25</v>
      </c>
      <c r="P6" s="29" t="s">
        <v>380</v>
      </c>
    </row>
    <row r="7" spans="1:16" s="10" customFormat="1" x14ac:dyDescent="0.2">
      <c r="A7" s="12" t="s">
        <v>365</v>
      </c>
      <c r="B7" s="42" t="s">
        <v>26</v>
      </c>
      <c r="C7"/>
      <c r="D7" s="42" t="s">
        <v>106</v>
      </c>
      <c r="E7"/>
      <c r="F7" s="42" t="s">
        <v>107</v>
      </c>
      <c r="G7"/>
      <c r="H7" s="42" t="s">
        <v>569</v>
      </c>
      <c r="I7"/>
      <c r="J7" s="42" t="s">
        <v>108</v>
      </c>
      <c r="K7"/>
      <c r="L7" s="42" t="s">
        <v>26</v>
      </c>
      <c r="N7" s="42" t="s">
        <v>45</v>
      </c>
      <c r="P7" s="42" t="s">
        <v>377</v>
      </c>
    </row>
    <row r="8" spans="1:16" s="10" customFormat="1" x14ac:dyDescent="0.2">
      <c r="A8" s="12" t="s">
        <v>288</v>
      </c>
      <c r="B8" s="52"/>
      <c r="C8"/>
      <c r="D8" s="52"/>
      <c r="E8"/>
      <c r="F8" s="52"/>
      <c r="G8"/>
      <c r="H8" s="52"/>
      <c r="I8"/>
      <c r="J8" s="52"/>
      <c r="K8"/>
      <c r="L8" s="52"/>
    </row>
    <row r="9" spans="1:16" s="10" customFormat="1" x14ac:dyDescent="0.2">
      <c r="A9" s="12" t="s">
        <v>378</v>
      </c>
      <c r="B9"/>
      <c r="C9"/>
      <c r="D9"/>
      <c r="E9"/>
      <c r="F9"/>
      <c r="G9"/>
      <c r="H9"/>
      <c r="I9"/>
      <c r="J9"/>
      <c r="K9"/>
      <c r="L9"/>
    </row>
    <row r="10" spans="1:16" s="10" customFormat="1" x14ac:dyDescent="0.2">
      <c r="A10" s="12" t="s">
        <v>756</v>
      </c>
      <c r="B10"/>
      <c r="C10"/>
      <c r="D10"/>
      <c r="E10"/>
      <c r="F10"/>
      <c r="G10"/>
      <c r="H10"/>
      <c r="I10"/>
      <c r="J10"/>
      <c r="K10"/>
      <c r="L10"/>
    </row>
    <row r="11" spans="1:16" x14ac:dyDescent="0.2">
      <c r="A11" t="s">
        <v>19</v>
      </c>
      <c r="B11" s="45">
        <v>1685316.06</v>
      </c>
      <c r="C11" s="45"/>
      <c r="D11" s="45">
        <v>0</v>
      </c>
      <c r="E11" s="45"/>
      <c r="F11" s="45">
        <v>0</v>
      </c>
      <c r="G11" s="45"/>
      <c r="H11" s="45">
        <v>0</v>
      </c>
      <c r="I11" s="45"/>
      <c r="J11" s="45">
        <v>0</v>
      </c>
      <c r="K11" s="45"/>
      <c r="L11" s="45">
        <v>1685316.06</v>
      </c>
      <c r="M11" s="4"/>
      <c r="N11" s="78">
        <v>0</v>
      </c>
      <c r="P11" s="78">
        <v>1685316.06</v>
      </c>
    </row>
    <row r="12" spans="1:16" x14ac:dyDescent="0.2">
      <c r="A12" t="s">
        <v>20</v>
      </c>
      <c r="B12" s="45">
        <v>202094.94</v>
      </c>
      <c r="C12" s="45"/>
      <c r="D12" s="45">
        <v>0</v>
      </c>
      <c r="E12" s="45"/>
      <c r="F12" s="45">
        <v>0</v>
      </c>
      <c r="G12" s="45"/>
      <c r="H12" s="45">
        <v>0</v>
      </c>
      <c r="I12" s="45"/>
      <c r="J12" s="45">
        <v>0</v>
      </c>
      <c r="K12" s="45"/>
      <c r="L12" s="45">
        <v>202094.94</v>
      </c>
      <c r="M12" s="4"/>
      <c r="N12" s="78">
        <v>-134866.74</v>
      </c>
      <c r="P12" s="78">
        <v>67228.200000000012</v>
      </c>
    </row>
    <row r="13" spans="1:16" x14ac:dyDescent="0.2">
      <c r="A13" t="s">
        <v>258</v>
      </c>
      <c r="B13" s="45">
        <v>57610084.320000008</v>
      </c>
      <c r="C13" s="45"/>
      <c r="D13" s="45">
        <v>4032634.1399999997</v>
      </c>
      <c r="E13" s="45"/>
      <c r="F13" s="45">
        <v>-415186.14</v>
      </c>
      <c r="G13" s="45"/>
      <c r="H13" s="45">
        <v>0</v>
      </c>
      <c r="I13" s="45"/>
      <c r="J13" s="45">
        <v>3617447.9999999995</v>
      </c>
      <c r="K13" s="45"/>
      <c r="L13" s="45">
        <v>61227532.320000008</v>
      </c>
      <c r="M13" s="4"/>
      <c r="N13" s="78">
        <v>-19055748.620000001</v>
      </c>
      <c r="P13" s="78">
        <v>42171783.700000003</v>
      </c>
    </row>
    <row r="14" spans="1:16" x14ac:dyDescent="0.2">
      <c r="A14" t="s">
        <v>83</v>
      </c>
      <c r="B14" s="45">
        <v>412150.57</v>
      </c>
      <c r="C14" s="45"/>
      <c r="D14" s="45">
        <v>0</v>
      </c>
      <c r="E14" s="45"/>
      <c r="F14" s="45">
        <v>0</v>
      </c>
      <c r="G14" s="45"/>
      <c r="H14" s="45">
        <v>0</v>
      </c>
      <c r="I14" s="45"/>
      <c r="J14" s="45">
        <v>0</v>
      </c>
      <c r="K14" s="45"/>
      <c r="L14" s="45">
        <v>412150.57</v>
      </c>
      <c r="M14" s="4"/>
      <c r="N14" s="78">
        <v>449886.64000000019</v>
      </c>
      <c r="P14" s="78">
        <v>862037.2100000002</v>
      </c>
    </row>
    <row r="15" spans="1:16" x14ac:dyDescent="0.2">
      <c r="A15" t="s">
        <v>84</v>
      </c>
      <c r="B15" s="45">
        <v>10999675.24</v>
      </c>
      <c r="C15" s="45"/>
      <c r="D15" s="45">
        <v>0</v>
      </c>
      <c r="E15" s="45"/>
      <c r="F15" s="45">
        <v>-126344</v>
      </c>
      <c r="G15" s="45"/>
      <c r="H15" s="45">
        <v>0</v>
      </c>
      <c r="I15" s="45"/>
      <c r="J15" s="45">
        <v>-126344</v>
      </c>
      <c r="K15" s="45"/>
      <c r="L15" s="45">
        <v>10873331.24</v>
      </c>
      <c r="M15" s="4"/>
      <c r="N15" s="78">
        <v>-7478899.6199999992</v>
      </c>
      <c r="P15" s="78">
        <v>3394431.620000001</v>
      </c>
    </row>
    <row r="16" spans="1:16" x14ac:dyDescent="0.2">
      <c r="A16" t="s">
        <v>85</v>
      </c>
      <c r="B16" s="45">
        <v>479869.32</v>
      </c>
      <c r="C16" s="45"/>
      <c r="D16" s="45">
        <v>57039.17</v>
      </c>
      <c r="E16" s="45"/>
      <c r="F16" s="45">
        <v>-216.41</v>
      </c>
      <c r="G16" s="45"/>
      <c r="H16" s="45">
        <v>0</v>
      </c>
      <c r="I16" s="45"/>
      <c r="J16" s="45">
        <v>56822.759999999995</v>
      </c>
      <c r="K16" s="45"/>
      <c r="L16" s="45">
        <v>536692.07999999996</v>
      </c>
      <c r="M16" s="4"/>
      <c r="N16" s="78">
        <v>-170856.69999999998</v>
      </c>
      <c r="P16" s="78">
        <v>365835.38</v>
      </c>
    </row>
    <row r="17" spans="1:16" x14ac:dyDescent="0.2">
      <c r="A17" t="s">
        <v>86</v>
      </c>
      <c r="B17" s="150">
        <v>933021.18</v>
      </c>
      <c r="C17" s="45"/>
      <c r="D17" s="150">
        <v>145795.12</v>
      </c>
      <c r="E17" s="45"/>
      <c r="F17" s="150">
        <v>0</v>
      </c>
      <c r="G17" s="45"/>
      <c r="H17" s="150">
        <v>0</v>
      </c>
      <c r="I17" s="45"/>
      <c r="J17" s="45">
        <v>145795.12</v>
      </c>
      <c r="K17" s="45"/>
      <c r="L17" s="45">
        <v>1078816.3</v>
      </c>
      <c r="M17" s="4"/>
      <c r="N17" s="78">
        <v>-245565.81</v>
      </c>
      <c r="P17" s="78">
        <v>833250.49</v>
      </c>
    </row>
    <row r="18" spans="1:16" x14ac:dyDescent="0.2">
      <c r="A18" t="s">
        <v>87</v>
      </c>
      <c r="B18" s="45">
        <v>13129191.210000001</v>
      </c>
      <c r="C18" s="45"/>
      <c r="D18" s="45">
        <v>51096.979999999996</v>
      </c>
      <c r="E18" s="45"/>
      <c r="F18" s="45">
        <v>-4647823.8899999997</v>
      </c>
      <c r="G18" s="45"/>
      <c r="H18" s="45">
        <v>0</v>
      </c>
      <c r="I18" s="45"/>
      <c r="J18" s="45">
        <v>-4596726.9099999992</v>
      </c>
      <c r="K18" s="45"/>
      <c r="L18" s="45">
        <v>8532464.3000000007</v>
      </c>
      <c r="M18" s="4"/>
      <c r="N18" s="78">
        <v>-2773011.3099999996</v>
      </c>
      <c r="P18" s="78">
        <v>5759452.9900000012</v>
      </c>
    </row>
    <row r="19" spans="1:16" x14ac:dyDescent="0.2">
      <c r="A19" t="s">
        <v>88</v>
      </c>
      <c r="B19" s="45">
        <v>3784188.23</v>
      </c>
      <c r="C19" s="45"/>
      <c r="D19" s="45">
        <v>2659.54</v>
      </c>
      <c r="E19" s="45"/>
      <c r="F19" s="45">
        <v>-1700268.24</v>
      </c>
      <c r="G19" s="45"/>
      <c r="H19" s="45">
        <v>0</v>
      </c>
      <c r="I19" s="45"/>
      <c r="J19" s="45">
        <v>-1697608.7</v>
      </c>
      <c r="K19" s="45"/>
      <c r="L19" s="45">
        <v>2086579.53</v>
      </c>
      <c r="M19" s="4"/>
      <c r="N19" s="78">
        <v>-794921.77000000025</v>
      </c>
      <c r="P19" s="78">
        <v>1291657.7599999998</v>
      </c>
    </row>
    <row r="20" spans="1:16" x14ac:dyDescent="0.2">
      <c r="A20" t="s">
        <v>89</v>
      </c>
      <c r="B20" s="45">
        <v>11715918.979999999</v>
      </c>
      <c r="C20" s="45"/>
      <c r="D20" s="45">
        <v>5457690.4799999995</v>
      </c>
      <c r="E20" s="45"/>
      <c r="F20" s="45">
        <v>-3443867.72</v>
      </c>
      <c r="G20" s="45"/>
      <c r="H20" s="45">
        <v>-77639.12</v>
      </c>
      <c r="I20" s="45"/>
      <c r="J20" s="45">
        <v>1936183.6399999992</v>
      </c>
      <c r="K20" s="45"/>
      <c r="L20" s="45">
        <v>13652102.619999997</v>
      </c>
      <c r="M20" s="4"/>
      <c r="N20" s="78">
        <v>-12206087.189999999</v>
      </c>
      <c r="P20" s="78">
        <v>1446015.4299999978</v>
      </c>
    </row>
    <row r="21" spans="1:16" x14ac:dyDescent="0.2">
      <c r="A21" t="s">
        <v>90</v>
      </c>
      <c r="B21" s="45">
        <v>3527431.84</v>
      </c>
      <c r="C21" s="45"/>
      <c r="D21" s="45">
        <v>671635.09</v>
      </c>
      <c r="E21" s="45"/>
      <c r="F21" s="45">
        <v>-388746</v>
      </c>
      <c r="G21" s="45"/>
      <c r="H21" s="45">
        <v>0</v>
      </c>
      <c r="I21" s="45"/>
      <c r="J21" s="45">
        <v>282889.08999999997</v>
      </c>
      <c r="K21" s="45"/>
      <c r="L21" s="45">
        <v>3810320.9299999997</v>
      </c>
      <c r="M21" s="4"/>
      <c r="N21" s="78">
        <v>-2232447.79</v>
      </c>
      <c r="P21" s="78">
        <v>1577873.1399999997</v>
      </c>
    </row>
    <row r="22" spans="1:16" x14ac:dyDescent="0.2">
      <c r="A22" s="147" t="s">
        <v>1292</v>
      </c>
      <c r="B22" s="150">
        <v>0</v>
      </c>
      <c r="C22" s="150"/>
      <c r="D22" s="150">
        <v>0</v>
      </c>
      <c r="E22" s="150"/>
      <c r="F22" s="150">
        <v>0</v>
      </c>
      <c r="G22" s="150"/>
      <c r="H22" s="150">
        <v>77639.12</v>
      </c>
      <c r="I22" s="150"/>
      <c r="J22" s="150">
        <v>77639.12</v>
      </c>
      <c r="K22" s="150"/>
      <c r="L22" s="150">
        <v>77639.12</v>
      </c>
      <c r="M22" s="4"/>
      <c r="N22" s="78">
        <v>-86163.92</v>
      </c>
      <c r="P22" s="78">
        <v>-8524.8000000000029</v>
      </c>
    </row>
    <row r="23" spans="1:16" x14ac:dyDescent="0.2">
      <c r="A23" t="s">
        <v>91</v>
      </c>
      <c r="B23" s="45">
        <v>3090111.3699999996</v>
      </c>
      <c r="C23" s="45"/>
      <c r="D23" s="45">
        <v>110523.31</v>
      </c>
      <c r="E23" s="45"/>
      <c r="F23" s="45">
        <v>-958811.24</v>
      </c>
      <c r="G23" s="45"/>
      <c r="H23" s="45">
        <v>0</v>
      </c>
      <c r="I23" s="45"/>
      <c r="J23" s="45">
        <v>-848287.92999999993</v>
      </c>
      <c r="K23" s="45"/>
      <c r="L23" s="45">
        <v>2241823.4399999995</v>
      </c>
      <c r="M23" s="4"/>
      <c r="N23" s="78">
        <v>-653996.69000000018</v>
      </c>
      <c r="P23" s="78">
        <v>1587826.7499999993</v>
      </c>
    </row>
    <row r="24" spans="1:16" x14ac:dyDescent="0.2">
      <c r="A24" t="s">
        <v>92</v>
      </c>
      <c r="B24" s="45">
        <v>132228.5</v>
      </c>
      <c r="C24" s="45"/>
      <c r="D24" s="45">
        <v>112868.01</v>
      </c>
      <c r="E24" s="45"/>
      <c r="F24" s="45">
        <v>0</v>
      </c>
      <c r="G24" s="45"/>
      <c r="H24" s="45">
        <v>0</v>
      </c>
      <c r="I24" s="45"/>
      <c r="J24" s="45">
        <v>112868.01</v>
      </c>
      <c r="K24" s="45"/>
      <c r="L24" s="45">
        <v>245096.51</v>
      </c>
      <c r="M24" s="4"/>
      <c r="N24" s="78">
        <v>-121598.40000000001</v>
      </c>
      <c r="P24" s="78">
        <v>123498.11</v>
      </c>
    </row>
    <row r="25" spans="1:16" x14ac:dyDescent="0.2">
      <c r="A25" t="s">
        <v>93</v>
      </c>
      <c r="B25" s="45">
        <v>83874.3</v>
      </c>
      <c r="C25" s="45"/>
      <c r="D25" s="45">
        <v>0</v>
      </c>
      <c r="E25" s="45"/>
      <c r="F25" s="45">
        <v>0</v>
      </c>
      <c r="G25" s="45"/>
      <c r="H25" s="45">
        <v>0</v>
      </c>
      <c r="I25" s="45"/>
      <c r="J25" s="45">
        <v>0</v>
      </c>
      <c r="K25" s="45"/>
      <c r="L25" s="45">
        <v>83874.3</v>
      </c>
      <c r="M25" s="4"/>
      <c r="N25" s="78">
        <v>-28654.350000000002</v>
      </c>
      <c r="P25" s="78">
        <v>55219.95</v>
      </c>
    </row>
    <row r="26" spans="1:16" x14ac:dyDescent="0.2">
      <c r="A26" t="s">
        <v>94</v>
      </c>
      <c r="B26" s="45">
        <v>1251981.6400000001</v>
      </c>
      <c r="C26" s="45"/>
      <c r="D26" s="45">
        <v>30451.68</v>
      </c>
      <c r="E26" s="45"/>
      <c r="F26" s="45">
        <v>-146569.23000000001</v>
      </c>
      <c r="G26" s="45"/>
      <c r="H26" s="45">
        <v>0</v>
      </c>
      <c r="I26" s="45"/>
      <c r="J26" s="45">
        <v>-116117.55000000002</v>
      </c>
      <c r="K26" s="45"/>
      <c r="L26" s="45">
        <v>1135864.0900000001</v>
      </c>
      <c r="M26" s="4"/>
      <c r="N26" s="78">
        <v>-520480.73</v>
      </c>
      <c r="P26" s="78">
        <v>615383.3600000001</v>
      </c>
    </row>
    <row r="27" spans="1:16" x14ac:dyDescent="0.2">
      <c r="A27" t="s">
        <v>95</v>
      </c>
      <c r="B27" s="45">
        <v>3972623.3600000003</v>
      </c>
      <c r="C27" s="45"/>
      <c r="D27" s="45">
        <v>99481.760000000009</v>
      </c>
      <c r="E27" s="45"/>
      <c r="F27" s="45">
        <v>-452595.8</v>
      </c>
      <c r="G27" s="45"/>
      <c r="H27" s="45">
        <v>0</v>
      </c>
      <c r="I27" s="45"/>
      <c r="J27" s="45">
        <v>-353114.04</v>
      </c>
      <c r="K27" s="45"/>
      <c r="L27" s="45">
        <v>3619509.3200000003</v>
      </c>
      <c r="M27" s="4"/>
      <c r="N27" s="78">
        <v>-1020966.5399999998</v>
      </c>
      <c r="P27" s="78">
        <v>2598542.7800000003</v>
      </c>
    </row>
    <row r="28" spans="1:16" x14ac:dyDescent="0.2">
      <c r="A28" t="s">
        <v>96</v>
      </c>
      <c r="B28" s="45">
        <v>0</v>
      </c>
      <c r="C28" s="45"/>
      <c r="D28" s="45">
        <v>0</v>
      </c>
      <c r="E28" s="45"/>
      <c r="F28" s="45">
        <v>0</v>
      </c>
      <c r="G28" s="45"/>
      <c r="H28" s="45">
        <v>0</v>
      </c>
      <c r="I28" s="45"/>
      <c r="J28" s="45">
        <v>0</v>
      </c>
      <c r="K28" s="45"/>
      <c r="L28" s="45">
        <v>0</v>
      </c>
      <c r="M28" s="4"/>
      <c r="N28" s="78">
        <v>1.8189894035458565E-12</v>
      </c>
      <c r="P28" s="78">
        <v>1.8189894035458565E-12</v>
      </c>
    </row>
    <row r="29" spans="1:16" x14ac:dyDescent="0.2">
      <c r="A29" t="s">
        <v>97</v>
      </c>
      <c r="B29" s="45">
        <v>266649.12</v>
      </c>
      <c r="C29" s="45"/>
      <c r="D29" s="45">
        <v>0</v>
      </c>
      <c r="E29" s="45"/>
      <c r="F29" s="45">
        <v>0</v>
      </c>
      <c r="G29" s="45"/>
      <c r="H29" s="45">
        <v>-30818.06</v>
      </c>
      <c r="I29" s="45"/>
      <c r="J29" s="45">
        <v>-30818.06</v>
      </c>
      <c r="K29" s="45"/>
      <c r="L29" s="45">
        <v>235831.06</v>
      </c>
      <c r="M29" s="4"/>
      <c r="N29" s="78">
        <v>-207703.13</v>
      </c>
      <c r="P29" s="78">
        <v>28127.929999999993</v>
      </c>
    </row>
    <row r="30" spans="1:16" x14ac:dyDescent="0.2">
      <c r="A30" t="s">
        <v>98</v>
      </c>
      <c r="B30" s="45">
        <v>14147.08</v>
      </c>
      <c r="C30" s="45"/>
      <c r="D30" s="45">
        <v>0</v>
      </c>
      <c r="E30" s="45"/>
      <c r="F30" s="45">
        <v>0</v>
      </c>
      <c r="G30" s="45"/>
      <c r="H30" s="45">
        <v>0</v>
      </c>
      <c r="I30" s="45"/>
      <c r="J30" s="45">
        <v>0</v>
      </c>
      <c r="K30" s="45"/>
      <c r="L30" s="45">
        <v>14147.08</v>
      </c>
      <c r="M30" s="4"/>
      <c r="N30" s="78">
        <v>-9286.7300000000014</v>
      </c>
      <c r="P30" s="78">
        <v>4860.3499999999985</v>
      </c>
    </row>
    <row r="31" spans="1:16" x14ac:dyDescent="0.2">
      <c r="A31" t="s">
        <v>4</v>
      </c>
      <c r="B31" s="150">
        <v>40087043.68</v>
      </c>
      <c r="C31" s="45"/>
      <c r="D31" s="45">
        <v>1345801.92</v>
      </c>
      <c r="E31" s="45"/>
      <c r="F31" s="150">
        <v>-154551.56</v>
      </c>
      <c r="G31" s="45"/>
      <c r="H31" s="150">
        <v>0</v>
      </c>
      <c r="I31" s="45"/>
      <c r="J31" s="45">
        <v>1191250.3599999999</v>
      </c>
      <c r="K31" s="45"/>
      <c r="L31" s="45">
        <v>41278294.039999999</v>
      </c>
      <c r="M31" s="4"/>
      <c r="N31" s="78">
        <v>-24138718.140000001</v>
      </c>
      <c r="P31" s="78">
        <v>17139575.899999999</v>
      </c>
    </row>
    <row r="32" spans="1:16" x14ac:dyDescent="0.2">
      <c r="A32" t="s">
        <v>99</v>
      </c>
      <c r="B32" s="45">
        <v>6403627.6499999994</v>
      </c>
      <c r="C32" s="45"/>
      <c r="D32" s="45">
        <v>75705.51999999999</v>
      </c>
      <c r="E32" s="45"/>
      <c r="F32" s="45">
        <v>0</v>
      </c>
      <c r="G32" s="45"/>
      <c r="H32" s="45">
        <v>0</v>
      </c>
      <c r="I32" s="45"/>
      <c r="J32" s="45">
        <v>75705.51999999999</v>
      </c>
      <c r="K32" s="45"/>
      <c r="L32" s="45">
        <v>6479333.169999999</v>
      </c>
      <c r="M32" s="4"/>
      <c r="N32" s="78">
        <v>-5807716.1399999997</v>
      </c>
      <c r="P32" s="78">
        <v>671617.02999999933</v>
      </c>
    </row>
    <row r="33" spans="1:16" x14ac:dyDescent="0.2">
      <c r="A33" t="s">
        <v>100</v>
      </c>
      <c r="B33" s="45">
        <v>598999.63</v>
      </c>
      <c r="C33" s="45"/>
      <c r="D33" s="45">
        <v>17206.03</v>
      </c>
      <c r="E33" s="45"/>
      <c r="F33" s="45">
        <v>-594390.05000000005</v>
      </c>
      <c r="G33" s="45"/>
      <c r="H33" s="45">
        <v>0</v>
      </c>
      <c r="I33" s="45"/>
      <c r="J33" s="45">
        <v>-577184.02</v>
      </c>
      <c r="K33" s="45"/>
      <c r="L33" s="45">
        <v>21815.609999999986</v>
      </c>
      <c r="M33" s="4"/>
      <c r="N33" s="78">
        <v>-208620.31999999995</v>
      </c>
      <c r="P33" s="78">
        <v>-186804.70999999996</v>
      </c>
    </row>
    <row r="34" spans="1:16" x14ac:dyDescent="0.2">
      <c r="A34" t="s">
        <v>101</v>
      </c>
      <c r="B34" s="45">
        <v>101389.77</v>
      </c>
      <c r="C34" s="45"/>
      <c r="D34" s="45">
        <v>0</v>
      </c>
      <c r="E34" s="45"/>
      <c r="F34" s="45">
        <v>0</v>
      </c>
      <c r="G34" s="45"/>
      <c r="H34" s="45">
        <v>0</v>
      </c>
      <c r="I34" s="45"/>
      <c r="J34" s="45">
        <v>0</v>
      </c>
      <c r="K34" s="45"/>
      <c r="L34" s="45">
        <v>101389.77</v>
      </c>
      <c r="M34" s="4"/>
      <c r="N34" s="78">
        <v>-2403.5899999999974</v>
      </c>
      <c r="P34" s="78">
        <v>98986.180000000008</v>
      </c>
    </row>
    <row r="35" spans="1:16" x14ac:dyDescent="0.2">
      <c r="A35" t="s">
        <v>102</v>
      </c>
      <c r="B35" s="45">
        <v>83782.289999999994</v>
      </c>
      <c r="C35" s="45"/>
      <c r="D35" s="45">
        <v>0</v>
      </c>
      <c r="E35" s="45"/>
      <c r="F35" s="45">
        <v>0</v>
      </c>
      <c r="G35" s="45"/>
      <c r="H35" s="45">
        <v>0</v>
      </c>
      <c r="I35" s="45"/>
      <c r="J35" s="45">
        <v>0</v>
      </c>
      <c r="K35" s="45"/>
      <c r="L35" s="45">
        <v>83782.289999999994</v>
      </c>
      <c r="M35" s="4"/>
      <c r="N35" s="78">
        <v>0</v>
      </c>
      <c r="P35" s="78">
        <v>83782.289999999994</v>
      </c>
    </row>
    <row r="36" spans="1:16" x14ac:dyDescent="0.2">
      <c r="A36" t="s">
        <v>259</v>
      </c>
      <c r="B36" s="45">
        <v>4200</v>
      </c>
      <c r="C36" s="45"/>
      <c r="D36" s="45">
        <v>0</v>
      </c>
      <c r="E36" s="45"/>
      <c r="F36" s="45">
        <v>-4200</v>
      </c>
      <c r="G36" s="45"/>
      <c r="H36" s="45">
        <v>0</v>
      </c>
      <c r="I36" s="45"/>
      <c r="J36" s="45">
        <v>-4200</v>
      </c>
      <c r="K36" s="45"/>
      <c r="L36" s="45">
        <v>0</v>
      </c>
      <c r="M36" s="4"/>
      <c r="N36" s="78">
        <v>0</v>
      </c>
      <c r="P36" s="78">
        <v>0</v>
      </c>
    </row>
    <row r="37" spans="1:16" x14ac:dyDescent="0.2">
      <c r="A37" t="s">
        <v>260</v>
      </c>
      <c r="B37" s="45">
        <v>17134947.209999997</v>
      </c>
      <c r="C37" s="45"/>
      <c r="D37" s="45">
        <v>5928767.4300000006</v>
      </c>
      <c r="E37" s="45"/>
      <c r="F37" s="45">
        <v>-4364050.5999999996</v>
      </c>
      <c r="G37" s="45"/>
      <c r="H37" s="45">
        <v>0</v>
      </c>
      <c r="I37" s="45"/>
      <c r="J37" s="45">
        <v>1564716.830000001</v>
      </c>
      <c r="K37" s="45"/>
      <c r="L37" s="45">
        <v>18699664.039999999</v>
      </c>
      <c r="M37" s="4"/>
      <c r="N37" s="78">
        <v>-8710015.2100000028</v>
      </c>
      <c r="P37" s="78">
        <v>9989648.8299999963</v>
      </c>
    </row>
    <row r="38" spans="1:16" x14ac:dyDescent="0.2">
      <c r="A38" t="s">
        <v>957</v>
      </c>
      <c r="B38" s="45">
        <v>41947328.579999991</v>
      </c>
      <c r="C38" s="45"/>
      <c r="D38" s="45">
        <v>2401272.1799999997</v>
      </c>
      <c r="E38" s="45"/>
      <c r="F38" s="45">
        <v>0</v>
      </c>
      <c r="G38" s="45"/>
      <c r="H38" s="45">
        <v>0</v>
      </c>
      <c r="I38" s="45"/>
      <c r="J38" s="45">
        <v>2401272.1799999997</v>
      </c>
      <c r="K38" s="45"/>
      <c r="L38" s="45">
        <v>44348600.75999999</v>
      </c>
      <c r="M38" s="4"/>
      <c r="N38" s="78">
        <v>-11361588.82</v>
      </c>
      <c r="P38" s="78">
        <v>32987011.93999999</v>
      </c>
    </row>
    <row r="39" spans="1:16" x14ac:dyDescent="0.2">
      <c r="A39" t="s">
        <v>261</v>
      </c>
      <c r="B39" s="47">
        <v>0</v>
      </c>
      <c r="C39" s="51"/>
      <c r="D39" s="47">
        <v>0</v>
      </c>
      <c r="E39" s="51"/>
      <c r="F39" s="47">
        <v>0</v>
      </c>
      <c r="G39" s="51"/>
      <c r="H39" s="47">
        <v>0</v>
      </c>
      <c r="I39" s="51"/>
      <c r="J39" s="47">
        <v>0</v>
      </c>
      <c r="K39" s="51"/>
      <c r="L39" s="47">
        <v>0</v>
      </c>
      <c r="M39" s="53"/>
      <c r="N39" s="79">
        <v>0</v>
      </c>
      <c r="P39" s="79">
        <v>0</v>
      </c>
    </row>
    <row r="40" spans="1:16" x14ac:dyDescent="0.2">
      <c r="B40" s="51">
        <v>219651876.07000002</v>
      </c>
      <c r="C40" s="51"/>
      <c r="D40" s="51">
        <v>20540628.359999999</v>
      </c>
      <c r="E40" s="51"/>
      <c r="F40" s="51">
        <v>-17397620.880000003</v>
      </c>
      <c r="G40" s="51"/>
      <c r="H40" s="51">
        <v>-30818.06</v>
      </c>
      <c r="I40" s="51"/>
      <c r="J40" s="51">
        <v>3112189.42</v>
      </c>
      <c r="K40" s="51"/>
      <c r="L40" s="51">
        <v>222764065.49000001</v>
      </c>
      <c r="M40" s="53"/>
      <c r="N40" s="51">
        <v>-97520431.620000005</v>
      </c>
      <c r="P40" s="51">
        <v>125243633.87000003</v>
      </c>
    </row>
    <row r="41" spans="1:16" x14ac:dyDescent="0.2">
      <c r="B41" s="51"/>
      <c r="C41" s="51"/>
      <c r="D41" s="51"/>
      <c r="E41" s="51"/>
      <c r="F41" s="51"/>
      <c r="G41" s="51"/>
      <c r="H41" s="51"/>
      <c r="I41" s="51"/>
      <c r="J41" s="51"/>
      <c r="K41" s="51"/>
      <c r="L41" s="51"/>
      <c r="M41" s="53"/>
    </row>
    <row r="42" spans="1:16" x14ac:dyDescent="0.2">
      <c r="B42" s="51"/>
      <c r="C42" s="51"/>
      <c r="D42" s="51"/>
      <c r="E42" s="51"/>
      <c r="F42" s="51"/>
      <c r="G42" s="51"/>
      <c r="H42" s="51"/>
      <c r="I42" s="51"/>
      <c r="J42" s="51"/>
      <c r="K42" s="51"/>
      <c r="L42" s="51"/>
      <c r="M42" s="53"/>
    </row>
    <row r="43" spans="1:16" ht="13.5" thickBot="1" x14ac:dyDescent="0.25">
      <c r="A43" s="3" t="s">
        <v>199</v>
      </c>
      <c r="B43" s="46">
        <v>219651876.07000002</v>
      </c>
      <c r="C43" s="53"/>
      <c r="D43" s="46">
        <v>20540628.359999999</v>
      </c>
      <c r="E43" s="53"/>
      <c r="F43" s="46">
        <v>-17397620.880000003</v>
      </c>
      <c r="G43" s="53"/>
      <c r="H43" s="46">
        <v>-30818.06</v>
      </c>
      <c r="I43" s="53"/>
      <c r="J43" s="46">
        <v>3112189.42</v>
      </c>
      <c r="K43" s="53"/>
      <c r="L43" s="46">
        <v>222764065.49000001</v>
      </c>
      <c r="M43" s="53"/>
      <c r="N43" s="46">
        <v>-97520431.620000005</v>
      </c>
      <c r="P43" s="46">
        <v>125243633.87000003</v>
      </c>
    </row>
    <row r="44" spans="1:16" ht="13.5" thickTop="1" x14ac:dyDescent="0.2">
      <c r="B44" s="51"/>
      <c r="C44" s="51"/>
      <c r="D44" s="51"/>
      <c r="E44" s="51"/>
      <c r="F44" s="51"/>
      <c r="G44" s="51"/>
      <c r="H44" s="51"/>
      <c r="I44" s="51"/>
      <c r="J44" s="51"/>
      <c r="K44" s="51"/>
      <c r="L44" s="51"/>
      <c r="M44" s="53"/>
    </row>
    <row r="45" spans="1:16" x14ac:dyDescent="0.2">
      <c r="B45" s="51"/>
      <c r="C45" s="51"/>
      <c r="D45" s="51"/>
      <c r="E45" s="51"/>
      <c r="F45" s="51"/>
      <c r="G45" s="51"/>
      <c r="H45" s="51"/>
      <c r="I45" s="51"/>
      <c r="J45" s="51"/>
      <c r="K45" s="51"/>
      <c r="L45" s="51"/>
      <c r="M45" s="53"/>
    </row>
    <row r="46" spans="1:16" x14ac:dyDescent="0.2">
      <c r="B46" s="45"/>
      <c r="C46" s="45"/>
      <c r="D46" s="45"/>
      <c r="E46" s="45"/>
      <c r="F46" s="45"/>
      <c r="G46" s="45"/>
      <c r="H46" s="45"/>
      <c r="I46" s="45"/>
      <c r="J46" s="45"/>
      <c r="K46" s="45"/>
      <c r="L46" s="45"/>
      <c r="M46" s="4"/>
    </row>
    <row r="47" spans="1:16" x14ac:dyDescent="0.2">
      <c r="B47" s="4"/>
      <c r="C47" s="4"/>
      <c r="D47" s="4"/>
      <c r="E47" s="4"/>
      <c r="F47" s="4"/>
      <c r="G47" s="4"/>
      <c r="H47" s="4"/>
      <c r="I47" s="4"/>
      <c r="J47" s="4"/>
      <c r="K47" s="4"/>
      <c r="L47" s="4"/>
      <c r="M47" s="4"/>
    </row>
    <row r="48" spans="1:16" x14ac:dyDescent="0.2">
      <c r="B48" s="4"/>
      <c r="C48" s="4"/>
      <c r="D48" s="4"/>
      <c r="E48" s="4"/>
      <c r="F48" s="4"/>
      <c r="G48" s="4"/>
      <c r="H48" s="4"/>
      <c r="I48" s="4"/>
      <c r="J48" s="4"/>
      <c r="K48" s="4"/>
      <c r="L48" s="4"/>
      <c r="M48" s="4"/>
    </row>
    <row r="49" spans="2:13" x14ac:dyDescent="0.2">
      <c r="B49" s="4"/>
      <c r="C49" s="4"/>
      <c r="D49" s="4"/>
      <c r="E49" s="4"/>
      <c r="F49" s="4"/>
      <c r="G49" s="4"/>
      <c r="H49" s="4"/>
      <c r="I49" s="4"/>
      <c r="J49" s="4"/>
      <c r="K49" s="4"/>
      <c r="L49" s="4"/>
      <c r="M49" s="4"/>
    </row>
    <row r="50" spans="2:13" x14ac:dyDescent="0.2">
      <c r="B50" s="4"/>
      <c r="C50" s="4"/>
      <c r="D50" s="4"/>
      <c r="E50" s="4"/>
      <c r="F50" s="4"/>
      <c r="G50" s="4"/>
      <c r="H50" s="4"/>
      <c r="I50" s="4"/>
      <c r="J50" s="4"/>
      <c r="K50" s="4"/>
      <c r="L50" s="4"/>
      <c r="M50" s="4"/>
    </row>
    <row r="51" spans="2:13" x14ac:dyDescent="0.2">
      <c r="B51" s="4"/>
      <c r="C51" s="4"/>
      <c r="D51" s="4"/>
      <c r="E51" s="4"/>
      <c r="F51" s="4"/>
      <c r="G51" s="4"/>
      <c r="H51" s="4"/>
      <c r="I51" s="4"/>
      <c r="J51" s="4"/>
      <c r="K51" s="4"/>
      <c r="L51" s="4"/>
      <c r="M51" s="4"/>
    </row>
    <row r="52" spans="2:13" x14ac:dyDescent="0.2">
      <c r="B52" s="4"/>
      <c r="C52" s="4"/>
      <c r="D52" s="4"/>
      <c r="E52" s="4"/>
      <c r="F52" s="4"/>
      <c r="G52" s="4"/>
      <c r="H52" s="4"/>
      <c r="I52" s="4"/>
      <c r="J52" s="4"/>
      <c r="K52" s="4"/>
      <c r="L52" s="4"/>
      <c r="M52" s="4"/>
    </row>
    <row r="53" spans="2:13" x14ac:dyDescent="0.2">
      <c r="B53" s="4"/>
      <c r="C53" s="4"/>
      <c r="D53" s="4"/>
      <c r="E53" s="4"/>
      <c r="F53" s="4"/>
      <c r="G53" s="4"/>
      <c r="H53" s="4"/>
      <c r="I53" s="4"/>
      <c r="J53" s="4"/>
      <c r="K53" s="4"/>
      <c r="L53" s="4"/>
      <c r="M53" s="4"/>
    </row>
    <row r="54" spans="2:13" x14ac:dyDescent="0.2">
      <c r="B54" s="4"/>
      <c r="C54" s="4"/>
      <c r="D54" s="4"/>
      <c r="E54" s="4"/>
      <c r="F54" s="4"/>
      <c r="G54" s="4"/>
      <c r="H54" s="4"/>
      <c r="I54" s="4"/>
      <c r="J54" s="4"/>
      <c r="K54" s="4"/>
      <c r="L54" s="4"/>
      <c r="M54" s="4"/>
    </row>
    <row r="55" spans="2:13" x14ac:dyDescent="0.2">
      <c r="B55" s="4"/>
      <c r="C55" s="4"/>
      <c r="D55" s="4"/>
      <c r="E55" s="4"/>
      <c r="F55" s="4"/>
      <c r="G55" s="4"/>
      <c r="H55" s="4"/>
      <c r="I55" s="4"/>
      <c r="J55" s="4"/>
      <c r="K55" s="4"/>
      <c r="L55" s="4"/>
      <c r="M55" s="4"/>
    </row>
    <row r="56" spans="2:13" x14ac:dyDescent="0.2">
      <c r="B56" s="4"/>
      <c r="C56" s="4"/>
      <c r="D56" s="4"/>
      <c r="E56" s="4"/>
      <c r="F56" s="4"/>
      <c r="G56" s="4"/>
      <c r="H56" s="4"/>
      <c r="I56" s="4"/>
      <c r="J56" s="4"/>
      <c r="K56" s="4"/>
      <c r="L56" s="4"/>
      <c r="M56" s="4"/>
    </row>
    <row r="57" spans="2:13" x14ac:dyDescent="0.2">
      <c r="B57" s="4"/>
      <c r="C57" s="4"/>
      <c r="D57" s="4"/>
      <c r="E57" s="4"/>
      <c r="F57" s="4"/>
      <c r="G57" s="4"/>
      <c r="H57" s="4"/>
      <c r="I57" s="4"/>
      <c r="J57" s="4"/>
      <c r="K57" s="4"/>
      <c r="L57" s="4"/>
      <c r="M57" s="4"/>
    </row>
    <row r="58" spans="2:13" x14ac:dyDescent="0.2">
      <c r="B58" s="4"/>
      <c r="C58" s="4"/>
      <c r="D58" s="4"/>
      <c r="E58" s="4"/>
      <c r="F58" s="4"/>
      <c r="G58" s="4"/>
      <c r="H58" s="4"/>
      <c r="I58" s="4"/>
      <c r="J58" s="4"/>
      <c r="K58" s="4"/>
      <c r="L58" s="4"/>
      <c r="M58" s="4"/>
    </row>
    <row r="59" spans="2:13" x14ac:dyDescent="0.2">
      <c r="B59" s="4"/>
      <c r="C59" s="4"/>
      <c r="D59" s="4"/>
      <c r="E59" s="4"/>
      <c r="F59" s="4"/>
      <c r="G59" s="4"/>
      <c r="H59" s="4"/>
      <c r="I59" s="4"/>
      <c r="J59" s="4"/>
      <c r="K59" s="4"/>
      <c r="L59" s="4"/>
      <c r="M59" s="4"/>
    </row>
    <row r="60" spans="2:13" x14ac:dyDescent="0.2">
      <c r="B60" s="4"/>
      <c r="C60" s="4"/>
      <c r="D60" s="4"/>
      <c r="E60" s="4"/>
      <c r="F60" s="4"/>
      <c r="G60" s="4"/>
      <c r="H60" s="4"/>
      <c r="I60" s="4"/>
      <c r="J60" s="4"/>
      <c r="K60" s="4"/>
      <c r="L60" s="4"/>
      <c r="M60" s="4"/>
    </row>
    <row r="61" spans="2:13" x14ac:dyDescent="0.2">
      <c r="B61" s="4"/>
      <c r="C61" s="4"/>
      <c r="D61" s="4"/>
      <c r="E61" s="4"/>
      <c r="F61" s="4"/>
      <c r="G61" s="4"/>
      <c r="H61" s="4"/>
      <c r="I61" s="4"/>
      <c r="J61" s="4"/>
      <c r="K61" s="4"/>
      <c r="L61" s="4"/>
      <c r="M61" s="4"/>
    </row>
    <row r="62" spans="2:13" x14ac:dyDescent="0.2">
      <c r="B62" s="4"/>
      <c r="C62" s="4"/>
      <c r="D62" s="4"/>
      <c r="E62" s="4"/>
      <c r="F62" s="4"/>
      <c r="G62" s="4"/>
      <c r="H62" s="4"/>
      <c r="I62" s="4"/>
      <c r="J62" s="4"/>
      <c r="K62" s="4"/>
      <c r="L62" s="4"/>
      <c r="M62" s="4"/>
    </row>
    <row r="63" spans="2:13" x14ac:dyDescent="0.2">
      <c r="B63" s="4"/>
      <c r="C63" s="4"/>
      <c r="D63" s="4"/>
      <c r="E63" s="4"/>
      <c r="F63" s="4"/>
      <c r="G63" s="4"/>
      <c r="H63" s="4"/>
      <c r="I63" s="4"/>
      <c r="J63" s="4"/>
      <c r="K63" s="4"/>
      <c r="L63" s="4"/>
      <c r="M63" s="4"/>
    </row>
    <row r="64" spans="2:13" x14ac:dyDescent="0.2">
      <c r="B64" s="4"/>
      <c r="C64" s="4"/>
      <c r="D64" s="4"/>
      <c r="E64" s="4"/>
      <c r="F64" s="4"/>
      <c r="G64" s="4"/>
      <c r="H64" s="4"/>
      <c r="I64" s="4"/>
      <c r="J64" s="4"/>
      <c r="K64" s="4"/>
      <c r="L64" s="4"/>
      <c r="M64" s="4"/>
    </row>
    <row r="65" spans="2:13" x14ac:dyDescent="0.2">
      <c r="B65" s="4"/>
      <c r="C65" s="4"/>
      <c r="D65" s="4"/>
      <c r="E65" s="4"/>
      <c r="F65" s="4"/>
      <c r="G65" s="4"/>
      <c r="H65" s="4"/>
      <c r="I65" s="4"/>
      <c r="J65" s="4"/>
      <c r="K65" s="4"/>
      <c r="L65" s="4"/>
      <c r="M65" s="4"/>
    </row>
    <row r="66" spans="2:13" x14ac:dyDescent="0.2">
      <c r="B66" s="4"/>
      <c r="C66" s="4"/>
      <c r="D66" s="4"/>
      <c r="E66" s="4"/>
      <c r="F66" s="4"/>
      <c r="G66" s="4"/>
      <c r="H66" s="4"/>
      <c r="I66" s="4"/>
      <c r="J66" s="4"/>
      <c r="K66" s="4"/>
      <c r="L66" s="4"/>
      <c r="M66" s="4"/>
    </row>
    <row r="67" spans="2:13" x14ac:dyDescent="0.2">
      <c r="B67" s="4"/>
      <c r="C67" s="4"/>
      <c r="D67" s="4"/>
      <c r="E67" s="4"/>
      <c r="F67" s="4"/>
      <c r="G67" s="4"/>
      <c r="H67" s="4"/>
      <c r="I67" s="4"/>
      <c r="J67" s="4"/>
      <c r="K67" s="4"/>
      <c r="L67" s="4"/>
      <c r="M67" s="4"/>
    </row>
    <row r="68" spans="2:13" x14ac:dyDescent="0.2">
      <c r="B68" s="4"/>
      <c r="C68" s="4"/>
      <c r="D68" s="4"/>
      <c r="E68" s="4"/>
      <c r="F68" s="4"/>
      <c r="G68" s="4"/>
      <c r="H68" s="4"/>
      <c r="I68" s="4"/>
      <c r="J68" s="4"/>
      <c r="K68" s="4"/>
      <c r="L68" s="4"/>
      <c r="M68" s="4"/>
    </row>
    <row r="69" spans="2:13" x14ac:dyDescent="0.2">
      <c r="B69" s="4"/>
      <c r="C69" s="4"/>
      <c r="D69" s="4"/>
      <c r="E69" s="4"/>
      <c r="F69" s="4"/>
      <c r="G69" s="4"/>
      <c r="H69" s="4"/>
      <c r="I69" s="4"/>
      <c r="J69" s="4"/>
      <c r="K69" s="4"/>
      <c r="L69" s="4"/>
      <c r="M69" s="4"/>
    </row>
    <row r="70" spans="2:13" x14ac:dyDescent="0.2">
      <c r="B70" s="4"/>
      <c r="C70" s="4"/>
      <c r="D70" s="4"/>
      <c r="E70" s="4"/>
      <c r="F70" s="4"/>
      <c r="G70" s="4"/>
      <c r="H70" s="4"/>
      <c r="I70" s="4"/>
      <c r="J70" s="4"/>
      <c r="K70" s="4"/>
      <c r="L70" s="4"/>
      <c r="M70" s="4"/>
    </row>
    <row r="71" spans="2:13" x14ac:dyDescent="0.2">
      <c r="B71" s="4"/>
      <c r="C71" s="4"/>
      <c r="D71" s="4"/>
      <c r="E71" s="4"/>
      <c r="F71" s="4"/>
      <c r="G71" s="4"/>
      <c r="H71" s="4"/>
      <c r="I71" s="4"/>
      <c r="J71" s="4"/>
      <c r="K71" s="4"/>
      <c r="L71" s="4"/>
      <c r="M71" s="4"/>
    </row>
    <row r="72" spans="2:13" x14ac:dyDescent="0.2">
      <c r="B72" s="4"/>
      <c r="C72" s="4"/>
      <c r="D72" s="4"/>
      <c r="E72" s="4"/>
      <c r="F72" s="4"/>
      <c r="G72" s="4"/>
      <c r="H72" s="4"/>
      <c r="I72" s="4"/>
      <c r="J72" s="4"/>
      <c r="K72" s="4"/>
      <c r="L72" s="4"/>
      <c r="M72" s="4"/>
    </row>
    <row r="73" spans="2:13" x14ac:dyDescent="0.2">
      <c r="B73" s="4"/>
      <c r="C73" s="4"/>
      <c r="D73" s="4"/>
      <c r="E73" s="4"/>
      <c r="F73" s="4"/>
      <c r="G73" s="4"/>
      <c r="H73" s="4"/>
      <c r="I73" s="4"/>
      <c r="J73" s="4"/>
      <c r="K73" s="4"/>
      <c r="L73" s="4"/>
      <c r="M73" s="4"/>
    </row>
    <row r="74" spans="2:13" x14ac:dyDescent="0.2">
      <c r="B74" s="4"/>
      <c r="C74" s="4"/>
      <c r="D74" s="4"/>
      <c r="E74" s="4"/>
      <c r="F74" s="4"/>
      <c r="G74" s="4"/>
      <c r="H74" s="4"/>
      <c r="I74" s="4"/>
      <c r="J74" s="4"/>
      <c r="K74" s="4"/>
      <c r="L74" s="4"/>
      <c r="M74" s="4"/>
    </row>
    <row r="75" spans="2:13" x14ac:dyDescent="0.2">
      <c r="B75" s="4"/>
      <c r="C75" s="4"/>
      <c r="D75" s="4"/>
      <c r="E75" s="4"/>
      <c r="F75" s="4"/>
      <c r="G75" s="4"/>
      <c r="H75" s="4"/>
      <c r="I75" s="4"/>
      <c r="J75" s="4"/>
      <c r="K75" s="4"/>
      <c r="L75" s="4"/>
      <c r="M75" s="4"/>
    </row>
    <row r="76" spans="2:13" x14ac:dyDescent="0.2">
      <c r="B76" s="4"/>
      <c r="C76" s="4"/>
      <c r="D76" s="4"/>
      <c r="E76" s="4"/>
      <c r="F76" s="4"/>
      <c r="G76" s="4"/>
      <c r="H76" s="4"/>
      <c r="I76" s="4"/>
      <c r="J76" s="4"/>
      <c r="K76" s="4"/>
      <c r="L76" s="4"/>
      <c r="M76" s="4"/>
    </row>
    <row r="77" spans="2:13" x14ac:dyDescent="0.2">
      <c r="B77" s="4"/>
      <c r="C77" s="4"/>
      <c r="D77" s="4"/>
      <c r="E77" s="4"/>
      <c r="F77" s="4"/>
      <c r="G77" s="4"/>
      <c r="H77" s="4"/>
      <c r="I77" s="4"/>
      <c r="J77" s="4"/>
      <c r="K77" s="4"/>
      <c r="L77" s="4"/>
      <c r="M77" s="4"/>
    </row>
    <row r="78" spans="2:13" x14ac:dyDescent="0.2">
      <c r="B78" s="4"/>
      <c r="C78" s="4"/>
      <c r="D78" s="4"/>
      <c r="E78" s="4"/>
      <c r="F78" s="4"/>
      <c r="G78" s="4"/>
      <c r="H78" s="4"/>
      <c r="I78" s="4"/>
      <c r="J78" s="4"/>
      <c r="K78" s="4"/>
      <c r="L78" s="4"/>
      <c r="M78" s="4"/>
    </row>
    <row r="79" spans="2:13" x14ac:dyDescent="0.2">
      <c r="B79" s="4"/>
      <c r="C79" s="4"/>
      <c r="D79" s="4"/>
      <c r="E79" s="4"/>
      <c r="F79" s="4"/>
      <c r="G79" s="4"/>
      <c r="H79" s="4"/>
      <c r="I79" s="4"/>
      <c r="J79" s="4"/>
      <c r="K79" s="4"/>
      <c r="L79" s="4"/>
      <c r="M79" s="4"/>
    </row>
    <row r="80" spans="2:13" x14ac:dyDescent="0.2">
      <c r="B80" s="4"/>
      <c r="C80" s="4"/>
      <c r="D80" s="4"/>
      <c r="E80" s="4"/>
      <c r="F80" s="4"/>
      <c r="G80" s="4"/>
      <c r="H80" s="4"/>
      <c r="I80" s="4"/>
      <c r="J80" s="4"/>
      <c r="K80" s="4"/>
      <c r="L80" s="4"/>
      <c r="M80" s="4"/>
    </row>
    <row r="81" spans="2:13" x14ac:dyDescent="0.2">
      <c r="B81" s="4"/>
      <c r="C81" s="4"/>
      <c r="D81" s="4"/>
      <c r="E81" s="4"/>
      <c r="F81" s="4"/>
      <c r="G81" s="4"/>
      <c r="H81" s="4"/>
      <c r="I81" s="4"/>
      <c r="J81" s="4"/>
      <c r="K81" s="4"/>
      <c r="L81" s="4"/>
      <c r="M81" s="4"/>
    </row>
    <row r="82" spans="2:13" x14ac:dyDescent="0.2">
      <c r="B82" s="4"/>
      <c r="C82" s="4"/>
      <c r="D82" s="4"/>
      <c r="E82" s="4"/>
      <c r="F82" s="4"/>
      <c r="G82" s="4"/>
      <c r="H82" s="4"/>
      <c r="I82" s="4"/>
      <c r="J82" s="4"/>
      <c r="K82" s="4"/>
      <c r="L82" s="4"/>
      <c r="M82" s="4"/>
    </row>
    <row r="83" spans="2:13" x14ac:dyDescent="0.2">
      <c r="B83" s="4"/>
      <c r="C83" s="4"/>
      <c r="D83" s="4"/>
      <c r="E83" s="4"/>
      <c r="F83" s="4"/>
      <c r="G83" s="4"/>
      <c r="H83" s="4"/>
      <c r="I83" s="4"/>
      <c r="J83" s="4"/>
      <c r="K83" s="4"/>
      <c r="L83" s="4"/>
      <c r="M83" s="4"/>
    </row>
    <row r="84" spans="2:13" x14ac:dyDescent="0.2">
      <c r="B84" s="4"/>
      <c r="C84" s="4"/>
      <c r="D84" s="4"/>
      <c r="E84" s="4"/>
      <c r="F84" s="4"/>
      <c r="G84" s="4"/>
      <c r="H84" s="4"/>
      <c r="I84" s="4"/>
      <c r="J84" s="4"/>
      <c r="K84" s="4"/>
      <c r="L84" s="4"/>
      <c r="M84" s="4"/>
    </row>
    <row r="85" spans="2:13" x14ac:dyDescent="0.2">
      <c r="B85" s="4"/>
      <c r="C85" s="4"/>
      <c r="D85" s="4"/>
      <c r="E85" s="4"/>
      <c r="F85" s="4"/>
      <c r="G85" s="4"/>
      <c r="H85" s="4"/>
      <c r="I85" s="4"/>
      <c r="J85" s="4"/>
      <c r="K85" s="4"/>
      <c r="L85" s="4"/>
      <c r="M85" s="4"/>
    </row>
    <row r="86" spans="2:13" x14ac:dyDescent="0.2">
      <c r="B86" s="4"/>
      <c r="C86" s="4"/>
      <c r="D86" s="4"/>
      <c r="E86" s="4"/>
      <c r="F86" s="4"/>
      <c r="G86" s="4"/>
      <c r="H86" s="4"/>
      <c r="I86" s="4"/>
      <c r="J86" s="4"/>
      <c r="K86" s="4"/>
      <c r="L86" s="4"/>
      <c r="M86" s="4"/>
    </row>
    <row r="87" spans="2:13" x14ac:dyDescent="0.2">
      <c r="B87" s="4"/>
      <c r="C87" s="4"/>
      <c r="D87" s="4"/>
      <c r="E87" s="4"/>
      <c r="F87" s="4"/>
      <c r="G87" s="4"/>
      <c r="H87" s="4"/>
      <c r="I87" s="4"/>
      <c r="J87" s="4"/>
      <c r="K87" s="4"/>
      <c r="L87" s="4"/>
      <c r="M87" s="4"/>
    </row>
    <row r="88" spans="2:13" x14ac:dyDescent="0.2">
      <c r="B88" s="4"/>
      <c r="C88" s="4"/>
      <c r="D88" s="4"/>
      <c r="E88" s="4"/>
      <c r="F88" s="4"/>
      <c r="G88" s="4"/>
      <c r="H88" s="4"/>
      <c r="I88" s="4"/>
      <c r="J88" s="4"/>
      <c r="K88" s="4"/>
      <c r="L88" s="4"/>
      <c r="M88" s="4"/>
    </row>
    <row r="89" spans="2:13" x14ac:dyDescent="0.2">
      <c r="B89" s="4"/>
      <c r="C89" s="4"/>
      <c r="D89" s="4"/>
      <c r="E89" s="4"/>
      <c r="F89" s="4"/>
      <c r="G89" s="4"/>
      <c r="H89" s="4"/>
      <c r="I89" s="4"/>
      <c r="J89" s="4"/>
      <c r="K89" s="4"/>
      <c r="L89" s="4"/>
      <c r="M89" s="4"/>
    </row>
    <row r="90" spans="2:13" x14ac:dyDescent="0.2">
      <c r="B90" s="4"/>
      <c r="C90" s="4"/>
      <c r="D90" s="4"/>
      <c r="E90" s="4"/>
      <c r="F90" s="4"/>
      <c r="G90" s="4"/>
      <c r="H90" s="4"/>
      <c r="I90" s="4"/>
      <c r="J90" s="4"/>
      <c r="K90" s="4"/>
      <c r="L90" s="4"/>
      <c r="M90" s="4"/>
    </row>
    <row r="91" spans="2:13" x14ac:dyDescent="0.2">
      <c r="B91" s="4"/>
      <c r="C91" s="4"/>
      <c r="D91" s="4"/>
      <c r="E91" s="4"/>
      <c r="F91" s="4"/>
      <c r="G91" s="4"/>
      <c r="H91" s="4"/>
      <c r="I91" s="4"/>
      <c r="J91" s="4"/>
      <c r="K91" s="4"/>
      <c r="L91" s="4"/>
      <c r="M91" s="4"/>
    </row>
    <row r="92" spans="2:13" x14ac:dyDescent="0.2">
      <c r="B92" s="4"/>
      <c r="C92" s="4"/>
      <c r="D92" s="4"/>
      <c r="E92" s="4"/>
      <c r="F92" s="4"/>
      <c r="G92" s="4"/>
      <c r="H92" s="4"/>
      <c r="I92" s="4"/>
      <c r="J92" s="4"/>
      <c r="K92" s="4"/>
      <c r="L92" s="4"/>
      <c r="M92" s="4"/>
    </row>
    <row r="93" spans="2:13" x14ac:dyDescent="0.2">
      <c r="B93" s="4"/>
      <c r="C93" s="4"/>
      <c r="D93" s="4"/>
      <c r="E93" s="4"/>
      <c r="F93" s="4"/>
      <c r="G93" s="4"/>
      <c r="H93" s="4"/>
      <c r="I93" s="4"/>
      <c r="J93" s="4"/>
      <c r="K93" s="4"/>
      <c r="L93" s="4"/>
      <c r="M93" s="4"/>
    </row>
    <row r="94" spans="2:13" x14ac:dyDescent="0.2">
      <c r="B94" s="4"/>
      <c r="C94" s="4"/>
      <c r="D94" s="4"/>
      <c r="E94" s="4"/>
      <c r="F94" s="4"/>
      <c r="G94" s="4"/>
      <c r="H94" s="4"/>
      <c r="I94" s="4"/>
      <c r="J94" s="4"/>
      <c r="K94" s="4"/>
      <c r="L94" s="4"/>
      <c r="M94" s="4"/>
    </row>
    <row r="95" spans="2:13" x14ac:dyDescent="0.2">
      <c r="B95" s="4"/>
      <c r="C95" s="4"/>
      <c r="D95" s="4"/>
      <c r="E95" s="4"/>
      <c r="F95" s="4"/>
      <c r="G95" s="4"/>
      <c r="H95" s="4"/>
      <c r="I95" s="4"/>
      <c r="J95" s="4"/>
      <c r="K95" s="4"/>
      <c r="L95" s="4"/>
      <c r="M95" s="4"/>
    </row>
    <row r="96" spans="2:13" x14ac:dyDescent="0.2">
      <c r="B96" s="4"/>
      <c r="C96" s="4"/>
      <c r="D96" s="4"/>
      <c r="E96" s="4"/>
      <c r="F96" s="4"/>
      <c r="G96" s="4"/>
      <c r="H96" s="4"/>
      <c r="I96" s="4"/>
      <c r="J96" s="4"/>
      <c r="K96" s="4"/>
      <c r="L96" s="4"/>
      <c r="M96" s="4"/>
    </row>
    <row r="97" spans="2:13" x14ac:dyDescent="0.2">
      <c r="B97" s="4"/>
      <c r="C97" s="4"/>
      <c r="D97" s="4"/>
      <c r="E97" s="4"/>
      <c r="F97" s="4"/>
      <c r="G97" s="4"/>
      <c r="H97" s="4"/>
      <c r="I97" s="4"/>
      <c r="J97" s="4"/>
      <c r="K97" s="4"/>
      <c r="L97" s="4"/>
      <c r="M97" s="4"/>
    </row>
    <row r="98" spans="2:13" x14ac:dyDescent="0.2">
      <c r="B98" s="4"/>
      <c r="C98" s="4"/>
      <c r="D98" s="4"/>
      <c r="E98" s="4"/>
      <c r="F98" s="4"/>
      <c r="G98" s="4"/>
      <c r="H98" s="4"/>
      <c r="I98" s="4"/>
      <c r="J98" s="4"/>
      <c r="K98" s="4"/>
      <c r="L98" s="4"/>
      <c r="M98" s="4"/>
    </row>
    <row r="99" spans="2:13" x14ac:dyDescent="0.2">
      <c r="B99" s="4"/>
      <c r="C99" s="4"/>
      <c r="D99" s="4"/>
      <c r="E99" s="4"/>
      <c r="F99" s="4"/>
      <c r="G99" s="4"/>
      <c r="H99" s="4"/>
      <c r="I99" s="4"/>
      <c r="J99" s="4"/>
      <c r="K99" s="4"/>
      <c r="L99" s="4"/>
      <c r="M99" s="4"/>
    </row>
    <row r="100" spans="2:13" x14ac:dyDescent="0.2">
      <c r="B100" s="4"/>
      <c r="C100" s="4"/>
      <c r="D100" s="4"/>
      <c r="E100" s="4"/>
      <c r="F100" s="4"/>
      <c r="G100" s="4"/>
      <c r="H100" s="4"/>
      <c r="I100" s="4"/>
      <c r="J100" s="4"/>
      <c r="K100" s="4"/>
      <c r="L100" s="4"/>
      <c r="M100" s="4"/>
    </row>
    <row r="101" spans="2:13" x14ac:dyDescent="0.2">
      <c r="B101" s="4"/>
      <c r="C101" s="4"/>
      <c r="D101" s="4"/>
      <c r="E101" s="4"/>
      <c r="F101" s="4"/>
      <c r="G101" s="4"/>
      <c r="H101" s="4"/>
      <c r="I101" s="4"/>
      <c r="J101" s="4"/>
      <c r="K101" s="4"/>
      <c r="L101" s="4"/>
      <c r="M101" s="4"/>
    </row>
    <row r="102" spans="2:13" x14ac:dyDescent="0.2">
      <c r="B102" s="4"/>
      <c r="C102" s="4"/>
      <c r="D102" s="4"/>
      <c r="E102" s="4"/>
      <c r="F102" s="4"/>
      <c r="G102" s="4"/>
      <c r="H102" s="4"/>
      <c r="I102" s="4"/>
      <c r="J102" s="4"/>
      <c r="K102" s="4"/>
      <c r="L102" s="4"/>
      <c r="M102" s="4"/>
    </row>
    <row r="103" spans="2:13" x14ac:dyDescent="0.2">
      <c r="B103" s="4"/>
      <c r="C103" s="4"/>
      <c r="D103" s="4"/>
      <c r="E103" s="4"/>
      <c r="F103" s="4"/>
      <c r="G103" s="4"/>
      <c r="H103" s="4"/>
      <c r="I103" s="4"/>
      <c r="J103" s="4"/>
      <c r="K103" s="4"/>
      <c r="L103" s="4"/>
      <c r="M103" s="4"/>
    </row>
    <row r="104" spans="2:13" x14ac:dyDescent="0.2">
      <c r="B104" s="4"/>
      <c r="C104" s="4"/>
      <c r="D104" s="4"/>
      <c r="E104" s="4"/>
      <c r="F104" s="4"/>
      <c r="G104" s="4"/>
      <c r="H104" s="4"/>
      <c r="I104" s="4"/>
      <c r="J104" s="4"/>
      <c r="K104" s="4"/>
      <c r="L104" s="4"/>
      <c r="M104" s="4"/>
    </row>
    <row r="105" spans="2:13" x14ac:dyDescent="0.2">
      <c r="B105" s="4"/>
      <c r="C105" s="4"/>
      <c r="D105" s="4"/>
      <c r="E105" s="4"/>
      <c r="F105" s="4"/>
      <c r="G105" s="4"/>
      <c r="H105" s="4"/>
      <c r="I105" s="4"/>
      <c r="J105" s="4"/>
      <c r="K105" s="4"/>
      <c r="L105" s="4"/>
      <c r="M105" s="4"/>
    </row>
    <row r="106" spans="2:13" x14ac:dyDescent="0.2">
      <c r="B106" s="4"/>
      <c r="C106" s="4"/>
      <c r="D106" s="4"/>
      <c r="E106" s="4"/>
      <c r="F106" s="4"/>
      <c r="G106" s="4"/>
      <c r="H106" s="4"/>
      <c r="I106" s="4"/>
      <c r="J106" s="4"/>
      <c r="K106" s="4"/>
      <c r="L106" s="4"/>
      <c r="M106" s="4"/>
    </row>
    <row r="107" spans="2:13" x14ac:dyDescent="0.2">
      <c r="B107" s="4"/>
      <c r="C107" s="4"/>
      <c r="D107" s="4"/>
      <c r="E107" s="4"/>
      <c r="F107" s="4"/>
      <c r="G107" s="4"/>
      <c r="H107" s="4"/>
      <c r="I107" s="4"/>
      <c r="J107" s="4"/>
      <c r="K107" s="4"/>
      <c r="L107" s="4"/>
      <c r="M107" s="4"/>
    </row>
    <row r="108" spans="2:13" x14ac:dyDescent="0.2">
      <c r="B108" s="4"/>
      <c r="C108" s="4"/>
      <c r="D108" s="4"/>
      <c r="E108" s="4"/>
      <c r="F108" s="4"/>
      <c r="G108" s="4"/>
      <c r="H108" s="4"/>
      <c r="I108" s="4"/>
      <c r="J108" s="4"/>
      <c r="K108" s="4"/>
      <c r="L108" s="4"/>
      <c r="M108" s="4"/>
    </row>
    <row r="109" spans="2:13" x14ac:dyDescent="0.2">
      <c r="B109" s="4"/>
      <c r="C109" s="4"/>
      <c r="D109" s="4"/>
      <c r="E109" s="4"/>
      <c r="F109" s="4"/>
      <c r="G109" s="4"/>
      <c r="H109" s="4"/>
      <c r="I109" s="4"/>
      <c r="J109" s="4"/>
      <c r="K109" s="4"/>
      <c r="L109" s="4"/>
      <c r="M109" s="4"/>
    </row>
    <row r="110" spans="2:13" x14ac:dyDescent="0.2">
      <c r="B110" s="4"/>
      <c r="C110" s="4"/>
      <c r="D110" s="4"/>
      <c r="E110" s="4"/>
      <c r="F110" s="4"/>
      <c r="G110" s="4"/>
      <c r="H110" s="4"/>
      <c r="I110" s="4"/>
      <c r="J110" s="4"/>
      <c r="K110" s="4"/>
      <c r="L110" s="4"/>
      <c r="M110" s="4"/>
    </row>
    <row r="111" spans="2:13" x14ac:dyDescent="0.2">
      <c r="B111" s="4"/>
      <c r="C111" s="4"/>
      <c r="D111" s="4"/>
      <c r="E111" s="4"/>
      <c r="F111" s="4"/>
      <c r="G111" s="4"/>
      <c r="H111" s="4"/>
      <c r="I111" s="4"/>
      <c r="J111" s="4"/>
      <c r="K111" s="4"/>
      <c r="L111" s="4"/>
      <c r="M111" s="4"/>
    </row>
    <row r="112" spans="2:13" x14ac:dyDescent="0.2">
      <c r="B112" s="4"/>
      <c r="C112" s="4"/>
      <c r="D112" s="4"/>
      <c r="E112" s="4"/>
      <c r="F112" s="4"/>
      <c r="G112" s="4"/>
      <c r="H112" s="4"/>
      <c r="I112" s="4"/>
      <c r="J112" s="4"/>
      <c r="K112" s="4"/>
      <c r="L112" s="4"/>
      <c r="M112" s="4"/>
    </row>
    <row r="113" spans="2:13" x14ac:dyDescent="0.2">
      <c r="B113" s="4"/>
      <c r="C113" s="4"/>
      <c r="D113" s="4"/>
      <c r="E113" s="4"/>
      <c r="F113" s="4"/>
      <c r="G113" s="4"/>
      <c r="H113" s="4"/>
      <c r="I113" s="4"/>
      <c r="J113" s="4"/>
      <c r="K113" s="4"/>
      <c r="L113" s="4"/>
      <c r="M113" s="4"/>
    </row>
    <row r="114" spans="2:13" x14ac:dyDescent="0.2">
      <c r="B114" s="4"/>
      <c r="C114" s="4"/>
      <c r="D114" s="4"/>
      <c r="E114" s="4"/>
      <c r="F114" s="4"/>
      <c r="G114" s="4"/>
      <c r="H114" s="4"/>
      <c r="I114" s="4"/>
      <c r="J114" s="4"/>
      <c r="K114" s="4"/>
      <c r="L114" s="4"/>
      <c r="M114" s="4"/>
    </row>
    <row r="115" spans="2:13" x14ac:dyDescent="0.2">
      <c r="B115" s="4"/>
      <c r="C115" s="4"/>
      <c r="D115" s="4"/>
      <c r="E115" s="4"/>
      <c r="F115" s="4"/>
      <c r="G115" s="4"/>
      <c r="H115" s="4"/>
      <c r="I115" s="4"/>
      <c r="J115" s="4"/>
      <c r="K115" s="4"/>
      <c r="L115" s="4"/>
      <c r="M115" s="4"/>
    </row>
    <row r="116" spans="2:13" x14ac:dyDescent="0.2">
      <c r="B116" s="4"/>
      <c r="C116" s="4"/>
      <c r="D116" s="4"/>
      <c r="E116" s="4"/>
      <c r="F116" s="4"/>
      <c r="G116" s="4"/>
      <c r="H116" s="4"/>
      <c r="I116" s="4"/>
      <c r="J116" s="4"/>
      <c r="K116" s="4"/>
      <c r="L116" s="4"/>
      <c r="M116" s="4"/>
    </row>
    <row r="117" spans="2:13" x14ac:dyDescent="0.2">
      <c r="B117" s="4"/>
      <c r="C117" s="4"/>
      <c r="D117" s="4"/>
      <c r="E117" s="4"/>
      <c r="F117" s="4"/>
      <c r="G117" s="4"/>
      <c r="H117" s="4"/>
      <c r="I117" s="4"/>
      <c r="J117" s="4"/>
      <c r="K117" s="4"/>
      <c r="L117" s="4"/>
      <c r="M117" s="4"/>
    </row>
    <row r="118" spans="2:13" x14ac:dyDescent="0.2">
      <c r="B118" s="4"/>
      <c r="C118" s="4"/>
      <c r="D118" s="4"/>
      <c r="E118" s="4"/>
      <c r="F118" s="4"/>
      <c r="G118" s="4"/>
      <c r="H118" s="4"/>
      <c r="I118" s="4"/>
      <c r="J118" s="4"/>
      <c r="K118" s="4"/>
      <c r="L118" s="4"/>
      <c r="M118" s="4"/>
    </row>
    <row r="119" spans="2:13" x14ac:dyDescent="0.2">
      <c r="B119" s="4"/>
      <c r="C119" s="4"/>
      <c r="D119" s="4"/>
      <c r="E119" s="4"/>
      <c r="F119" s="4"/>
      <c r="G119" s="4"/>
      <c r="H119" s="4"/>
      <c r="I119" s="4"/>
      <c r="J119" s="4"/>
      <c r="K119" s="4"/>
      <c r="L119" s="4"/>
      <c r="M119" s="4"/>
    </row>
    <row r="120" spans="2:13" x14ac:dyDescent="0.2">
      <c r="B120" s="4"/>
      <c r="C120" s="4"/>
      <c r="D120" s="4"/>
      <c r="E120" s="4"/>
      <c r="F120" s="4"/>
      <c r="G120" s="4"/>
      <c r="H120" s="4"/>
      <c r="I120" s="4"/>
      <c r="J120" s="4"/>
      <c r="K120" s="4"/>
      <c r="L120" s="4"/>
      <c r="M120" s="4"/>
    </row>
    <row r="121" spans="2:13" x14ac:dyDescent="0.2">
      <c r="B121" s="4"/>
      <c r="C121" s="4"/>
      <c r="D121" s="4"/>
      <c r="E121" s="4"/>
      <c r="F121" s="4"/>
      <c r="G121" s="4"/>
      <c r="H121" s="4"/>
      <c r="I121" s="4"/>
      <c r="J121" s="4"/>
      <c r="K121" s="4"/>
      <c r="L121" s="4"/>
      <c r="M121" s="4"/>
    </row>
    <row r="122" spans="2:13" x14ac:dyDescent="0.2">
      <c r="B122" s="4"/>
      <c r="C122" s="4"/>
      <c r="D122" s="4"/>
      <c r="E122" s="4"/>
      <c r="F122" s="4"/>
      <c r="G122" s="4"/>
      <c r="H122" s="4"/>
      <c r="I122" s="4"/>
      <c r="J122" s="4"/>
      <c r="K122" s="4"/>
      <c r="L122" s="4"/>
      <c r="M122" s="4"/>
    </row>
    <row r="123" spans="2:13" x14ac:dyDescent="0.2">
      <c r="B123" s="4"/>
      <c r="C123" s="4"/>
      <c r="D123" s="4"/>
      <c r="E123" s="4"/>
      <c r="F123" s="4"/>
      <c r="G123" s="4"/>
      <c r="H123" s="4"/>
      <c r="I123" s="4"/>
      <c r="J123" s="4"/>
      <c r="K123" s="4"/>
      <c r="L123" s="4"/>
      <c r="M123" s="4"/>
    </row>
    <row r="124" spans="2:13" x14ac:dyDescent="0.2">
      <c r="B124" s="4"/>
      <c r="C124" s="4"/>
      <c r="D124" s="4"/>
      <c r="E124" s="4"/>
      <c r="F124" s="4"/>
      <c r="G124" s="4"/>
      <c r="H124" s="4"/>
      <c r="I124" s="4"/>
      <c r="J124" s="4"/>
      <c r="K124" s="4"/>
      <c r="L124" s="4"/>
      <c r="M124" s="4"/>
    </row>
    <row r="125" spans="2:13" x14ac:dyDescent="0.2">
      <c r="B125" s="4"/>
      <c r="C125" s="4"/>
      <c r="D125" s="4"/>
      <c r="E125" s="4"/>
      <c r="F125" s="4"/>
      <c r="G125" s="4"/>
      <c r="H125" s="4"/>
      <c r="I125" s="4"/>
      <c r="J125" s="4"/>
      <c r="K125" s="4"/>
      <c r="L125" s="4"/>
      <c r="M125" s="4"/>
    </row>
    <row r="126" spans="2:13" x14ac:dyDescent="0.2">
      <c r="B126" s="4"/>
      <c r="C126" s="4"/>
      <c r="D126" s="4"/>
      <c r="E126" s="4"/>
      <c r="F126" s="4"/>
      <c r="G126" s="4"/>
      <c r="H126" s="4"/>
      <c r="I126" s="4"/>
      <c r="J126" s="4"/>
      <c r="K126" s="4"/>
      <c r="L126" s="4"/>
      <c r="M126" s="4"/>
    </row>
    <row r="127" spans="2:13" x14ac:dyDescent="0.2">
      <c r="B127" s="4"/>
      <c r="C127" s="4"/>
      <c r="D127" s="4"/>
      <c r="E127" s="4"/>
      <c r="F127" s="4"/>
      <c r="G127" s="4"/>
      <c r="H127" s="4"/>
      <c r="I127" s="4"/>
      <c r="J127" s="4"/>
      <c r="K127" s="4"/>
      <c r="L127" s="4"/>
      <c r="M127" s="4"/>
    </row>
    <row r="128" spans="2:13" x14ac:dyDescent="0.2">
      <c r="B128" s="4"/>
      <c r="C128" s="4"/>
      <c r="D128" s="4"/>
      <c r="E128" s="4"/>
      <c r="F128" s="4"/>
      <c r="G128" s="4"/>
      <c r="H128" s="4"/>
      <c r="I128" s="4"/>
      <c r="J128" s="4"/>
      <c r="K128" s="4"/>
      <c r="L128" s="4"/>
      <c r="M128" s="4"/>
    </row>
    <row r="129" spans="2:13" x14ac:dyDescent="0.2">
      <c r="B129" s="4"/>
      <c r="C129" s="4"/>
      <c r="D129" s="4"/>
      <c r="E129" s="4"/>
      <c r="F129" s="4"/>
      <c r="G129" s="4"/>
      <c r="H129" s="4"/>
      <c r="I129" s="4"/>
      <c r="J129" s="4"/>
      <c r="K129" s="4"/>
      <c r="L129" s="4"/>
      <c r="M129" s="4"/>
    </row>
    <row r="130" spans="2:13" x14ac:dyDescent="0.2">
      <c r="B130" s="4"/>
      <c r="C130" s="4"/>
      <c r="D130" s="4"/>
      <c r="E130" s="4"/>
      <c r="F130" s="4"/>
      <c r="G130" s="4"/>
      <c r="H130" s="4"/>
      <c r="I130" s="4"/>
      <c r="J130" s="4"/>
      <c r="K130" s="4"/>
      <c r="L130" s="4"/>
      <c r="M130" s="4"/>
    </row>
    <row r="131" spans="2:13" x14ac:dyDescent="0.2">
      <c r="B131" s="4"/>
      <c r="C131" s="4"/>
      <c r="D131" s="4"/>
      <c r="E131" s="4"/>
      <c r="F131" s="4"/>
      <c r="G131" s="4"/>
      <c r="H131" s="4"/>
      <c r="I131" s="4"/>
      <c r="J131" s="4"/>
      <c r="K131" s="4"/>
      <c r="L131" s="4"/>
      <c r="M131" s="4"/>
    </row>
    <row r="132" spans="2:13" x14ac:dyDescent="0.2">
      <c r="B132" s="4"/>
      <c r="C132" s="4"/>
      <c r="D132" s="4"/>
      <c r="E132" s="4"/>
      <c r="F132" s="4"/>
      <c r="G132" s="4"/>
      <c r="H132" s="4"/>
      <c r="I132" s="4"/>
      <c r="J132" s="4"/>
      <c r="K132" s="4"/>
      <c r="L132" s="4"/>
      <c r="M132" s="4"/>
    </row>
    <row r="133" spans="2:13" x14ac:dyDescent="0.2">
      <c r="B133" s="4"/>
      <c r="C133" s="4"/>
      <c r="D133" s="4"/>
      <c r="E133" s="4"/>
      <c r="F133" s="4"/>
      <c r="G133" s="4"/>
      <c r="H133" s="4"/>
      <c r="I133" s="4"/>
      <c r="J133" s="4"/>
      <c r="K133" s="4"/>
      <c r="L133" s="4"/>
      <c r="M133" s="4"/>
    </row>
    <row r="134" spans="2:13" x14ac:dyDescent="0.2">
      <c r="B134" s="4"/>
      <c r="C134" s="4"/>
      <c r="D134" s="4"/>
      <c r="E134" s="4"/>
      <c r="F134" s="4"/>
      <c r="G134" s="4"/>
      <c r="H134" s="4"/>
      <c r="I134" s="4"/>
      <c r="J134" s="4"/>
      <c r="K134" s="4"/>
      <c r="L134" s="4"/>
      <c r="M134" s="4"/>
    </row>
    <row r="135" spans="2:13" x14ac:dyDescent="0.2">
      <c r="B135" s="4"/>
      <c r="C135" s="4"/>
      <c r="D135" s="4"/>
      <c r="E135" s="4"/>
      <c r="F135" s="4"/>
      <c r="G135" s="4"/>
      <c r="H135" s="4"/>
      <c r="I135" s="4"/>
      <c r="J135" s="4"/>
      <c r="K135" s="4"/>
      <c r="L135" s="4"/>
      <c r="M135" s="4"/>
    </row>
    <row r="136" spans="2:13" x14ac:dyDescent="0.2">
      <c r="B136" s="4"/>
      <c r="C136" s="4"/>
      <c r="D136" s="4"/>
      <c r="E136" s="4"/>
      <c r="F136" s="4"/>
      <c r="G136" s="4"/>
      <c r="H136" s="4"/>
      <c r="I136" s="4"/>
      <c r="J136" s="4"/>
      <c r="K136" s="4"/>
      <c r="L136" s="4"/>
      <c r="M136" s="4"/>
    </row>
    <row r="137" spans="2:13" x14ac:dyDescent="0.2">
      <c r="B137" s="4"/>
      <c r="C137" s="4"/>
      <c r="D137" s="4"/>
      <c r="E137" s="4"/>
      <c r="F137" s="4"/>
      <c r="G137" s="4"/>
      <c r="H137" s="4"/>
      <c r="I137" s="4"/>
      <c r="J137" s="4"/>
      <c r="K137" s="4"/>
      <c r="L137" s="4"/>
      <c r="M137" s="4"/>
    </row>
    <row r="138" spans="2:13" x14ac:dyDescent="0.2">
      <c r="B138" s="4"/>
      <c r="C138" s="4"/>
      <c r="D138" s="4"/>
      <c r="E138" s="4"/>
      <c r="F138" s="4"/>
      <c r="G138" s="4"/>
      <c r="H138" s="4"/>
      <c r="I138" s="4"/>
      <c r="J138" s="4"/>
      <c r="K138" s="4"/>
      <c r="L138" s="4"/>
      <c r="M138" s="4"/>
    </row>
    <row r="139" spans="2:13" x14ac:dyDescent="0.2">
      <c r="B139" s="4"/>
      <c r="C139" s="4"/>
      <c r="D139" s="4"/>
      <c r="E139" s="4"/>
      <c r="F139" s="4"/>
      <c r="G139" s="4"/>
      <c r="H139" s="4"/>
      <c r="I139" s="4"/>
      <c r="J139" s="4"/>
      <c r="K139" s="4"/>
      <c r="L139" s="4"/>
      <c r="M139" s="4"/>
    </row>
    <row r="140" spans="2:13" x14ac:dyDescent="0.2">
      <c r="B140" s="4"/>
      <c r="C140" s="4"/>
      <c r="D140" s="4"/>
      <c r="E140" s="4"/>
      <c r="F140" s="4"/>
      <c r="G140" s="4"/>
      <c r="H140" s="4"/>
      <c r="I140" s="4"/>
      <c r="J140" s="4"/>
      <c r="K140" s="4"/>
      <c r="L140" s="4"/>
      <c r="M140" s="4"/>
    </row>
    <row r="141" spans="2:13" x14ac:dyDescent="0.2">
      <c r="B141" s="4"/>
      <c r="C141" s="4"/>
      <c r="D141" s="4"/>
      <c r="E141" s="4"/>
      <c r="F141" s="4"/>
      <c r="G141" s="4"/>
      <c r="H141" s="4"/>
      <c r="I141" s="4"/>
      <c r="J141" s="4"/>
      <c r="K141" s="4"/>
      <c r="L141" s="4"/>
      <c r="M141" s="4"/>
    </row>
    <row r="142" spans="2:13" x14ac:dyDescent="0.2">
      <c r="B142" s="4"/>
      <c r="C142" s="4"/>
      <c r="D142" s="4"/>
      <c r="E142" s="4"/>
      <c r="F142" s="4"/>
      <c r="G142" s="4"/>
      <c r="H142" s="4"/>
      <c r="I142" s="4"/>
      <c r="J142" s="4"/>
      <c r="K142" s="4"/>
      <c r="L142" s="4"/>
      <c r="M142" s="4"/>
    </row>
    <row r="143" spans="2:13" x14ac:dyDescent="0.2">
      <c r="B143" s="4"/>
      <c r="C143" s="4"/>
      <c r="D143" s="4"/>
      <c r="E143" s="4"/>
      <c r="F143" s="4"/>
      <c r="G143" s="4"/>
      <c r="H143" s="4"/>
      <c r="I143" s="4"/>
      <c r="J143" s="4"/>
      <c r="K143" s="4"/>
      <c r="L143" s="4"/>
      <c r="M143" s="4"/>
    </row>
    <row r="144" spans="2:13" x14ac:dyDescent="0.2">
      <c r="B144" s="4"/>
      <c r="C144" s="4"/>
      <c r="D144" s="4"/>
      <c r="E144" s="4"/>
      <c r="F144" s="4"/>
      <c r="G144" s="4"/>
      <c r="H144" s="4"/>
      <c r="I144" s="4"/>
      <c r="J144" s="4"/>
      <c r="K144" s="4"/>
      <c r="L144" s="4"/>
      <c r="M144" s="4"/>
    </row>
    <row r="145" spans="2:13" x14ac:dyDescent="0.2">
      <c r="B145" s="4"/>
      <c r="C145" s="4"/>
      <c r="D145" s="4"/>
      <c r="E145" s="4"/>
      <c r="F145" s="4"/>
      <c r="G145" s="4"/>
      <c r="H145" s="4"/>
      <c r="I145" s="4"/>
      <c r="J145" s="4"/>
      <c r="K145" s="4"/>
      <c r="L145" s="4"/>
      <c r="M145" s="4"/>
    </row>
    <row r="146" spans="2:13" x14ac:dyDescent="0.2">
      <c r="B146" s="4"/>
      <c r="C146" s="4"/>
      <c r="D146" s="4"/>
      <c r="E146" s="4"/>
      <c r="F146" s="4"/>
      <c r="G146" s="4"/>
      <c r="H146" s="4"/>
      <c r="I146" s="4"/>
      <c r="J146" s="4"/>
      <c r="K146" s="4"/>
      <c r="L146" s="4"/>
      <c r="M146" s="4"/>
    </row>
    <row r="147" spans="2:13" x14ac:dyDescent="0.2">
      <c r="B147" s="4"/>
      <c r="C147" s="4"/>
      <c r="D147" s="4"/>
      <c r="E147" s="4"/>
      <c r="F147" s="4"/>
      <c r="G147" s="4"/>
      <c r="H147" s="4"/>
      <c r="I147" s="4"/>
      <c r="J147" s="4"/>
      <c r="K147" s="4"/>
      <c r="L147" s="4"/>
      <c r="M147" s="4"/>
    </row>
    <row r="148" spans="2:13" x14ac:dyDescent="0.2">
      <c r="B148" s="4"/>
      <c r="C148" s="4"/>
      <c r="D148" s="4"/>
      <c r="E148" s="4"/>
      <c r="F148" s="4"/>
      <c r="G148" s="4"/>
      <c r="H148" s="4"/>
      <c r="I148" s="4"/>
      <c r="J148" s="4"/>
      <c r="K148" s="4"/>
      <c r="L148" s="4"/>
      <c r="M148" s="4"/>
    </row>
    <row r="149" spans="2:13" x14ac:dyDescent="0.2">
      <c r="B149" s="4"/>
      <c r="C149" s="4"/>
      <c r="D149" s="4"/>
      <c r="E149" s="4"/>
      <c r="F149" s="4"/>
      <c r="G149" s="4"/>
      <c r="H149" s="4"/>
      <c r="I149" s="4"/>
      <c r="J149" s="4"/>
      <c r="K149" s="4"/>
      <c r="L149" s="4"/>
      <c r="M149" s="4"/>
    </row>
    <row r="150" spans="2:13" x14ac:dyDescent="0.2">
      <c r="B150" s="4"/>
      <c r="C150" s="4"/>
      <c r="D150" s="4"/>
      <c r="E150" s="4"/>
      <c r="F150" s="4"/>
      <c r="G150" s="4"/>
      <c r="H150" s="4"/>
      <c r="I150" s="4"/>
      <c r="J150" s="4"/>
      <c r="K150" s="4"/>
      <c r="L150" s="4"/>
      <c r="M150" s="4"/>
    </row>
    <row r="151" spans="2:13" x14ac:dyDescent="0.2">
      <c r="B151" s="4"/>
      <c r="C151" s="4"/>
      <c r="D151" s="4"/>
      <c r="E151" s="4"/>
      <c r="F151" s="4"/>
      <c r="G151" s="4"/>
      <c r="H151" s="4"/>
      <c r="I151" s="4"/>
      <c r="J151" s="4"/>
      <c r="K151" s="4"/>
      <c r="L151" s="4"/>
      <c r="M151" s="4"/>
    </row>
    <row r="152" spans="2:13" x14ac:dyDescent="0.2">
      <c r="B152" s="4"/>
      <c r="C152" s="4"/>
      <c r="D152" s="4"/>
      <c r="E152" s="4"/>
      <c r="F152" s="4"/>
      <c r="G152" s="4"/>
      <c r="H152" s="4"/>
      <c r="I152" s="4"/>
      <c r="J152" s="4"/>
      <c r="K152" s="4"/>
      <c r="L152" s="4"/>
      <c r="M152" s="4"/>
    </row>
    <row r="153" spans="2:13" x14ac:dyDescent="0.2">
      <c r="B153" s="4"/>
      <c r="C153" s="4"/>
      <c r="D153" s="4"/>
      <c r="E153" s="4"/>
      <c r="F153" s="4"/>
      <c r="G153" s="4"/>
      <c r="H153" s="4"/>
      <c r="I153" s="4"/>
      <c r="J153" s="4"/>
      <c r="K153" s="4"/>
      <c r="L153" s="4"/>
      <c r="M153" s="4"/>
    </row>
    <row r="154" spans="2:13" x14ac:dyDescent="0.2">
      <c r="B154" s="4"/>
      <c r="C154" s="4"/>
      <c r="D154" s="4"/>
      <c r="E154" s="4"/>
      <c r="F154" s="4"/>
      <c r="G154" s="4"/>
      <c r="H154" s="4"/>
      <c r="I154" s="4"/>
      <c r="J154" s="4"/>
      <c r="K154" s="4"/>
      <c r="L154" s="4"/>
      <c r="M154" s="4"/>
    </row>
    <row r="155" spans="2:13" x14ac:dyDescent="0.2">
      <c r="B155" s="4"/>
      <c r="C155" s="4"/>
      <c r="D155" s="4"/>
      <c r="E155" s="4"/>
      <c r="F155" s="4"/>
      <c r="G155" s="4"/>
      <c r="H155" s="4"/>
      <c r="I155" s="4"/>
      <c r="J155" s="4"/>
      <c r="K155" s="4"/>
      <c r="L155" s="4"/>
      <c r="M155" s="4"/>
    </row>
    <row r="156" spans="2:13" x14ac:dyDescent="0.2">
      <c r="B156" s="4"/>
      <c r="C156" s="4"/>
      <c r="D156" s="4"/>
      <c r="E156" s="4"/>
      <c r="F156" s="4"/>
      <c r="G156" s="4"/>
      <c r="H156" s="4"/>
      <c r="I156" s="4"/>
      <c r="J156" s="4"/>
      <c r="K156" s="4"/>
      <c r="L156" s="4"/>
      <c r="M156" s="4"/>
    </row>
    <row r="157" spans="2:13" x14ac:dyDescent="0.2">
      <c r="B157" s="4"/>
      <c r="C157" s="4"/>
      <c r="D157" s="4"/>
      <c r="E157" s="4"/>
      <c r="F157" s="4"/>
      <c r="G157" s="4"/>
      <c r="H157" s="4"/>
      <c r="I157" s="4"/>
      <c r="J157" s="4"/>
      <c r="K157" s="4"/>
      <c r="L157" s="4"/>
      <c r="M157" s="4"/>
    </row>
    <row r="158" spans="2:13" x14ac:dyDescent="0.2">
      <c r="B158" s="4"/>
      <c r="C158" s="4"/>
      <c r="D158" s="4"/>
      <c r="E158" s="4"/>
      <c r="F158" s="4"/>
      <c r="G158" s="4"/>
      <c r="H158" s="4"/>
      <c r="I158" s="4"/>
      <c r="J158" s="4"/>
      <c r="K158" s="4"/>
      <c r="L158" s="4"/>
      <c r="M158" s="4"/>
    </row>
    <row r="159" spans="2:13" x14ac:dyDescent="0.2">
      <c r="B159" s="4"/>
      <c r="C159" s="4"/>
      <c r="D159" s="4"/>
      <c r="E159" s="4"/>
      <c r="F159" s="4"/>
      <c r="G159" s="4"/>
      <c r="H159" s="4"/>
      <c r="I159" s="4"/>
      <c r="J159" s="4"/>
      <c r="K159" s="4"/>
      <c r="L159" s="4"/>
      <c r="M159" s="4"/>
    </row>
    <row r="160" spans="2:13" x14ac:dyDescent="0.2">
      <c r="B160" s="4"/>
      <c r="C160" s="4"/>
      <c r="D160" s="4"/>
      <c r="E160" s="4"/>
      <c r="F160" s="4"/>
      <c r="G160" s="4"/>
      <c r="H160" s="4"/>
      <c r="I160" s="4"/>
      <c r="J160" s="4"/>
      <c r="K160" s="4"/>
      <c r="L160" s="4"/>
      <c r="M160" s="4"/>
    </row>
  </sheetData>
  <mergeCells count="3">
    <mergeCell ref="A2:P2"/>
    <mergeCell ref="A1:P1"/>
    <mergeCell ref="A3:P3"/>
  </mergeCells>
  <phoneticPr fontId="0" type="noConversion"/>
  <pageMargins left="0.75" right="0.75" top="1" bottom="1" header="0.5" footer="0.5"/>
  <pageSetup scale="61" orientation="landscape" r:id="rId1"/>
  <headerFooter alignWithMargins="0">
    <oddFooter>&amp;L&amp;Z
&amp;F&amp;C&amp;A&amp;R5.&amp;P</oddFooter>
  </headerFooter>
  <rowBreaks count="1" manualBreakCount="1">
    <brk id="44" max="15"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M193"/>
  <sheetViews>
    <sheetView zoomScaleNormal="100" workbookViewId="0">
      <selection sqref="A1:M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2.140625" customWidth="1"/>
  </cols>
  <sheetData>
    <row r="1" spans="1:13" s="38" customFormat="1" ht="15.75" x14ac:dyDescent="0.25">
      <c r="A1" s="305" t="s">
        <v>133</v>
      </c>
      <c r="B1" s="305"/>
      <c r="C1" s="305"/>
      <c r="D1" s="305"/>
      <c r="E1" s="305"/>
      <c r="F1" s="305"/>
      <c r="G1" s="305"/>
      <c r="H1" s="305"/>
      <c r="I1" s="305"/>
      <c r="J1" s="305"/>
      <c r="K1" s="305"/>
      <c r="L1" s="305"/>
      <c r="M1" s="305"/>
    </row>
    <row r="2" spans="1:13" s="38" customFormat="1" ht="15.75" x14ac:dyDescent="0.25">
      <c r="A2" s="304" t="s">
        <v>1088</v>
      </c>
      <c r="B2" s="305"/>
      <c r="C2" s="305"/>
      <c r="D2" s="305"/>
      <c r="E2" s="305"/>
      <c r="F2" s="305"/>
      <c r="G2" s="305"/>
      <c r="H2" s="305"/>
      <c r="I2" s="305"/>
      <c r="J2" s="305"/>
      <c r="K2" s="305"/>
      <c r="L2" s="305"/>
      <c r="M2" s="305"/>
    </row>
    <row r="3" spans="1:13" x14ac:dyDescent="0.2">
      <c r="A3" s="294" t="s">
        <v>1307</v>
      </c>
      <c r="B3" s="294"/>
      <c r="C3" s="294"/>
      <c r="D3" s="294"/>
      <c r="E3" s="294"/>
      <c r="F3" s="294"/>
      <c r="G3" s="294"/>
      <c r="H3" s="294"/>
      <c r="I3" s="294"/>
      <c r="J3" s="294"/>
      <c r="K3" s="294"/>
      <c r="L3" s="294"/>
      <c r="M3" s="294"/>
    </row>
    <row r="4" spans="1:13" x14ac:dyDescent="0.2">
      <c r="A4" s="30"/>
      <c r="B4" s="30"/>
      <c r="C4" s="30"/>
      <c r="D4" s="30"/>
      <c r="E4" s="30"/>
      <c r="F4" s="30"/>
      <c r="G4" s="30"/>
      <c r="H4" s="30"/>
      <c r="I4" s="30"/>
      <c r="J4" s="30"/>
      <c r="K4" s="30"/>
      <c r="L4" s="30"/>
    </row>
    <row r="6" spans="1:13" x14ac:dyDescent="0.2">
      <c r="B6" s="41" t="s">
        <v>24</v>
      </c>
      <c r="D6" s="45"/>
      <c r="F6" s="45"/>
      <c r="H6" s="41" t="s">
        <v>568</v>
      </c>
      <c r="J6" s="45"/>
      <c r="L6" s="41" t="s">
        <v>25</v>
      </c>
    </row>
    <row r="7" spans="1:13" s="10" customFormat="1" x14ac:dyDescent="0.2">
      <c r="A7" s="12" t="s">
        <v>365</v>
      </c>
      <c r="B7" s="42" t="s">
        <v>26</v>
      </c>
      <c r="C7"/>
      <c r="D7" s="42" t="s">
        <v>106</v>
      </c>
      <c r="E7"/>
      <c r="F7" s="42" t="s">
        <v>107</v>
      </c>
      <c r="G7"/>
      <c r="H7" s="42" t="s">
        <v>569</v>
      </c>
      <c r="I7"/>
      <c r="J7" s="42" t="s">
        <v>108</v>
      </c>
      <c r="K7"/>
      <c r="L7" s="42" t="s">
        <v>26</v>
      </c>
    </row>
    <row r="8" spans="1:13" s="10" customFormat="1" x14ac:dyDescent="0.2">
      <c r="A8" s="12" t="s">
        <v>201</v>
      </c>
      <c r="B8" s="52"/>
      <c r="C8"/>
      <c r="D8" s="52"/>
      <c r="E8"/>
      <c r="F8" s="52"/>
      <c r="G8"/>
      <c r="H8" s="52"/>
      <c r="I8"/>
      <c r="J8" s="52"/>
      <c r="K8"/>
      <c r="L8" s="52"/>
    </row>
    <row r="9" spans="1:13" s="10" customFormat="1" x14ac:dyDescent="0.2">
      <c r="A9" s="12" t="s">
        <v>378</v>
      </c>
      <c r="B9"/>
      <c r="C9"/>
      <c r="D9"/>
      <c r="E9"/>
      <c r="F9"/>
      <c r="G9"/>
      <c r="H9"/>
      <c r="I9"/>
      <c r="J9"/>
      <c r="K9"/>
      <c r="L9"/>
    </row>
    <row r="10" spans="1:13" s="10" customFormat="1" x14ac:dyDescent="0.2">
      <c r="A10" s="12" t="s">
        <v>756</v>
      </c>
      <c r="B10"/>
      <c r="C10"/>
      <c r="D10"/>
      <c r="E10"/>
      <c r="F10"/>
      <c r="G10"/>
      <c r="H10"/>
      <c r="I10"/>
      <c r="J10"/>
      <c r="K10"/>
      <c r="L10"/>
    </row>
    <row r="11" spans="1:13" x14ac:dyDescent="0.2">
      <c r="A11" t="s">
        <v>19</v>
      </c>
      <c r="B11" s="45">
        <v>1685316.06</v>
      </c>
      <c r="C11" s="45"/>
      <c r="D11" s="45">
        <v>0</v>
      </c>
      <c r="E11" s="45"/>
      <c r="F11" s="45">
        <v>0</v>
      </c>
      <c r="G11" s="45"/>
      <c r="H11" s="45">
        <v>0</v>
      </c>
      <c r="I11" s="45"/>
      <c r="J11" s="45">
        <v>0</v>
      </c>
      <c r="K11" s="45"/>
      <c r="L11" s="45">
        <v>1685316.06</v>
      </c>
      <c r="M11" s="4"/>
    </row>
    <row r="12" spans="1:13" x14ac:dyDescent="0.2">
      <c r="A12" t="s">
        <v>20</v>
      </c>
      <c r="B12" s="45">
        <v>202094.94</v>
      </c>
      <c r="C12" s="45"/>
      <c r="D12" s="45">
        <v>0</v>
      </c>
      <c r="E12" s="45"/>
      <c r="F12" s="45">
        <v>0</v>
      </c>
      <c r="G12" s="45"/>
      <c r="H12" s="45">
        <v>0</v>
      </c>
      <c r="I12" s="45"/>
      <c r="J12" s="45">
        <v>0</v>
      </c>
      <c r="K12" s="45"/>
      <c r="L12" s="45">
        <v>202094.94</v>
      </c>
      <c r="M12" s="4"/>
    </row>
    <row r="13" spans="1:13" x14ac:dyDescent="0.2">
      <c r="A13" t="s">
        <v>258</v>
      </c>
      <c r="B13" s="45">
        <v>57610084.320000008</v>
      </c>
      <c r="C13" s="45"/>
      <c r="D13" s="45">
        <v>3552715.57</v>
      </c>
      <c r="E13" s="45"/>
      <c r="F13" s="45">
        <v>-415186.14</v>
      </c>
      <c r="G13" s="45"/>
      <c r="H13" s="45">
        <v>0</v>
      </c>
      <c r="I13" s="45"/>
      <c r="J13" s="45">
        <v>3137529.4299999997</v>
      </c>
      <c r="K13" s="45"/>
      <c r="L13" s="45">
        <v>60747613.750000007</v>
      </c>
      <c r="M13" s="4"/>
    </row>
    <row r="14" spans="1:13" x14ac:dyDescent="0.2">
      <c r="A14" t="s">
        <v>83</v>
      </c>
      <c r="B14" s="45">
        <v>412150.57</v>
      </c>
      <c r="C14" s="45"/>
      <c r="D14" s="45">
        <v>0</v>
      </c>
      <c r="E14" s="45"/>
      <c r="F14" s="45">
        <v>0</v>
      </c>
      <c r="G14" s="45"/>
      <c r="H14" s="45">
        <v>0</v>
      </c>
      <c r="I14" s="45"/>
      <c r="J14" s="45">
        <v>0</v>
      </c>
      <c r="K14" s="45"/>
      <c r="L14" s="45">
        <v>412150.57</v>
      </c>
      <c r="M14" s="4"/>
    </row>
    <row r="15" spans="1:13" x14ac:dyDescent="0.2">
      <c r="A15" t="s">
        <v>84</v>
      </c>
      <c r="B15" s="45">
        <v>10999675.24</v>
      </c>
      <c r="C15" s="45"/>
      <c r="D15" s="45">
        <v>0</v>
      </c>
      <c r="E15" s="45"/>
      <c r="F15" s="45">
        <v>-126344</v>
      </c>
      <c r="G15" s="45"/>
      <c r="H15" s="45">
        <v>0</v>
      </c>
      <c r="I15" s="45"/>
      <c r="J15" s="45">
        <v>-126344</v>
      </c>
      <c r="K15" s="45"/>
      <c r="L15" s="45">
        <v>10873331.24</v>
      </c>
      <c r="M15" s="4"/>
    </row>
    <row r="16" spans="1:13" x14ac:dyDescent="0.2">
      <c r="A16" t="s">
        <v>85</v>
      </c>
      <c r="B16" s="45">
        <v>479869.32</v>
      </c>
      <c r="C16" s="45"/>
      <c r="D16" s="45">
        <v>57039.17</v>
      </c>
      <c r="E16" s="45"/>
      <c r="F16" s="45">
        <v>-216.41</v>
      </c>
      <c r="G16" s="45"/>
      <c r="H16" s="45">
        <v>0</v>
      </c>
      <c r="I16" s="45"/>
      <c r="J16" s="45">
        <v>56822.759999999995</v>
      </c>
      <c r="K16" s="45"/>
      <c r="L16" s="45">
        <v>536692.07999999996</v>
      </c>
      <c r="M16" s="4"/>
    </row>
    <row r="17" spans="1:13" x14ac:dyDescent="0.2">
      <c r="A17" t="s">
        <v>86</v>
      </c>
      <c r="B17" s="45">
        <v>933021.18</v>
      </c>
      <c r="C17" s="45"/>
      <c r="D17" s="45">
        <v>145795.12</v>
      </c>
      <c r="E17" s="45"/>
      <c r="F17" s="45">
        <v>0</v>
      </c>
      <c r="G17" s="45"/>
      <c r="H17" s="45">
        <v>0</v>
      </c>
      <c r="I17" s="45"/>
      <c r="J17" s="45">
        <v>145795.12</v>
      </c>
      <c r="K17" s="45"/>
      <c r="L17" s="45">
        <v>1078816.3</v>
      </c>
      <c r="M17" s="4"/>
    </row>
    <row r="18" spans="1:13" x14ac:dyDescent="0.2">
      <c r="A18" t="s">
        <v>87</v>
      </c>
      <c r="B18" s="45">
        <v>13129191.210000001</v>
      </c>
      <c r="C18" s="45"/>
      <c r="D18" s="45">
        <v>33112.97</v>
      </c>
      <c r="E18" s="45"/>
      <c r="F18" s="45">
        <v>-4647823.8899999997</v>
      </c>
      <c r="G18" s="45"/>
      <c r="H18" s="45">
        <v>0</v>
      </c>
      <c r="I18" s="45"/>
      <c r="J18" s="45">
        <v>-4614710.92</v>
      </c>
      <c r="K18" s="45"/>
      <c r="L18" s="45">
        <v>8514480.290000001</v>
      </c>
      <c r="M18" s="4"/>
    </row>
    <row r="19" spans="1:13" x14ac:dyDescent="0.2">
      <c r="A19" t="s">
        <v>88</v>
      </c>
      <c r="B19" s="45">
        <v>3784188.23</v>
      </c>
      <c r="C19" s="45"/>
      <c r="D19" s="45">
        <v>0</v>
      </c>
      <c r="E19" s="45"/>
      <c r="F19" s="45">
        <v>-1700268.24</v>
      </c>
      <c r="G19" s="45"/>
      <c r="H19" s="45">
        <v>0</v>
      </c>
      <c r="I19" s="45"/>
      <c r="J19" s="45">
        <v>-1700268.24</v>
      </c>
      <c r="K19" s="45"/>
      <c r="L19" s="45">
        <v>2083919.99</v>
      </c>
      <c r="M19" s="4"/>
    </row>
    <row r="20" spans="1:13" x14ac:dyDescent="0.2">
      <c r="A20" t="s">
        <v>89</v>
      </c>
      <c r="B20" s="45">
        <v>11178618.479999999</v>
      </c>
      <c r="C20" s="45"/>
      <c r="D20" s="45">
        <v>4108426.7199999997</v>
      </c>
      <c r="E20" s="45"/>
      <c r="F20" s="45">
        <v>-3443867.72</v>
      </c>
      <c r="G20" s="45"/>
      <c r="H20" s="45">
        <v>-77639.12</v>
      </c>
      <c r="I20" s="45"/>
      <c r="J20" s="45">
        <v>586919.87999999942</v>
      </c>
      <c r="K20" s="45"/>
      <c r="L20" s="45">
        <v>11765538.359999998</v>
      </c>
      <c r="M20" s="4"/>
    </row>
    <row r="21" spans="1:13" x14ac:dyDescent="0.2">
      <c r="A21" t="s">
        <v>90</v>
      </c>
      <c r="B21" s="45">
        <v>3527431.84</v>
      </c>
      <c r="C21" s="45"/>
      <c r="D21" s="45">
        <v>664861.25</v>
      </c>
      <c r="E21" s="45"/>
      <c r="F21" s="45">
        <v>-388746</v>
      </c>
      <c r="G21" s="45"/>
      <c r="H21" s="45">
        <v>0</v>
      </c>
      <c r="I21" s="45"/>
      <c r="J21" s="45">
        <v>276115.25</v>
      </c>
      <c r="K21" s="45"/>
      <c r="L21" s="45">
        <v>3803547.09</v>
      </c>
      <c r="M21" s="4"/>
    </row>
    <row r="22" spans="1:13" x14ac:dyDescent="0.2">
      <c r="A22" s="147" t="s">
        <v>1292</v>
      </c>
      <c r="B22" s="150">
        <v>0</v>
      </c>
      <c r="C22" s="150"/>
      <c r="D22" s="150">
        <v>0</v>
      </c>
      <c r="E22" s="150"/>
      <c r="F22" s="150">
        <v>0</v>
      </c>
      <c r="G22" s="150"/>
      <c r="H22" s="150">
        <v>77639.12</v>
      </c>
      <c r="I22" s="150"/>
      <c r="J22" s="150">
        <v>77639.12</v>
      </c>
      <c r="K22" s="150"/>
      <c r="L22" s="150">
        <v>77639.12</v>
      </c>
      <c r="M22" s="4"/>
    </row>
    <row r="23" spans="1:13" x14ac:dyDescent="0.2">
      <c r="A23" t="s">
        <v>91</v>
      </c>
      <c r="B23" s="45">
        <v>3090111.3699999996</v>
      </c>
      <c r="C23" s="45"/>
      <c r="D23" s="45">
        <v>110523.31</v>
      </c>
      <c r="E23" s="45"/>
      <c r="F23" s="45">
        <v>-958811.24</v>
      </c>
      <c r="G23" s="45"/>
      <c r="H23" s="45">
        <v>0</v>
      </c>
      <c r="I23" s="45"/>
      <c r="J23" s="45">
        <v>-848287.92999999993</v>
      </c>
      <c r="K23" s="45"/>
      <c r="L23" s="45">
        <v>2241823.4399999995</v>
      </c>
      <c r="M23" s="4"/>
    </row>
    <row r="24" spans="1:13" x14ac:dyDescent="0.2">
      <c r="A24" t="s">
        <v>92</v>
      </c>
      <c r="B24" s="45">
        <v>132228.5</v>
      </c>
      <c r="C24" s="45"/>
      <c r="D24" s="45">
        <v>112868.01</v>
      </c>
      <c r="E24" s="45"/>
      <c r="F24" s="45">
        <v>0</v>
      </c>
      <c r="G24" s="45"/>
      <c r="H24" s="45">
        <v>0</v>
      </c>
      <c r="I24" s="45"/>
      <c r="J24" s="45">
        <v>112868.01</v>
      </c>
      <c r="K24" s="45"/>
      <c r="L24" s="45">
        <v>245096.51</v>
      </c>
      <c r="M24" s="4"/>
    </row>
    <row r="25" spans="1:13" x14ac:dyDescent="0.2">
      <c r="A25" t="s">
        <v>93</v>
      </c>
      <c r="B25" s="45">
        <v>83874.3</v>
      </c>
      <c r="C25" s="45"/>
      <c r="D25" s="45">
        <v>0</v>
      </c>
      <c r="E25" s="45"/>
      <c r="F25" s="45">
        <v>0</v>
      </c>
      <c r="G25" s="45"/>
      <c r="H25" s="45">
        <v>0</v>
      </c>
      <c r="I25" s="45"/>
      <c r="J25" s="45">
        <v>0</v>
      </c>
      <c r="K25" s="45"/>
      <c r="L25" s="45">
        <v>83874.3</v>
      </c>
      <c r="M25" s="4"/>
    </row>
    <row r="26" spans="1:13" x14ac:dyDescent="0.2">
      <c r="A26" t="s">
        <v>94</v>
      </c>
      <c r="B26" s="45">
        <v>1233655.3</v>
      </c>
      <c r="C26" s="45"/>
      <c r="D26" s="45">
        <v>18326.34</v>
      </c>
      <c r="E26" s="45"/>
      <c r="F26" s="45">
        <v>-146569.23000000001</v>
      </c>
      <c r="G26" s="45"/>
      <c r="H26" s="45">
        <v>0</v>
      </c>
      <c r="I26" s="45"/>
      <c r="J26" s="45">
        <v>-128242.89000000001</v>
      </c>
      <c r="K26" s="45"/>
      <c r="L26" s="45">
        <v>1105412.4100000001</v>
      </c>
      <c r="M26" s="4"/>
    </row>
    <row r="27" spans="1:13" x14ac:dyDescent="0.2">
      <c r="A27" t="s">
        <v>95</v>
      </c>
      <c r="B27" s="45">
        <v>3972623.3600000003</v>
      </c>
      <c r="C27" s="45"/>
      <c r="D27" s="45">
        <v>99481.760000000009</v>
      </c>
      <c r="E27" s="45"/>
      <c r="F27" s="45">
        <v>-452595.8</v>
      </c>
      <c r="G27" s="45"/>
      <c r="H27" s="45">
        <v>0</v>
      </c>
      <c r="I27" s="45"/>
      <c r="J27" s="45">
        <v>-353114.04</v>
      </c>
      <c r="K27" s="45"/>
      <c r="L27" s="45">
        <v>3619509.3200000003</v>
      </c>
      <c r="M27" s="4"/>
    </row>
    <row r="28" spans="1:13" x14ac:dyDescent="0.2">
      <c r="A28" t="s">
        <v>96</v>
      </c>
      <c r="B28" s="45">
        <v>0</v>
      </c>
      <c r="C28" s="45"/>
      <c r="D28" s="45">
        <v>0</v>
      </c>
      <c r="E28" s="45"/>
      <c r="F28" s="45">
        <v>0</v>
      </c>
      <c r="G28" s="45"/>
      <c r="H28" s="45">
        <v>0</v>
      </c>
      <c r="I28" s="45"/>
      <c r="J28" s="45">
        <v>0</v>
      </c>
      <c r="K28" s="45"/>
      <c r="L28" s="45">
        <v>0</v>
      </c>
      <c r="M28" s="4"/>
    </row>
    <row r="29" spans="1:13" x14ac:dyDescent="0.2">
      <c r="A29" t="s">
        <v>97</v>
      </c>
      <c r="B29" s="45">
        <v>266649.12</v>
      </c>
      <c r="C29" s="45"/>
      <c r="D29" s="45">
        <v>0</v>
      </c>
      <c r="E29" s="45"/>
      <c r="F29" s="45">
        <v>0</v>
      </c>
      <c r="G29" s="45"/>
      <c r="H29" s="45">
        <v>-30818.06</v>
      </c>
      <c r="I29" s="45"/>
      <c r="J29" s="45">
        <v>-30818.06</v>
      </c>
      <c r="K29" s="45"/>
      <c r="L29" s="45">
        <v>235831.06</v>
      </c>
      <c r="M29" s="4"/>
    </row>
    <row r="30" spans="1:13" x14ac:dyDescent="0.2">
      <c r="A30" t="s">
        <v>98</v>
      </c>
      <c r="B30" s="45">
        <v>14147.08</v>
      </c>
      <c r="C30" s="45"/>
      <c r="D30" s="45">
        <v>0</v>
      </c>
      <c r="E30" s="45"/>
      <c r="F30" s="45">
        <v>0</v>
      </c>
      <c r="G30" s="45"/>
      <c r="H30" s="45">
        <v>0</v>
      </c>
      <c r="I30" s="45"/>
      <c r="J30" s="45">
        <v>0</v>
      </c>
      <c r="K30" s="45"/>
      <c r="L30" s="45">
        <v>14147.08</v>
      </c>
      <c r="M30" s="4"/>
    </row>
    <row r="31" spans="1:13" x14ac:dyDescent="0.2">
      <c r="A31" t="s">
        <v>4</v>
      </c>
      <c r="B31" s="45">
        <v>40045511.890000001</v>
      </c>
      <c r="C31" s="45"/>
      <c r="D31" s="45">
        <v>1293613.55</v>
      </c>
      <c r="E31" s="45"/>
      <c r="F31" s="45">
        <v>-154551.56</v>
      </c>
      <c r="G31" s="45"/>
      <c r="H31" s="45">
        <v>0</v>
      </c>
      <c r="I31" s="45"/>
      <c r="J31" s="45">
        <v>1139061.99</v>
      </c>
      <c r="K31" s="45"/>
      <c r="L31" s="45">
        <v>41184573.880000003</v>
      </c>
      <c r="M31" s="4"/>
    </row>
    <row r="32" spans="1:13" x14ac:dyDescent="0.2">
      <c r="A32" t="s">
        <v>99</v>
      </c>
      <c r="B32" s="45">
        <v>6403627.6499999994</v>
      </c>
      <c r="C32" s="45"/>
      <c r="D32" s="45">
        <v>18841.57</v>
      </c>
      <c r="E32" s="45"/>
      <c r="F32" s="45">
        <v>0</v>
      </c>
      <c r="G32" s="45"/>
      <c r="H32" s="45">
        <v>0</v>
      </c>
      <c r="I32" s="45"/>
      <c r="J32" s="45">
        <v>18841.57</v>
      </c>
      <c r="K32" s="45"/>
      <c r="L32" s="45">
        <v>6422469.2199999997</v>
      </c>
      <c r="M32" s="4"/>
    </row>
    <row r="33" spans="1:13" x14ac:dyDescent="0.2">
      <c r="A33" t="s">
        <v>100</v>
      </c>
      <c r="B33" s="45">
        <v>598999.63</v>
      </c>
      <c r="C33" s="45"/>
      <c r="D33" s="45">
        <v>17206.03</v>
      </c>
      <c r="E33" s="45"/>
      <c r="F33" s="45">
        <v>-594390.05000000005</v>
      </c>
      <c r="G33" s="45"/>
      <c r="H33" s="45">
        <v>0</v>
      </c>
      <c r="I33" s="45"/>
      <c r="J33" s="45">
        <v>-577184.02</v>
      </c>
      <c r="K33" s="45"/>
      <c r="L33" s="45">
        <v>21815.609999999986</v>
      </c>
      <c r="M33" s="4"/>
    </row>
    <row r="34" spans="1:13" x14ac:dyDescent="0.2">
      <c r="A34" t="s">
        <v>101</v>
      </c>
      <c r="B34" s="45">
        <v>101389.77</v>
      </c>
      <c r="C34" s="45"/>
      <c r="D34" s="45">
        <v>0</v>
      </c>
      <c r="E34" s="45"/>
      <c r="F34" s="45">
        <v>0</v>
      </c>
      <c r="G34" s="45"/>
      <c r="H34" s="45">
        <v>0</v>
      </c>
      <c r="I34" s="45"/>
      <c r="J34" s="45">
        <v>0</v>
      </c>
      <c r="K34" s="45"/>
      <c r="L34" s="45">
        <v>101389.77</v>
      </c>
      <c r="M34" s="4"/>
    </row>
    <row r="35" spans="1:13" x14ac:dyDescent="0.2">
      <c r="A35" t="s">
        <v>102</v>
      </c>
      <c r="B35" s="45">
        <v>83782.289999999994</v>
      </c>
      <c r="C35" s="45"/>
      <c r="D35" s="45">
        <v>0</v>
      </c>
      <c r="E35" s="45"/>
      <c r="F35" s="45">
        <v>0</v>
      </c>
      <c r="G35" s="45"/>
      <c r="H35" s="45">
        <v>0</v>
      </c>
      <c r="I35" s="45"/>
      <c r="J35" s="45">
        <v>0</v>
      </c>
      <c r="K35" s="45"/>
      <c r="L35" s="45">
        <v>83782.289999999994</v>
      </c>
      <c r="M35" s="4"/>
    </row>
    <row r="36" spans="1:13" x14ac:dyDescent="0.2">
      <c r="A36" t="s">
        <v>259</v>
      </c>
      <c r="B36" s="45">
        <v>4200</v>
      </c>
      <c r="C36" s="45"/>
      <c r="D36" s="45">
        <v>0</v>
      </c>
      <c r="E36" s="45"/>
      <c r="F36" s="45">
        <v>-4200</v>
      </c>
      <c r="G36" s="45"/>
      <c r="H36" s="45">
        <v>0</v>
      </c>
      <c r="I36" s="45"/>
      <c r="J36" s="45">
        <v>-4200</v>
      </c>
      <c r="K36" s="45"/>
      <c r="L36" s="45">
        <v>0</v>
      </c>
      <c r="M36" s="4"/>
    </row>
    <row r="37" spans="1:13" x14ac:dyDescent="0.2">
      <c r="A37" t="s">
        <v>260</v>
      </c>
      <c r="B37" s="45">
        <v>15162355.859999999</v>
      </c>
      <c r="C37" s="45"/>
      <c r="D37" s="45">
        <v>5951724.0200000005</v>
      </c>
      <c r="E37" s="45"/>
      <c r="F37" s="45">
        <v>-4364050.5999999996</v>
      </c>
      <c r="G37" s="45"/>
      <c r="H37" s="45">
        <v>0</v>
      </c>
      <c r="I37" s="45"/>
      <c r="J37" s="45">
        <v>1587673.4200000009</v>
      </c>
      <c r="K37" s="45"/>
      <c r="L37" s="45">
        <v>16750029.280000001</v>
      </c>
      <c r="M37" s="4"/>
    </row>
    <row r="38" spans="1:13" x14ac:dyDescent="0.2">
      <c r="A38" t="s">
        <v>957</v>
      </c>
      <c r="B38" s="45">
        <v>41204988.569999993</v>
      </c>
      <c r="C38" s="45"/>
      <c r="D38" s="45">
        <v>2852362.69</v>
      </c>
      <c r="E38" s="45"/>
      <c r="F38" s="45">
        <v>0</v>
      </c>
      <c r="G38" s="45"/>
      <c r="H38" s="45">
        <v>0</v>
      </c>
      <c r="I38" s="45"/>
      <c r="J38" s="45">
        <v>2852362.69</v>
      </c>
      <c r="K38" s="45"/>
      <c r="L38" s="45">
        <v>44057351.25999999</v>
      </c>
      <c r="M38" s="4"/>
    </row>
    <row r="39" spans="1:13" x14ac:dyDescent="0.2">
      <c r="A39" t="s">
        <v>261</v>
      </c>
      <c r="B39" s="47">
        <v>0</v>
      </c>
      <c r="C39" s="51"/>
      <c r="D39" s="47">
        <v>0</v>
      </c>
      <c r="E39" s="51"/>
      <c r="F39" s="47">
        <v>0</v>
      </c>
      <c r="G39" s="51"/>
      <c r="H39" s="47">
        <v>0</v>
      </c>
      <c r="I39" s="51"/>
      <c r="J39" s="47">
        <v>0</v>
      </c>
      <c r="K39" s="51"/>
      <c r="L39" s="47">
        <v>0</v>
      </c>
      <c r="M39" s="53"/>
    </row>
    <row r="40" spans="1:13" x14ac:dyDescent="0.2">
      <c r="B40" s="51">
        <v>216339786.07999998</v>
      </c>
      <c r="C40" s="51"/>
      <c r="D40" s="51">
        <v>19036898.080000002</v>
      </c>
      <c r="E40" s="51"/>
      <c r="F40" s="51">
        <v>-17397620.880000003</v>
      </c>
      <c r="G40" s="51"/>
      <c r="H40" s="51">
        <v>-30818.06</v>
      </c>
      <c r="I40" s="51"/>
      <c r="J40" s="51">
        <v>1608459.1399999992</v>
      </c>
      <c r="K40" s="51"/>
      <c r="L40" s="51">
        <v>217948245.22000003</v>
      </c>
      <c r="M40" s="53"/>
    </row>
    <row r="41" spans="1:13" x14ac:dyDescent="0.2">
      <c r="B41" s="51"/>
      <c r="C41" s="51"/>
      <c r="D41" s="51"/>
      <c r="E41" s="51"/>
      <c r="F41" s="51"/>
      <c r="G41" s="51"/>
      <c r="H41" s="51"/>
      <c r="I41" s="51"/>
      <c r="J41" s="51"/>
      <c r="K41" s="51"/>
      <c r="L41" s="51"/>
      <c r="M41" s="53"/>
    </row>
    <row r="42" spans="1:13" x14ac:dyDescent="0.2">
      <c r="B42" s="51"/>
      <c r="C42" s="51"/>
      <c r="D42" s="51"/>
      <c r="E42" s="51"/>
      <c r="F42" s="51"/>
      <c r="G42" s="51"/>
      <c r="H42" s="51"/>
      <c r="I42" s="51"/>
      <c r="J42" s="51"/>
      <c r="K42" s="51"/>
      <c r="L42" s="51"/>
      <c r="M42" s="53"/>
    </row>
    <row r="43" spans="1:13" s="10" customFormat="1" x14ac:dyDescent="0.2">
      <c r="A43" s="12" t="s">
        <v>202</v>
      </c>
      <c r="B43" s="52"/>
      <c r="C43"/>
      <c r="D43" s="52"/>
      <c r="E43"/>
      <c r="F43" s="52"/>
      <c r="G43"/>
      <c r="H43" s="52"/>
      <c r="I43"/>
      <c r="J43" s="52"/>
      <c r="K43"/>
      <c r="L43" s="52"/>
    </row>
    <row r="44" spans="1:13" s="10" customFormat="1" x14ac:dyDescent="0.2">
      <c r="A44" s="12" t="s">
        <v>378</v>
      </c>
      <c r="B44"/>
      <c r="C44"/>
      <c r="D44"/>
      <c r="E44"/>
      <c r="F44"/>
      <c r="G44"/>
      <c r="H44"/>
      <c r="I44"/>
      <c r="J44"/>
      <c r="K44"/>
      <c r="L44"/>
    </row>
    <row r="45" spans="1:13" s="10" customFormat="1" x14ac:dyDescent="0.2">
      <c r="A45" s="12" t="s">
        <v>756</v>
      </c>
      <c r="B45"/>
      <c r="C45"/>
      <c r="D45"/>
      <c r="E45"/>
      <c r="F45"/>
      <c r="G45"/>
      <c r="H45"/>
      <c r="I45"/>
      <c r="J45"/>
      <c r="K45"/>
      <c r="L45"/>
    </row>
    <row r="46" spans="1:13" x14ac:dyDescent="0.2">
      <c r="A46" t="s">
        <v>19</v>
      </c>
      <c r="B46" s="45">
        <v>0</v>
      </c>
      <c r="C46" s="45"/>
      <c r="D46" s="45">
        <v>0</v>
      </c>
      <c r="E46" s="45"/>
      <c r="F46" s="45">
        <v>0</v>
      </c>
      <c r="G46" s="45"/>
      <c r="H46" s="45">
        <v>0</v>
      </c>
      <c r="I46" s="45"/>
      <c r="J46" s="45">
        <v>0</v>
      </c>
      <c r="K46" s="45"/>
      <c r="L46" s="45">
        <v>0</v>
      </c>
      <c r="M46" s="4"/>
    </row>
    <row r="47" spans="1:13" x14ac:dyDescent="0.2">
      <c r="A47" t="s">
        <v>20</v>
      </c>
      <c r="B47" s="45">
        <v>0</v>
      </c>
      <c r="C47" s="45"/>
      <c r="D47" s="45">
        <v>0</v>
      </c>
      <c r="E47" s="45"/>
      <c r="F47" s="45">
        <v>0</v>
      </c>
      <c r="G47" s="45"/>
      <c r="H47" s="45">
        <v>0</v>
      </c>
      <c r="I47" s="45"/>
      <c r="J47" s="45">
        <v>0</v>
      </c>
      <c r="K47" s="45"/>
      <c r="L47" s="45">
        <v>0</v>
      </c>
      <c r="M47" s="4"/>
    </row>
    <row r="48" spans="1:13" x14ac:dyDescent="0.2">
      <c r="A48" t="s">
        <v>258</v>
      </c>
      <c r="B48" s="45">
        <v>0</v>
      </c>
      <c r="C48" s="45"/>
      <c r="D48" s="45">
        <v>479918.56999999995</v>
      </c>
      <c r="E48" s="45"/>
      <c r="F48" s="45">
        <v>0</v>
      </c>
      <c r="G48" s="45"/>
      <c r="H48" s="45">
        <v>0</v>
      </c>
      <c r="I48" s="45"/>
      <c r="J48" s="45">
        <v>479918.56999999995</v>
      </c>
      <c r="K48" s="45"/>
      <c r="L48" s="45">
        <v>479918.56999999995</v>
      </c>
      <c r="M48" s="4"/>
    </row>
    <row r="49" spans="1:13" x14ac:dyDescent="0.2">
      <c r="A49" t="s">
        <v>83</v>
      </c>
      <c r="B49" s="45">
        <v>0</v>
      </c>
      <c r="C49" s="45"/>
      <c r="D49" s="45">
        <v>0</v>
      </c>
      <c r="E49" s="45"/>
      <c r="F49" s="45">
        <v>0</v>
      </c>
      <c r="G49" s="45"/>
      <c r="H49" s="45">
        <v>0</v>
      </c>
      <c r="I49" s="45"/>
      <c r="J49" s="45">
        <v>0</v>
      </c>
      <c r="K49" s="45"/>
      <c r="L49" s="45">
        <v>0</v>
      </c>
      <c r="M49" s="4"/>
    </row>
    <row r="50" spans="1:13" x14ac:dyDescent="0.2">
      <c r="A50" t="s">
        <v>84</v>
      </c>
      <c r="B50" s="45">
        <v>0</v>
      </c>
      <c r="C50" s="45"/>
      <c r="D50" s="45">
        <v>0</v>
      </c>
      <c r="E50" s="45"/>
      <c r="F50" s="45">
        <v>0</v>
      </c>
      <c r="G50" s="45"/>
      <c r="H50" s="45">
        <v>0</v>
      </c>
      <c r="I50" s="45"/>
      <c r="J50" s="45">
        <v>0</v>
      </c>
      <c r="K50" s="45"/>
      <c r="L50" s="45">
        <v>0</v>
      </c>
      <c r="M50" s="4"/>
    </row>
    <row r="51" spans="1:13" x14ac:dyDescent="0.2">
      <c r="A51" t="s">
        <v>85</v>
      </c>
      <c r="B51" s="45">
        <v>0</v>
      </c>
      <c r="C51" s="45"/>
      <c r="D51" s="45">
        <v>0</v>
      </c>
      <c r="E51" s="45"/>
      <c r="F51" s="45">
        <v>0</v>
      </c>
      <c r="G51" s="45"/>
      <c r="H51" s="45">
        <v>0</v>
      </c>
      <c r="I51" s="45"/>
      <c r="J51" s="45">
        <v>0</v>
      </c>
      <c r="K51" s="45"/>
      <c r="L51" s="45">
        <v>0</v>
      </c>
      <c r="M51" s="4"/>
    </row>
    <row r="52" spans="1:13" x14ac:dyDescent="0.2">
      <c r="A52" t="s">
        <v>86</v>
      </c>
      <c r="B52" s="150">
        <v>0</v>
      </c>
      <c r="C52" s="45"/>
      <c r="D52" s="150">
        <v>0</v>
      </c>
      <c r="E52" s="45"/>
      <c r="F52" s="150">
        <v>0</v>
      </c>
      <c r="G52" s="45"/>
      <c r="H52" s="150">
        <v>0</v>
      </c>
      <c r="I52" s="45"/>
      <c r="J52" s="45">
        <v>0</v>
      </c>
      <c r="K52" s="45"/>
      <c r="L52" s="45">
        <v>0</v>
      </c>
      <c r="M52" s="4"/>
    </row>
    <row r="53" spans="1:13" x14ac:dyDescent="0.2">
      <c r="A53" t="s">
        <v>87</v>
      </c>
      <c r="B53" s="45">
        <v>0</v>
      </c>
      <c r="C53" s="45"/>
      <c r="D53" s="45">
        <v>17984.009999999998</v>
      </c>
      <c r="E53" s="45"/>
      <c r="F53" s="45">
        <v>0</v>
      </c>
      <c r="G53" s="45"/>
      <c r="H53" s="45">
        <v>0</v>
      </c>
      <c r="I53" s="45"/>
      <c r="J53" s="45">
        <v>17984.009999999998</v>
      </c>
      <c r="K53" s="45"/>
      <c r="L53" s="45">
        <v>17984.009999999998</v>
      </c>
      <c r="M53" s="4"/>
    </row>
    <row r="54" spans="1:13" x14ac:dyDescent="0.2">
      <c r="A54" t="s">
        <v>88</v>
      </c>
      <c r="B54" s="45">
        <v>0</v>
      </c>
      <c r="C54" s="45"/>
      <c r="D54" s="45">
        <v>2659.54</v>
      </c>
      <c r="E54" s="45"/>
      <c r="F54" s="45">
        <v>0</v>
      </c>
      <c r="G54" s="45"/>
      <c r="H54" s="45">
        <v>0</v>
      </c>
      <c r="I54" s="45"/>
      <c r="J54" s="45">
        <v>2659.54</v>
      </c>
      <c r="K54" s="45"/>
      <c r="L54" s="45">
        <v>2659.54</v>
      </c>
      <c r="M54" s="4"/>
    </row>
    <row r="55" spans="1:13" x14ac:dyDescent="0.2">
      <c r="A55" t="s">
        <v>89</v>
      </c>
      <c r="B55" s="45">
        <v>537300.50000000012</v>
      </c>
      <c r="C55" s="45"/>
      <c r="D55" s="45">
        <v>1349263.7599999998</v>
      </c>
      <c r="E55" s="45"/>
      <c r="F55" s="45">
        <v>0</v>
      </c>
      <c r="G55" s="45"/>
      <c r="H55" s="45">
        <v>0</v>
      </c>
      <c r="I55" s="45"/>
      <c r="J55" s="45">
        <v>1349263.7599999998</v>
      </c>
      <c r="K55" s="45"/>
      <c r="L55" s="45">
        <v>1886564.2599999998</v>
      </c>
      <c r="M55" s="4"/>
    </row>
    <row r="56" spans="1:13" x14ac:dyDescent="0.2">
      <c r="A56" t="s">
        <v>90</v>
      </c>
      <c r="B56" s="45">
        <v>0</v>
      </c>
      <c r="C56" s="45"/>
      <c r="D56" s="45">
        <v>6773.84</v>
      </c>
      <c r="E56" s="45"/>
      <c r="F56" s="45">
        <v>0</v>
      </c>
      <c r="G56" s="45"/>
      <c r="H56" s="45">
        <v>0</v>
      </c>
      <c r="I56" s="45"/>
      <c r="J56" s="45">
        <v>6773.84</v>
      </c>
      <c r="K56" s="45"/>
      <c r="L56" s="45">
        <v>6773.84</v>
      </c>
      <c r="M56" s="4"/>
    </row>
    <row r="57" spans="1:13" x14ac:dyDescent="0.2">
      <c r="A57" t="s">
        <v>91</v>
      </c>
      <c r="B57" s="45">
        <v>0</v>
      </c>
      <c r="C57" s="45"/>
      <c r="D57" s="45">
        <v>0</v>
      </c>
      <c r="E57" s="45"/>
      <c r="F57" s="45">
        <v>0</v>
      </c>
      <c r="G57" s="45"/>
      <c r="H57" s="45">
        <v>0</v>
      </c>
      <c r="I57" s="45"/>
      <c r="J57" s="45">
        <v>0</v>
      </c>
      <c r="K57" s="45"/>
      <c r="L57" s="45">
        <v>0</v>
      </c>
      <c r="M57" s="4"/>
    </row>
    <row r="58" spans="1:13" x14ac:dyDescent="0.2">
      <c r="A58" t="s">
        <v>92</v>
      </c>
      <c r="B58" s="45">
        <v>0</v>
      </c>
      <c r="C58" s="45"/>
      <c r="D58" s="45">
        <v>0</v>
      </c>
      <c r="E58" s="45"/>
      <c r="F58" s="45">
        <v>0</v>
      </c>
      <c r="G58" s="45"/>
      <c r="H58" s="45">
        <v>0</v>
      </c>
      <c r="I58" s="45"/>
      <c r="J58" s="45">
        <v>0</v>
      </c>
      <c r="K58" s="45"/>
      <c r="L58" s="45">
        <v>0</v>
      </c>
      <c r="M58" s="4"/>
    </row>
    <row r="59" spans="1:13" x14ac:dyDescent="0.2">
      <c r="A59" t="s">
        <v>93</v>
      </c>
      <c r="B59" s="45">
        <v>0</v>
      </c>
      <c r="C59" s="45"/>
      <c r="D59" s="45">
        <v>0</v>
      </c>
      <c r="E59" s="45"/>
      <c r="F59" s="45">
        <v>0</v>
      </c>
      <c r="G59" s="45"/>
      <c r="H59" s="45">
        <v>0</v>
      </c>
      <c r="I59" s="45"/>
      <c r="J59" s="45">
        <v>0</v>
      </c>
      <c r="K59" s="45"/>
      <c r="L59" s="45">
        <v>0</v>
      </c>
      <c r="M59" s="4"/>
    </row>
    <row r="60" spans="1:13" x14ac:dyDescent="0.2">
      <c r="A60" t="s">
        <v>94</v>
      </c>
      <c r="B60" s="45">
        <v>18326.34</v>
      </c>
      <c r="C60" s="45"/>
      <c r="D60" s="45">
        <v>12125.34</v>
      </c>
      <c r="E60" s="45"/>
      <c r="F60" s="45">
        <v>0</v>
      </c>
      <c r="G60" s="45"/>
      <c r="H60" s="45">
        <v>0</v>
      </c>
      <c r="I60" s="45"/>
      <c r="J60" s="45">
        <v>12125.34</v>
      </c>
      <c r="K60" s="45"/>
      <c r="L60" s="45">
        <v>30451.68</v>
      </c>
      <c r="M60" s="4"/>
    </row>
    <row r="61" spans="1:13" x14ac:dyDescent="0.2">
      <c r="A61" t="s">
        <v>95</v>
      </c>
      <c r="B61" s="45">
        <v>0</v>
      </c>
      <c r="C61" s="45"/>
      <c r="D61" s="45">
        <v>0</v>
      </c>
      <c r="E61" s="45"/>
      <c r="F61" s="45">
        <v>0</v>
      </c>
      <c r="G61" s="45"/>
      <c r="H61" s="45">
        <v>0</v>
      </c>
      <c r="I61" s="45"/>
      <c r="J61" s="45">
        <v>0</v>
      </c>
      <c r="K61" s="45"/>
      <c r="L61" s="45">
        <v>0</v>
      </c>
      <c r="M61" s="4"/>
    </row>
    <row r="62" spans="1:13" x14ac:dyDescent="0.2">
      <c r="A62" t="s">
        <v>96</v>
      </c>
      <c r="B62" s="45">
        <v>0</v>
      </c>
      <c r="C62" s="45"/>
      <c r="D62" s="45">
        <v>0</v>
      </c>
      <c r="E62" s="45"/>
      <c r="F62" s="45">
        <v>0</v>
      </c>
      <c r="G62" s="45"/>
      <c r="H62" s="45">
        <v>0</v>
      </c>
      <c r="I62" s="45"/>
      <c r="J62" s="45">
        <v>0</v>
      </c>
      <c r="K62" s="45"/>
      <c r="L62" s="45">
        <v>0</v>
      </c>
      <c r="M62" s="4"/>
    </row>
    <row r="63" spans="1:13" x14ac:dyDescent="0.2">
      <c r="A63" t="s">
        <v>97</v>
      </c>
      <c r="B63" s="45">
        <v>0</v>
      </c>
      <c r="C63" s="45"/>
      <c r="D63" s="45">
        <v>0</v>
      </c>
      <c r="E63" s="45"/>
      <c r="F63" s="45">
        <v>0</v>
      </c>
      <c r="G63" s="45"/>
      <c r="H63" s="45">
        <v>0</v>
      </c>
      <c r="I63" s="45"/>
      <c r="J63" s="45">
        <v>0</v>
      </c>
      <c r="K63" s="45"/>
      <c r="L63" s="45">
        <v>0</v>
      </c>
      <c r="M63" s="4"/>
    </row>
    <row r="64" spans="1:13" x14ac:dyDescent="0.2">
      <c r="A64" t="s">
        <v>98</v>
      </c>
      <c r="B64" s="45">
        <v>0</v>
      </c>
      <c r="C64" s="45"/>
      <c r="D64" s="45">
        <v>0</v>
      </c>
      <c r="E64" s="45"/>
      <c r="F64" s="45">
        <v>0</v>
      </c>
      <c r="G64" s="45"/>
      <c r="H64" s="45">
        <v>0</v>
      </c>
      <c r="I64" s="45"/>
      <c r="J64" s="45">
        <v>0</v>
      </c>
      <c r="K64" s="45"/>
      <c r="L64" s="45">
        <v>0</v>
      </c>
      <c r="M64" s="4"/>
    </row>
    <row r="65" spans="1:13" x14ac:dyDescent="0.2">
      <c r="A65" t="s">
        <v>4</v>
      </c>
      <c r="B65" s="150">
        <v>41531.789999999921</v>
      </c>
      <c r="C65" s="45"/>
      <c r="D65" s="45">
        <v>52188.369999999937</v>
      </c>
      <c r="E65" s="45"/>
      <c r="F65" s="150">
        <v>0</v>
      </c>
      <c r="G65" s="45"/>
      <c r="H65" s="150">
        <v>0</v>
      </c>
      <c r="I65" s="45"/>
      <c r="J65" s="45">
        <v>52188.369999999937</v>
      </c>
      <c r="K65" s="45"/>
      <c r="L65" s="45">
        <v>93720.159999999858</v>
      </c>
      <c r="M65" s="4"/>
    </row>
    <row r="66" spans="1:13" x14ac:dyDescent="0.2">
      <c r="A66" t="s">
        <v>99</v>
      </c>
      <c r="B66" s="45">
        <v>0</v>
      </c>
      <c r="C66" s="45"/>
      <c r="D66" s="150">
        <v>56863.95</v>
      </c>
      <c r="E66" s="45"/>
      <c r="F66" s="45">
        <v>0</v>
      </c>
      <c r="G66" s="45"/>
      <c r="H66" s="45">
        <v>0</v>
      </c>
      <c r="I66" s="45"/>
      <c r="J66" s="45">
        <v>56863.95</v>
      </c>
      <c r="K66" s="45"/>
      <c r="L66" s="45">
        <v>56863.95</v>
      </c>
      <c r="M66" s="4"/>
    </row>
    <row r="67" spans="1:13" x14ac:dyDescent="0.2">
      <c r="A67" t="s">
        <v>100</v>
      </c>
      <c r="B67" s="45">
        <v>0</v>
      </c>
      <c r="C67" s="45"/>
      <c r="D67" s="45">
        <v>0</v>
      </c>
      <c r="E67" s="45"/>
      <c r="F67" s="45">
        <v>0</v>
      </c>
      <c r="G67" s="45"/>
      <c r="H67" s="45">
        <v>0</v>
      </c>
      <c r="I67" s="45"/>
      <c r="J67" s="45">
        <v>0</v>
      </c>
      <c r="K67" s="45"/>
      <c r="L67" s="45">
        <v>0</v>
      </c>
      <c r="M67" s="4"/>
    </row>
    <row r="68" spans="1:13" x14ac:dyDescent="0.2">
      <c r="A68" t="s">
        <v>101</v>
      </c>
      <c r="B68" s="45">
        <v>0</v>
      </c>
      <c r="C68" s="45"/>
      <c r="D68" s="45">
        <v>0</v>
      </c>
      <c r="E68" s="45"/>
      <c r="F68" s="45">
        <v>0</v>
      </c>
      <c r="G68" s="45"/>
      <c r="H68" s="45">
        <v>0</v>
      </c>
      <c r="I68" s="45"/>
      <c r="J68" s="45">
        <v>0</v>
      </c>
      <c r="K68" s="45"/>
      <c r="L68" s="45">
        <v>0</v>
      </c>
      <c r="M68" s="4"/>
    </row>
    <row r="69" spans="1:13" x14ac:dyDescent="0.2">
      <c r="A69" t="s">
        <v>102</v>
      </c>
      <c r="B69" s="45">
        <v>0</v>
      </c>
      <c r="C69" s="45"/>
      <c r="D69" s="45">
        <v>0</v>
      </c>
      <c r="E69" s="45"/>
      <c r="F69" s="45">
        <v>0</v>
      </c>
      <c r="G69" s="45"/>
      <c r="H69" s="45">
        <v>0</v>
      </c>
      <c r="I69" s="45"/>
      <c r="J69" s="45">
        <v>0</v>
      </c>
      <c r="K69" s="45"/>
      <c r="L69" s="45">
        <v>0</v>
      </c>
      <c r="M69" s="4"/>
    </row>
    <row r="70" spans="1:13" x14ac:dyDescent="0.2">
      <c r="A70" t="s">
        <v>259</v>
      </c>
      <c r="B70" s="45">
        <v>0</v>
      </c>
      <c r="C70" s="45"/>
      <c r="D70" s="45">
        <v>0</v>
      </c>
      <c r="E70" s="45"/>
      <c r="F70" s="45">
        <v>0</v>
      </c>
      <c r="G70" s="45"/>
      <c r="H70" s="45">
        <v>0</v>
      </c>
      <c r="I70" s="45"/>
      <c r="J70" s="45">
        <v>0</v>
      </c>
      <c r="K70" s="45"/>
      <c r="L70" s="45">
        <v>0</v>
      </c>
      <c r="M70" s="4"/>
    </row>
    <row r="71" spans="1:13" x14ac:dyDescent="0.2">
      <c r="A71" t="s">
        <v>260</v>
      </c>
      <c r="B71" s="45">
        <v>1972591.3499999966</v>
      </c>
      <c r="C71" s="45"/>
      <c r="D71" s="45">
        <v>-22956.590000000142</v>
      </c>
      <c r="E71" s="45"/>
      <c r="F71" s="45">
        <v>0</v>
      </c>
      <c r="G71" s="45"/>
      <c r="H71" s="45">
        <v>0</v>
      </c>
      <c r="I71" s="45"/>
      <c r="J71" s="45">
        <v>-22956.590000000142</v>
      </c>
      <c r="K71" s="45"/>
      <c r="L71" s="45">
        <v>1949634.7599999965</v>
      </c>
      <c r="M71" s="4"/>
    </row>
    <row r="72" spans="1:13" x14ac:dyDescent="0.2">
      <c r="A72" t="s">
        <v>957</v>
      </c>
      <c r="B72" s="150">
        <v>742340.01</v>
      </c>
      <c r="C72" s="45"/>
      <c r="D72" s="150">
        <v>-451090.51000000013</v>
      </c>
      <c r="E72" s="45"/>
      <c r="F72" s="45">
        <v>0</v>
      </c>
      <c r="G72" s="45"/>
      <c r="H72" s="45">
        <v>0</v>
      </c>
      <c r="I72" s="45"/>
      <c r="J72" s="45">
        <v>-451090.51000000013</v>
      </c>
      <c r="K72" s="45"/>
      <c r="L72" s="45">
        <v>291249.49999999988</v>
      </c>
      <c r="M72" s="4"/>
    </row>
    <row r="73" spans="1:13" x14ac:dyDescent="0.2">
      <c r="A73" t="s">
        <v>261</v>
      </c>
      <c r="B73" s="47">
        <v>0</v>
      </c>
      <c r="C73" s="51"/>
      <c r="D73" s="47">
        <v>0</v>
      </c>
      <c r="E73" s="51"/>
      <c r="F73" s="47">
        <v>0</v>
      </c>
      <c r="G73" s="51"/>
      <c r="H73" s="47">
        <v>0</v>
      </c>
      <c r="I73" s="51"/>
      <c r="J73" s="47">
        <v>0</v>
      </c>
      <c r="K73" s="51"/>
      <c r="L73" s="47">
        <v>0</v>
      </c>
      <c r="M73" s="53"/>
    </row>
    <row r="74" spans="1:13" x14ac:dyDescent="0.2">
      <c r="B74" s="51">
        <v>3312089.9899999965</v>
      </c>
      <c r="C74" s="51"/>
      <c r="D74" s="51">
        <v>1503730.2799999993</v>
      </c>
      <c r="E74" s="51"/>
      <c r="F74" s="51">
        <v>0</v>
      </c>
      <c r="G74" s="51"/>
      <c r="H74" s="51">
        <v>0</v>
      </c>
      <c r="I74" s="51"/>
      <c r="J74" s="51">
        <v>1503730.2799999993</v>
      </c>
      <c r="K74" s="51"/>
      <c r="L74" s="51">
        <v>4815820.2699999958</v>
      </c>
      <c r="M74" s="53"/>
    </row>
    <row r="75" spans="1:13" x14ac:dyDescent="0.2">
      <c r="B75" s="51"/>
      <c r="C75" s="51"/>
      <c r="D75" s="51"/>
      <c r="E75" s="51"/>
      <c r="F75" s="51"/>
      <c r="G75" s="51"/>
      <c r="H75" s="51"/>
      <c r="I75" s="51"/>
      <c r="J75" s="51"/>
      <c r="K75" s="51"/>
      <c r="L75" s="51"/>
      <c r="M75" s="53"/>
    </row>
    <row r="76" spans="1:13" ht="13.5" thickBot="1" x14ac:dyDescent="0.25">
      <c r="A76" s="3" t="s">
        <v>199</v>
      </c>
      <c r="B76" s="46">
        <v>219651876.06999999</v>
      </c>
      <c r="C76" s="53"/>
      <c r="D76" s="46">
        <v>20540628.359999999</v>
      </c>
      <c r="E76" s="53"/>
      <c r="F76" s="46">
        <v>-17397620.880000003</v>
      </c>
      <c r="G76" s="53"/>
      <c r="H76" s="46">
        <v>-30818.06</v>
      </c>
      <c r="I76" s="53"/>
      <c r="J76" s="46">
        <v>3112189.4199999985</v>
      </c>
      <c r="K76" s="53"/>
      <c r="L76" s="46">
        <v>222764065.49000001</v>
      </c>
      <c r="M76" s="53"/>
    </row>
    <row r="77" spans="1:13" ht="13.5" thickTop="1" x14ac:dyDescent="0.2">
      <c r="B77" s="51"/>
      <c r="C77" s="51"/>
      <c r="D77" s="51"/>
      <c r="E77" s="51"/>
      <c r="F77" s="51"/>
      <c r="G77" s="51"/>
      <c r="H77" s="51"/>
      <c r="I77" s="51"/>
      <c r="J77" s="51"/>
      <c r="K77" s="51"/>
      <c r="L77" s="51"/>
      <c r="M77" s="53"/>
    </row>
    <row r="78" spans="1:13" x14ac:dyDescent="0.2">
      <c r="B78" s="51"/>
      <c r="C78" s="51"/>
      <c r="D78" s="51"/>
      <c r="E78" s="51"/>
      <c r="F78" s="51"/>
      <c r="G78" s="51"/>
      <c r="H78" s="51"/>
      <c r="I78" s="51"/>
      <c r="J78" s="51"/>
      <c r="K78" s="51"/>
      <c r="L78" s="51">
        <v>-1.4319084584712982E-8</v>
      </c>
      <c r="M78" s="53"/>
    </row>
    <row r="79" spans="1:13" x14ac:dyDescent="0.2">
      <c r="B79" s="45"/>
      <c r="C79" s="45"/>
      <c r="D79" s="45"/>
      <c r="E79" s="45"/>
      <c r="F79" s="45"/>
      <c r="G79" s="45"/>
      <c r="H79" s="45"/>
      <c r="I79" s="45"/>
      <c r="J79" s="45"/>
      <c r="K79" s="45"/>
      <c r="L79" s="45"/>
      <c r="M79" s="4"/>
    </row>
    <row r="80" spans="1:13" x14ac:dyDescent="0.2">
      <c r="B80" s="4"/>
      <c r="C80" s="4"/>
      <c r="D80" s="4"/>
      <c r="E80" s="4"/>
      <c r="F80" s="4"/>
      <c r="G80" s="4"/>
      <c r="H80" s="4"/>
      <c r="I80" s="4"/>
      <c r="J80" s="4"/>
      <c r="K80" s="4"/>
      <c r="L80" s="4"/>
      <c r="M80" s="4"/>
    </row>
    <row r="81" spans="2:13" x14ac:dyDescent="0.2">
      <c r="B81" s="4"/>
      <c r="C81" s="4"/>
      <c r="D81" s="4"/>
      <c r="E81" s="4"/>
      <c r="F81" s="4"/>
      <c r="G81" s="4"/>
      <c r="H81" s="4"/>
      <c r="I81" s="4"/>
      <c r="J81" s="4"/>
      <c r="K81" s="4"/>
      <c r="L81" s="4"/>
      <c r="M81" s="4"/>
    </row>
    <row r="82" spans="2:13" x14ac:dyDescent="0.2">
      <c r="B82" s="4"/>
      <c r="C82" s="4"/>
      <c r="D82" s="4"/>
      <c r="E82" s="4"/>
      <c r="F82" s="4"/>
      <c r="G82" s="4"/>
      <c r="H82" s="4"/>
      <c r="I82" s="4"/>
      <c r="J82" s="4"/>
      <c r="K82" s="4"/>
      <c r="L82" s="4"/>
      <c r="M82" s="4"/>
    </row>
    <row r="83" spans="2:13" x14ac:dyDescent="0.2">
      <c r="B83" s="4"/>
      <c r="C83" s="4"/>
      <c r="D83" s="4"/>
      <c r="E83" s="4"/>
      <c r="F83" s="4"/>
      <c r="G83" s="4"/>
      <c r="H83" s="4"/>
      <c r="I83" s="4"/>
      <c r="J83" s="4"/>
      <c r="K83" s="4"/>
      <c r="L83" s="4"/>
      <c r="M83" s="4"/>
    </row>
    <row r="84" spans="2:13" x14ac:dyDescent="0.2">
      <c r="B84" s="4"/>
      <c r="C84" s="4"/>
      <c r="D84" s="4"/>
      <c r="E84" s="4"/>
      <c r="F84" s="4"/>
      <c r="G84" s="4"/>
      <c r="H84" s="4"/>
      <c r="I84" s="4"/>
      <c r="J84" s="4"/>
      <c r="K84" s="4"/>
      <c r="L84" s="4"/>
      <c r="M84" s="4"/>
    </row>
    <row r="85" spans="2:13" x14ac:dyDescent="0.2">
      <c r="B85" s="4"/>
      <c r="C85" s="4"/>
      <c r="D85" s="4"/>
      <c r="E85" s="4"/>
      <c r="F85" s="4"/>
      <c r="G85" s="4"/>
      <c r="H85" s="4"/>
      <c r="I85" s="4"/>
      <c r="J85" s="4"/>
      <c r="K85" s="4"/>
      <c r="L85" s="4"/>
      <c r="M85" s="4"/>
    </row>
    <row r="86" spans="2:13" x14ac:dyDescent="0.2">
      <c r="B86" s="4"/>
      <c r="C86" s="4"/>
      <c r="D86" s="4"/>
      <c r="E86" s="4"/>
      <c r="F86" s="4"/>
      <c r="G86" s="4"/>
      <c r="H86" s="4"/>
      <c r="I86" s="4"/>
      <c r="J86" s="4"/>
      <c r="K86" s="4"/>
      <c r="L86" s="4"/>
      <c r="M86" s="4"/>
    </row>
    <row r="87" spans="2:13" x14ac:dyDescent="0.2">
      <c r="B87" s="4"/>
      <c r="C87" s="4"/>
      <c r="D87" s="4"/>
      <c r="E87" s="4"/>
      <c r="F87" s="4"/>
      <c r="G87" s="4"/>
      <c r="H87" s="4"/>
      <c r="I87" s="4"/>
      <c r="J87" s="4"/>
      <c r="K87" s="4"/>
      <c r="L87" s="4"/>
      <c r="M87" s="4"/>
    </row>
    <row r="88" spans="2:13" x14ac:dyDescent="0.2">
      <c r="B88" s="4"/>
      <c r="C88" s="4"/>
      <c r="D88" s="4"/>
      <c r="E88" s="4"/>
      <c r="F88" s="4"/>
      <c r="G88" s="4"/>
      <c r="H88" s="4"/>
      <c r="I88" s="4"/>
      <c r="J88" s="4"/>
      <c r="K88" s="4"/>
      <c r="L88" s="4"/>
      <c r="M88" s="4"/>
    </row>
    <row r="89" spans="2:13" x14ac:dyDescent="0.2">
      <c r="B89" s="4"/>
      <c r="C89" s="4"/>
      <c r="D89" s="4"/>
      <c r="E89" s="4"/>
      <c r="F89" s="4"/>
      <c r="G89" s="4"/>
      <c r="H89" s="4"/>
      <c r="I89" s="4"/>
      <c r="J89" s="4"/>
      <c r="K89" s="4"/>
      <c r="L89" s="4"/>
      <c r="M89" s="4"/>
    </row>
    <row r="90" spans="2:13" x14ac:dyDescent="0.2">
      <c r="B90" s="4"/>
      <c r="C90" s="4"/>
      <c r="D90" s="4"/>
      <c r="E90" s="4"/>
      <c r="F90" s="4"/>
      <c r="G90" s="4"/>
      <c r="H90" s="4"/>
      <c r="I90" s="4"/>
      <c r="J90" s="4"/>
      <c r="K90" s="4"/>
      <c r="L90" s="4"/>
      <c r="M90" s="4"/>
    </row>
    <row r="91" spans="2:13" x14ac:dyDescent="0.2">
      <c r="B91" s="4"/>
      <c r="C91" s="4"/>
      <c r="D91" s="4"/>
      <c r="E91" s="4"/>
      <c r="F91" s="4"/>
      <c r="G91" s="4"/>
      <c r="H91" s="4"/>
      <c r="I91" s="4"/>
      <c r="J91" s="4"/>
      <c r="K91" s="4"/>
      <c r="L91" s="4"/>
      <c r="M91" s="4"/>
    </row>
    <row r="92" spans="2:13" x14ac:dyDescent="0.2">
      <c r="B92" s="4"/>
      <c r="C92" s="4"/>
      <c r="D92" s="4"/>
      <c r="E92" s="4"/>
      <c r="F92" s="4"/>
      <c r="G92" s="4"/>
      <c r="H92" s="4"/>
      <c r="I92" s="4"/>
      <c r="J92" s="4"/>
      <c r="K92" s="4"/>
      <c r="L92" s="4"/>
      <c r="M92" s="4"/>
    </row>
    <row r="93" spans="2:13" x14ac:dyDescent="0.2">
      <c r="B93" s="4"/>
      <c r="C93" s="4"/>
      <c r="D93" s="4"/>
      <c r="E93" s="4"/>
      <c r="F93" s="4"/>
      <c r="G93" s="4"/>
      <c r="H93" s="4"/>
      <c r="I93" s="4"/>
      <c r="J93" s="4"/>
      <c r="K93" s="4"/>
      <c r="L93" s="4"/>
      <c r="M93" s="4"/>
    </row>
    <row r="94" spans="2:13" x14ac:dyDescent="0.2">
      <c r="B94" s="4"/>
      <c r="C94" s="4"/>
      <c r="D94" s="4"/>
      <c r="E94" s="4"/>
      <c r="F94" s="4"/>
      <c r="G94" s="4"/>
      <c r="H94" s="4"/>
      <c r="I94" s="4"/>
      <c r="J94" s="4"/>
      <c r="K94" s="4"/>
      <c r="L94" s="4"/>
      <c r="M94" s="4"/>
    </row>
    <row r="95" spans="2:13" x14ac:dyDescent="0.2">
      <c r="B95" s="4"/>
      <c r="C95" s="4"/>
      <c r="D95" s="4"/>
      <c r="E95" s="4"/>
      <c r="F95" s="4"/>
      <c r="G95" s="4"/>
      <c r="H95" s="4"/>
      <c r="I95" s="4"/>
      <c r="J95" s="4"/>
      <c r="K95" s="4"/>
      <c r="L95" s="4"/>
      <c r="M95" s="4"/>
    </row>
    <row r="96" spans="2:13" x14ac:dyDescent="0.2">
      <c r="B96" s="4"/>
      <c r="C96" s="4"/>
      <c r="D96" s="4"/>
      <c r="E96" s="4"/>
      <c r="F96" s="4"/>
      <c r="G96" s="4"/>
      <c r="H96" s="4"/>
      <c r="I96" s="4"/>
      <c r="J96" s="4"/>
      <c r="K96" s="4"/>
      <c r="L96" s="4"/>
      <c r="M96" s="4"/>
    </row>
    <row r="97" spans="2:13" x14ac:dyDescent="0.2">
      <c r="B97" s="4"/>
      <c r="C97" s="4"/>
      <c r="D97" s="4"/>
      <c r="E97" s="4"/>
      <c r="F97" s="4"/>
      <c r="G97" s="4"/>
      <c r="H97" s="4"/>
      <c r="I97" s="4"/>
      <c r="J97" s="4"/>
      <c r="K97" s="4"/>
      <c r="L97" s="4"/>
      <c r="M97" s="4"/>
    </row>
    <row r="98" spans="2:13" x14ac:dyDescent="0.2">
      <c r="B98" s="4"/>
      <c r="C98" s="4"/>
      <c r="D98" s="4"/>
      <c r="E98" s="4"/>
      <c r="F98" s="4"/>
      <c r="G98" s="4"/>
      <c r="H98" s="4"/>
      <c r="I98" s="4"/>
      <c r="J98" s="4"/>
      <c r="K98" s="4"/>
      <c r="L98" s="4"/>
      <c r="M98" s="4"/>
    </row>
    <row r="99" spans="2:13" x14ac:dyDescent="0.2">
      <c r="B99" s="4"/>
      <c r="C99" s="4"/>
      <c r="D99" s="4"/>
      <c r="E99" s="4"/>
      <c r="F99" s="4"/>
      <c r="G99" s="4"/>
      <c r="H99" s="4"/>
      <c r="I99" s="4"/>
      <c r="J99" s="4"/>
      <c r="K99" s="4"/>
      <c r="L99" s="4"/>
      <c r="M99" s="4"/>
    </row>
    <row r="100" spans="2:13" x14ac:dyDescent="0.2">
      <c r="B100" s="4"/>
      <c r="C100" s="4"/>
      <c r="D100" s="4"/>
      <c r="E100" s="4"/>
      <c r="F100" s="4"/>
      <c r="G100" s="4"/>
      <c r="H100" s="4"/>
      <c r="I100" s="4"/>
      <c r="J100" s="4"/>
      <c r="K100" s="4"/>
      <c r="L100" s="4"/>
      <c r="M100" s="4"/>
    </row>
    <row r="101" spans="2:13" x14ac:dyDescent="0.2">
      <c r="B101" s="4"/>
      <c r="C101" s="4"/>
      <c r="D101" s="4"/>
      <c r="E101" s="4"/>
      <c r="F101" s="4"/>
      <c r="G101" s="4"/>
      <c r="H101" s="4"/>
      <c r="I101" s="4"/>
      <c r="J101" s="4"/>
      <c r="K101" s="4"/>
      <c r="L101" s="4"/>
      <c r="M101" s="4"/>
    </row>
    <row r="102" spans="2:13" x14ac:dyDescent="0.2">
      <c r="B102" s="4"/>
      <c r="C102" s="4"/>
      <c r="D102" s="4"/>
      <c r="E102" s="4"/>
      <c r="F102" s="4"/>
      <c r="G102" s="4"/>
      <c r="H102" s="4"/>
      <c r="I102" s="4"/>
      <c r="J102" s="4"/>
      <c r="K102" s="4"/>
      <c r="L102" s="4"/>
      <c r="M102" s="4"/>
    </row>
    <row r="103" spans="2:13" x14ac:dyDescent="0.2">
      <c r="B103" s="4"/>
      <c r="C103" s="4"/>
      <c r="D103" s="4"/>
      <c r="E103" s="4"/>
      <c r="F103" s="4"/>
      <c r="G103" s="4"/>
      <c r="H103" s="4"/>
      <c r="I103" s="4"/>
      <c r="J103" s="4"/>
      <c r="K103" s="4"/>
      <c r="L103" s="4"/>
      <c r="M103" s="4"/>
    </row>
    <row r="104" spans="2:13" x14ac:dyDescent="0.2">
      <c r="B104" s="4"/>
      <c r="C104" s="4"/>
      <c r="D104" s="4"/>
      <c r="E104" s="4"/>
      <c r="F104" s="4"/>
      <c r="G104" s="4"/>
      <c r="H104" s="4"/>
      <c r="I104" s="4"/>
      <c r="J104" s="4"/>
      <c r="K104" s="4"/>
      <c r="L104" s="4"/>
      <c r="M104" s="4"/>
    </row>
    <row r="105" spans="2:13" x14ac:dyDescent="0.2">
      <c r="B105" s="4"/>
      <c r="C105" s="4"/>
      <c r="D105" s="4"/>
      <c r="E105" s="4"/>
      <c r="F105" s="4"/>
      <c r="G105" s="4"/>
      <c r="H105" s="4"/>
      <c r="I105" s="4"/>
      <c r="J105" s="4"/>
      <c r="K105" s="4"/>
      <c r="L105" s="4"/>
      <c r="M105" s="4"/>
    </row>
    <row r="106" spans="2:13" x14ac:dyDescent="0.2">
      <c r="B106" s="4"/>
      <c r="C106" s="4"/>
      <c r="D106" s="4"/>
      <c r="E106" s="4"/>
      <c r="F106" s="4"/>
      <c r="G106" s="4"/>
      <c r="H106" s="4"/>
      <c r="I106" s="4"/>
      <c r="J106" s="4"/>
      <c r="K106" s="4"/>
      <c r="L106" s="4"/>
      <c r="M106" s="4"/>
    </row>
    <row r="107" spans="2:13" x14ac:dyDescent="0.2">
      <c r="B107" s="4"/>
      <c r="C107" s="4"/>
      <c r="D107" s="4"/>
      <c r="E107" s="4"/>
      <c r="F107" s="4"/>
      <c r="G107" s="4"/>
      <c r="H107" s="4"/>
      <c r="I107" s="4"/>
      <c r="J107" s="4"/>
      <c r="K107" s="4"/>
      <c r="L107" s="4"/>
      <c r="M107" s="4"/>
    </row>
    <row r="108" spans="2:13" x14ac:dyDescent="0.2">
      <c r="B108" s="4"/>
      <c r="C108" s="4"/>
      <c r="D108" s="4"/>
      <c r="E108" s="4"/>
      <c r="F108" s="4"/>
      <c r="G108" s="4"/>
      <c r="H108" s="4"/>
      <c r="I108" s="4"/>
      <c r="J108" s="4"/>
      <c r="K108" s="4"/>
      <c r="L108" s="4"/>
      <c r="M108" s="4"/>
    </row>
    <row r="109" spans="2:13" x14ac:dyDescent="0.2">
      <c r="B109" s="4"/>
      <c r="C109" s="4"/>
      <c r="D109" s="4"/>
      <c r="E109" s="4"/>
      <c r="F109" s="4"/>
      <c r="G109" s="4"/>
      <c r="H109" s="4"/>
      <c r="I109" s="4"/>
      <c r="J109" s="4"/>
      <c r="K109" s="4"/>
      <c r="L109" s="4"/>
      <c r="M109" s="4"/>
    </row>
    <row r="110" spans="2:13" x14ac:dyDescent="0.2">
      <c r="B110" s="4"/>
      <c r="C110" s="4"/>
      <c r="D110" s="4"/>
      <c r="E110" s="4"/>
      <c r="F110" s="4"/>
      <c r="G110" s="4"/>
      <c r="H110" s="4"/>
      <c r="I110" s="4"/>
      <c r="J110" s="4"/>
      <c r="K110" s="4"/>
      <c r="L110" s="4"/>
      <c r="M110" s="4"/>
    </row>
    <row r="111" spans="2:13" x14ac:dyDescent="0.2">
      <c r="B111" s="4"/>
      <c r="C111" s="4"/>
      <c r="D111" s="4"/>
      <c r="E111" s="4"/>
      <c r="F111" s="4"/>
      <c r="G111" s="4"/>
      <c r="H111" s="4"/>
      <c r="I111" s="4"/>
      <c r="J111" s="4"/>
      <c r="K111" s="4"/>
      <c r="L111" s="4"/>
      <c r="M111" s="4"/>
    </row>
    <row r="112" spans="2:13" x14ac:dyDescent="0.2">
      <c r="B112" s="4"/>
      <c r="C112" s="4"/>
      <c r="D112" s="4"/>
      <c r="E112" s="4"/>
      <c r="F112" s="4"/>
      <c r="G112" s="4"/>
      <c r="H112" s="4"/>
      <c r="I112" s="4"/>
      <c r="J112" s="4"/>
      <c r="K112" s="4"/>
      <c r="L112" s="4"/>
      <c r="M112" s="4"/>
    </row>
    <row r="113" spans="2:13" x14ac:dyDescent="0.2">
      <c r="B113" s="4"/>
      <c r="C113" s="4"/>
      <c r="D113" s="4"/>
      <c r="E113" s="4"/>
      <c r="F113" s="4"/>
      <c r="G113" s="4"/>
      <c r="H113" s="4"/>
      <c r="I113" s="4"/>
      <c r="J113" s="4"/>
      <c r="K113" s="4"/>
      <c r="L113" s="4"/>
      <c r="M113" s="4"/>
    </row>
    <row r="114" spans="2:13" x14ac:dyDescent="0.2">
      <c r="B114" s="4"/>
      <c r="C114" s="4"/>
      <c r="D114" s="4"/>
      <c r="E114" s="4"/>
      <c r="F114" s="4"/>
      <c r="G114" s="4"/>
      <c r="H114" s="4"/>
      <c r="I114" s="4"/>
      <c r="J114" s="4"/>
      <c r="K114" s="4"/>
      <c r="L114" s="4"/>
      <c r="M114" s="4"/>
    </row>
    <row r="115" spans="2:13" x14ac:dyDescent="0.2">
      <c r="B115" s="4"/>
      <c r="C115" s="4"/>
      <c r="D115" s="4"/>
      <c r="E115" s="4"/>
      <c r="F115" s="4"/>
      <c r="G115" s="4"/>
      <c r="H115" s="4"/>
      <c r="I115" s="4"/>
      <c r="J115" s="4"/>
      <c r="K115" s="4"/>
      <c r="L115" s="4"/>
      <c r="M115" s="4"/>
    </row>
    <row r="116" spans="2:13" x14ac:dyDescent="0.2">
      <c r="B116" s="4"/>
      <c r="C116" s="4"/>
      <c r="D116" s="4"/>
      <c r="E116" s="4"/>
      <c r="F116" s="4"/>
      <c r="G116" s="4"/>
      <c r="H116" s="4"/>
      <c r="I116" s="4"/>
      <c r="J116" s="4"/>
      <c r="K116" s="4"/>
      <c r="L116" s="4"/>
      <c r="M116" s="4"/>
    </row>
    <row r="117" spans="2:13" x14ac:dyDescent="0.2">
      <c r="B117" s="4"/>
      <c r="C117" s="4"/>
      <c r="D117" s="4"/>
      <c r="E117" s="4"/>
      <c r="F117" s="4"/>
      <c r="G117" s="4"/>
      <c r="H117" s="4"/>
      <c r="I117" s="4"/>
      <c r="J117" s="4"/>
      <c r="K117" s="4"/>
      <c r="L117" s="4"/>
      <c r="M117" s="4"/>
    </row>
    <row r="118" spans="2:13" x14ac:dyDescent="0.2">
      <c r="B118" s="4"/>
      <c r="C118" s="4"/>
      <c r="D118" s="4"/>
      <c r="E118" s="4"/>
      <c r="F118" s="4"/>
      <c r="G118" s="4"/>
      <c r="H118" s="4"/>
      <c r="I118" s="4"/>
      <c r="J118" s="4"/>
      <c r="K118" s="4"/>
      <c r="L118" s="4"/>
      <c r="M118" s="4"/>
    </row>
    <row r="119" spans="2:13" x14ac:dyDescent="0.2">
      <c r="B119" s="4"/>
      <c r="C119" s="4"/>
      <c r="D119" s="4"/>
      <c r="E119" s="4"/>
      <c r="F119" s="4"/>
      <c r="G119" s="4"/>
      <c r="H119" s="4"/>
      <c r="I119" s="4"/>
      <c r="J119" s="4"/>
      <c r="K119" s="4"/>
      <c r="L119" s="4"/>
      <c r="M119" s="4"/>
    </row>
    <row r="120" spans="2:13" x14ac:dyDescent="0.2">
      <c r="B120" s="4"/>
      <c r="C120" s="4"/>
      <c r="D120" s="4"/>
      <c r="E120" s="4"/>
      <c r="F120" s="4"/>
      <c r="G120" s="4"/>
      <c r="H120" s="4"/>
      <c r="I120" s="4"/>
      <c r="J120" s="4"/>
      <c r="K120" s="4"/>
      <c r="L120" s="4"/>
      <c r="M120" s="4"/>
    </row>
    <row r="121" spans="2:13" x14ac:dyDescent="0.2">
      <c r="B121" s="4"/>
      <c r="C121" s="4"/>
      <c r="D121" s="4"/>
      <c r="E121" s="4"/>
      <c r="F121" s="4"/>
      <c r="G121" s="4"/>
      <c r="H121" s="4"/>
      <c r="I121" s="4"/>
      <c r="J121" s="4"/>
      <c r="K121" s="4"/>
      <c r="L121" s="4"/>
      <c r="M121" s="4"/>
    </row>
    <row r="122" spans="2:13" x14ac:dyDescent="0.2">
      <c r="B122" s="4"/>
      <c r="C122" s="4"/>
      <c r="D122" s="4"/>
      <c r="E122" s="4"/>
      <c r="F122" s="4"/>
      <c r="G122" s="4"/>
      <c r="H122" s="4"/>
      <c r="I122" s="4"/>
      <c r="J122" s="4"/>
      <c r="K122" s="4"/>
      <c r="L122" s="4"/>
      <c r="M122" s="4"/>
    </row>
    <row r="123" spans="2:13" x14ac:dyDescent="0.2">
      <c r="B123" s="4"/>
      <c r="C123" s="4"/>
      <c r="D123" s="4"/>
      <c r="E123" s="4"/>
      <c r="F123" s="4"/>
      <c r="G123" s="4"/>
      <c r="H123" s="4"/>
      <c r="I123" s="4"/>
      <c r="J123" s="4"/>
      <c r="K123" s="4"/>
      <c r="L123" s="4"/>
      <c r="M123" s="4"/>
    </row>
    <row r="124" spans="2:13" x14ac:dyDescent="0.2">
      <c r="B124" s="4"/>
      <c r="C124" s="4"/>
      <c r="D124" s="4"/>
      <c r="E124" s="4"/>
      <c r="F124" s="4"/>
      <c r="G124" s="4"/>
      <c r="H124" s="4"/>
      <c r="I124" s="4"/>
      <c r="J124" s="4"/>
      <c r="K124" s="4"/>
      <c r="L124" s="4"/>
      <c r="M124" s="4"/>
    </row>
    <row r="125" spans="2:13" x14ac:dyDescent="0.2">
      <c r="B125" s="4"/>
      <c r="C125" s="4"/>
      <c r="D125" s="4"/>
      <c r="E125" s="4"/>
      <c r="F125" s="4"/>
      <c r="G125" s="4"/>
      <c r="H125" s="4"/>
      <c r="I125" s="4"/>
      <c r="J125" s="4"/>
      <c r="K125" s="4"/>
      <c r="L125" s="4"/>
      <c r="M125" s="4"/>
    </row>
    <row r="126" spans="2:13" x14ac:dyDescent="0.2">
      <c r="B126" s="4"/>
      <c r="C126" s="4"/>
      <c r="D126" s="4"/>
      <c r="E126" s="4"/>
      <c r="F126" s="4"/>
      <c r="G126" s="4"/>
      <c r="H126" s="4"/>
      <c r="I126" s="4"/>
      <c r="J126" s="4"/>
      <c r="K126" s="4"/>
      <c r="L126" s="4"/>
      <c r="M126" s="4"/>
    </row>
    <row r="127" spans="2:13" x14ac:dyDescent="0.2">
      <c r="B127" s="4"/>
      <c r="C127" s="4"/>
      <c r="D127" s="4"/>
      <c r="E127" s="4"/>
      <c r="F127" s="4"/>
      <c r="G127" s="4"/>
      <c r="H127" s="4"/>
      <c r="I127" s="4"/>
      <c r="J127" s="4"/>
      <c r="K127" s="4"/>
      <c r="L127" s="4"/>
      <c r="M127" s="4"/>
    </row>
    <row r="128" spans="2:13" x14ac:dyDescent="0.2">
      <c r="B128" s="4"/>
      <c r="C128" s="4"/>
      <c r="D128" s="4"/>
      <c r="E128" s="4"/>
      <c r="F128" s="4"/>
      <c r="G128" s="4"/>
      <c r="H128" s="4"/>
      <c r="I128" s="4"/>
      <c r="J128" s="4"/>
      <c r="K128" s="4"/>
      <c r="L128" s="4"/>
      <c r="M128" s="4"/>
    </row>
    <row r="129" spans="2:13" x14ac:dyDescent="0.2">
      <c r="B129" s="4"/>
      <c r="C129" s="4"/>
      <c r="D129" s="4"/>
      <c r="E129" s="4"/>
      <c r="F129" s="4"/>
      <c r="G129" s="4"/>
      <c r="H129" s="4"/>
      <c r="I129" s="4"/>
      <c r="J129" s="4"/>
      <c r="K129" s="4"/>
      <c r="L129" s="4"/>
      <c r="M129" s="4"/>
    </row>
    <row r="130" spans="2:13" x14ac:dyDescent="0.2">
      <c r="B130" s="4"/>
      <c r="C130" s="4"/>
      <c r="D130" s="4"/>
      <c r="E130" s="4"/>
      <c r="F130" s="4"/>
      <c r="G130" s="4"/>
      <c r="H130" s="4"/>
      <c r="I130" s="4"/>
      <c r="J130" s="4"/>
      <c r="K130" s="4"/>
      <c r="L130" s="4"/>
      <c r="M130" s="4"/>
    </row>
    <row r="131" spans="2:13" x14ac:dyDescent="0.2">
      <c r="B131" s="4"/>
      <c r="C131" s="4"/>
      <c r="D131" s="4"/>
      <c r="E131" s="4"/>
      <c r="F131" s="4"/>
      <c r="G131" s="4"/>
      <c r="H131" s="4"/>
      <c r="I131" s="4"/>
      <c r="J131" s="4"/>
      <c r="K131" s="4"/>
      <c r="L131" s="4"/>
      <c r="M131" s="4"/>
    </row>
    <row r="132" spans="2:13" x14ac:dyDescent="0.2">
      <c r="B132" s="4"/>
      <c r="C132" s="4"/>
      <c r="D132" s="4"/>
      <c r="E132" s="4"/>
      <c r="F132" s="4"/>
      <c r="G132" s="4"/>
      <c r="H132" s="4"/>
      <c r="I132" s="4"/>
      <c r="J132" s="4"/>
      <c r="K132" s="4"/>
      <c r="L132" s="4"/>
      <c r="M132" s="4"/>
    </row>
    <row r="133" spans="2:13" x14ac:dyDescent="0.2">
      <c r="B133" s="4"/>
      <c r="C133" s="4"/>
      <c r="D133" s="4"/>
      <c r="E133" s="4"/>
      <c r="F133" s="4"/>
      <c r="G133" s="4"/>
      <c r="H133" s="4"/>
      <c r="I133" s="4"/>
      <c r="J133" s="4"/>
      <c r="K133" s="4"/>
      <c r="L133" s="4"/>
      <c r="M133" s="4"/>
    </row>
    <row r="134" spans="2:13" x14ac:dyDescent="0.2">
      <c r="B134" s="4"/>
      <c r="C134" s="4"/>
      <c r="D134" s="4"/>
      <c r="E134" s="4"/>
      <c r="F134" s="4"/>
      <c r="G134" s="4"/>
      <c r="H134" s="4"/>
      <c r="I134" s="4"/>
      <c r="J134" s="4"/>
      <c r="K134" s="4"/>
      <c r="L134" s="4"/>
      <c r="M134" s="4"/>
    </row>
    <row r="135" spans="2:13" x14ac:dyDescent="0.2">
      <c r="B135" s="4"/>
      <c r="C135" s="4"/>
      <c r="D135" s="4"/>
      <c r="E135" s="4"/>
      <c r="F135" s="4"/>
      <c r="G135" s="4"/>
      <c r="H135" s="4"/>
      <c r="I135" s="4"/>
      <c r="J135" s="4"/>
      <c r="K135" s="4"/>
      <c r="L135" s="4"/>
      <c r="M135" s="4"/>
    </row>
    <row r="136" spans="2:13" x14ac:dyDescent="0.2">
      <c r="B136" s="4"/>
      <c r="C136" s="4"/>
      <c r="D136" s="4"/>
      <c r="E136" s="4"/>
      <c r="F136" s="4"/>
      <c r="G136" s="4"/>
      <c r="H136" s="4"/>
      <c r="I136" s="4"/>
      <c r="J136" s="4"/>
      <c r="K136" s="4"/>
      <c r="L136" s="4"/>
      <c r="M136" s="4"/>
    </row>
    <row r="137" spans="2:13" x14ac:dyDescent="0.2">
      <c r="B137" s="4"/>
      <c r="C137" s="4"/>
      <c r="D137" s="4"/>
      <c r="E137" s="4"/>
      <c r="F137" s="4"/>
      <c r="G137" s="4"/>
      <c r="H137" s="4"/>
      <c r="I137" s="4"/>
      <c r="J137" s="4"/>
      <c r="K137" s="4"/>
      <c r="L137" s="4"/>
      <c r="M137" s="4"/>
    </row>
    <row r="138" spans="2:13" x14ac:dyDescent="0.2">
      <c r="B138" s="4"/>
      <c r="C138" s="4"/>
      <c r="D138" s="4"/>
      <c r="E138" s="4"/>
      <c r="F138" s="4"/>
      <c r="G138" s="4"/>
      <c r="H138" s="4"/>
      <c r="I138" s="4"/>
      <c r="J138" s="4"/>
      <c r="K138" s="4"/>
      <c r="L138" s="4"/>
      <c r="M138" s="4"/>
    </row>
    <row r="139" spans="2:13" x14ac:dyDescent="0.2">
      <c r="B139" s="4"/>
      <c r="C139" s="4"/>
      <c r="D139" s="4"/>
      <c r="E139" s="4"/>
      <c r="F139" s="4"/>
      <c r="G139" s="4"/>
      <c r="H139" s="4"/>
      <c r="I139" s="4"/>
      <c r="J139" s="4"/>
      <c r="K139" s="4"/>
      <c r="L139" s="4"/>
      <c r="M139" s="4"/>
    </row>
    <row r="140" spans="2:13" x14ac:dyDescent="0.2">
      <c r="B140" s="4"/>
      <c r="C140" s="4"/>
      <c r="D140" s="4"/>
      <c r="E140" s="4"/>
      <c r="F140" s="4"/>
      <c r="G140" s="4"/>
      <c r="H140" s="4"/>
      <c r="I140" s="4"/>
      <c r="J140" s="4"/>
      <c r="K140" s="4"/>
      <c r="L140" s="4"/>
      <c r="M140" s="4"/>
    </row>
    <row r="141" spans="2:13" x14ac:dyDescent="0.2">
      <c r="B141" s="4"/>
      <c r="C141" s="4"/>
      <c r="D141" s="4"/>
      <c r="E141" s="4"/>
      <c r="F141" s="4"/>
      <c r="G141" s="4"/>
      <c r="H141" s="4"/>
      <c r="I141" s="4"/>
      <c r="J141" s="4"/>
      <c r="K141" s="4"/>
      <c r="L141" s="4"/>
      <c r="M141" s="4"/>
    </row>
    <row r="142" spans="2:13" x14ac:dyDescent="0.2">
      <c r="B142" s="4"/>
      <c r="C142" s="4"/>
      <c r="D142" s="4"/>
      <c r="E142" s="4"/>
      <c r="F142" s="4"/>
      <c r="G142" s="4"/>
      <c r="H142" s="4"/>
      <c r="I142" s="4"/>
      <c r="J142" s="4"/>
      <c r="K142" s="4"/>
      <c r="L142" s="4"/>
      <c r="M142" s="4"/>
    </row>
    <row r="143" spans="2:13" x14ac:dyDescent="0.2">
      <c r="B143" s="4"/>
      <c r="C143" s="4"/>
      <c r="D143" s="4"/>
      <c r="E143" s="4"/>
      <c r="F143" s="4"/>
      <c r="G143" s="4"/>
      <c r="H143" s="4"/>
      <c r="I143" s="4"/>
      <c r="J143" s="4"/>
      <c r="K143" s="4"/>
      <c r="L143" s="4"/>
      <c r="M143" s="4"/>
    </row>
    <row r="144" spans="2:13" x14ac:dyDescent="0.2">
      <c r="B144" s="4"/>
      <c r="C144" s="4"/>
      <c r="D144" s="4"/>
      <c r="E144" s="4"/>
      <c r="F144" s="4"/>
      <c r="G144" s="4"/>
      <c r="H144" s="4"/>
      <c r="I144" s="4"/>
      <c r="J144" s="4"/>
      <c r="K144" s="4"/>
      <c r="L144" s="4"/>
      <c r="M144" s="4"/>
    </row>
    <row r="145" spans="2:13" x14ac:dyDescent="0.2">
      <c r="B145" s="4"/>
      <c r="C145" s="4"/>
      <c r="D145" s="4"/>
      <c r="E145" s="4"/>
      <c r="F145" s="4"/>
      <c r="G145" s="4"/>
      <c r="H145" s="4"/>
      <c r="I145" s="4"/>
      <c r="J145" s="4"/>
      <c r="K145" s="4"/>
      <c r="L145" s="4"/>
      <c r="M145" s="4"/>
    </row>
    <row r="146" spans="2:13" x14ac:dyDescent="0.2">
      <c r="B146" s="4"/>
      <c r="C146" s="4"/>
      <c r="D146" s="4"/>
      <c r="E146" s="4"/>
      <c r="F146" s="4"/>
      <c r="G146" s="4"/>
      <c r="H146" s="4"/>
      <c r="I146" s="4"/>
      <c r="J146" s="4"/>
      <c r="K146" s="4"/>
      <c r="L146" s="4"/>
      <c r="M146" s="4"/>
    </row>
    <row r="147" spans="2:13" x14ac:dyDescent="0.2">
      <c r="B147" s="4"/>
      <c r="C147" s="4"/>
      <c r="D147" s="4"/>
      <c r="E147" s="4"/>
      <c r="F147" s="4"/>
      <c r="G147" s="4"/>
      <c r="H147" s="4"/>
      <c r="I147" s="4"/>
      <c r="J147" s="4"/>
      <c r="K147" s="4"/>
      <c r="L147" s="4"/>
      <c r="M147" s="4"/>
    </row>
    <row r="148" spans="2:13" x14ac:dyDescent="0.2">
      <c r="B148" s="4"/>
      <c r="C148" s="4"/>
      <c r="D148" s="4"/>
      <c r="E148" s="4"/>
      <c r="F148" s="4"/>
      <c r="G148" s="4"/>
      <c r="H148" s="4"/>
      <c r="I148" s="4"/>
      <c r="J148" s="4"/>
      <c r="K148" s="4"/>
      <c r="L148" s="4"/>
      <c r="M148" s="4"/>
    </row>
    <row r="149" spans="2:13" x14ac:dyDescent="0.2">
      <c r="B149" s="4"/>
      <c r="C149" s="4"/>
      <c r="D149" s="4"/>
      <c r="E149" s="4"/>
      <c r="F149" s="4"/>
      <c r="G149" s="4"/>
      <c r="H149" s="4"/>
      <c r="I149" s="4"/>
      <c r="J149" s="4"/>
      <c r="K149" s="4"/>
      <c r="L149" s="4"/>
      <c r="M149" s="4"/>
    </row>
    <row r="150" spans="2:13" x14ac:dyDescent="0.2">
      <c r="B150" s="4"/>
      <c r="C150" s="4"/>
      <c r="D150" s="4"/>
      <c r="E150" s="4"/>
      <c r="F150" s="4"/>
      <c r="G150" s="4"/>
      <c r="H150" s="4"/>
      <c r="I150" s="4"/>
      <c r="J150" s="4"/>
      <c r="K150" s="4"/>
      <c r="L150" s="4"/>
      <c r="M150" s="4"/>
    </row>
    <row r="151" spans="2:13" x14ac:dyDescent="0.2">
      <c r="B151" s="4"/>
      <c r="C151" s="4"/>
      <c r="D151" s="4"/>
      <c r="E151" s="4"/>
      <c r="F151" s="4"/>
      <c r="G151" s="4"/>
      <c r="H151" s="4"/>
      <c r="I151" s="4"/>
      <c r="J151" s="4"/>
      <c r="K151" s="4"/>
      <c r="L151" s="4"/>
      <c r="M151" s="4"/>
    </row>
    <row r="152" spans="2:13" x14ac:dyDescent="0.2">
      <c r="B152" s="4"/>
      <c r="C152" s="4"/>
      <c r="D152" s="4"/>
      <c r="E152" s="4"/>
      <c r="F152" s="4"/>
      <c r="G152" s="4"/>
      <c r="H152" s="4"/>
      <c r="I152" s="4"/>
      <c r="J152" s="4"/>
      <c r="K152" s="4"/>
      <c r="L152" s="4"/>
      <c r="M152" s="4"/>
    </row>
    <row r="153" spans="2:13" x14ac:dyDescent="0.2">
      <c r="B153" s="4"/>
      <c r="C153" s="4"/>
      <c r="D153" s="4"/>
      <c r="E153" s="4"/>
      <c r="F153" s="4"/>
      <c r="G153" s="4"/>
      <c r="H153" s="4"/>
      <c r="I153" s="4"/>
      <c r="J153" s="4"/>
      <c r="K153" s="4"/>
      <c r="L153" s="4"/>
      <c r="M153" s="4"/>
    </row>
    <row r="154" spans="2:13" x14ac:dyDescent="0.2">
      <c r="B154" s="4"/>
      <c r="C154" s="4"/>
      <c r="D154" s="4"/>
      <c r="E154" s="4"/>
      <c r="F154" s="4"/>
      <c r="G154" s="4"/>
      <c r="H154" s="4"/>
      <c r="I154" s="4"/>
      <c r="J154" s="4"/>
      <c r="K154" s="4"/>
      <c r="L154" s="4"/>
      <c r="M154" s="4"/>
    </row>
    <row r="155" spans="2:13" x14ac:dyDescent="0.2">
      <c r="B155" s="4"/>
      <c r="C155" s="4"/>
      <c r="D155" s="4"/>
      <c r="E155" s="4"/>
      <c r="F155" s="4"/>
      <c r="G155" s="4"/>
      <c r="H155" s="4"/>
      <c r="I155" s="4"/>
      <c r="J155" s="4"/>
      <c r="K155" s="4"/>
      <c r="L155" s="4"/>
      <c r="M155" s="4"/>
    </row>
    <row r="156" spans="2:13" x14ac:dyDescent="0.2">
      <c r="B156" s="4"/>
      <c r="C156" s="4"/>
      <c r="D156" s="4"/>
      <c r="E156" s="4"/>
      <c r="F156" s="4"/>
      <c r="G156" s="4"/>
      <c r="H156" s="4"/>
      <c r="I156" s="4"/>
      <c r="J156" s="4"/>
      <c r="K156" s="4"/>
      <c r="L156" s="4"/>
      <c r="M156" s="4"/>
    </row>
    <row r="157" spans="2:13" x14ac:dyDescent="0.2">
      <c r="B157" s="4"/>
      <c r="C157" s="4"/>
      <c r="D157" s="4"/>
      <c r="E157" s="4"/>
      <c r="F157" s="4"/>
      <c r="G157" s="4"/>
      <c r="H157" s="4"/>
      <c r="I157" s="4"/>
      <c r="J157" s="4"/>
      <c r="K157" s="4"/>
      <c r="L157" s="4"/>
      <c r="M157" s="4"/>
    </row>
    <row r="158" spans="2:13" x14ac:dyDescent="0.2">
      <c r="B158" s="4"/>
      <c r="C158" s="4"/>
      <c r="D158" s="4"/>
      <c r="E158" s="4"/>
      <c r="F158" s="4"/>
      <c r="G158" s="4"/>
      <c r="H158" s="4"/>
      <c r="I158" s="4"/>
      <c r="J158" s="4"/>
      <c r="K158" s="4"/>
      <c r="L158" s="4"/>
      <c r="M158" s="4"/>
    </row>
    <row r="159" spans="2:13" x14ac:dyDescent="0.2">
      <c r="B159" s="4"/>
      <c r="C159" s="4"/>
      <c r="D159" s="4"/>
      <c r="E159" s="4"/>
      <c r="F159" s="4"/>
      <c r="G159" s="4"/>
      <c r="H159" s="4"/>
      <c r="I159" s="4"/>
      <c r="J159" s="4"/>
      <c r="K159" s="4"/>
      <c r="L159" s="4"/>
      <c r="M159" s="4"/>
    </row>
    <row r="160" spans="2:13" x14ac:dyDescent="0.2">
      <c r="B160" s="4"/>
      <c r="C160" s="4"/>
      <c r="D160" s="4"/>
      <c r="E160" s="4"/>
      <c r="F160" s="4"/>
      <c r="G160" s="4"/>
      <c r="H160" s="4"/>
      <c r="I160" s="4"/>
      <c r="J160" s="4"/>
      <c r="K160" s="4"/>
      <c r="L160" s="4"/>
      <c r="M160" s="4"/>
    </row>
    <row r="161" spans="2:13" x14ac:dyDescent="0.2">
      <c r="B161" s="4"/>
      <c r="C161" s="4"/>
      <c r="D161" s="4"/>
      <c r="E161" s="4"/>
      <c r="F161" s="4"/>
      <c r="G161" s="4"/>
      <c r="H161" s="4"/>
      <c r="I161" s="4"/>
      <c r="J161" s="4"/>
      <c r="K161" s="4"/>
      <c r="L161" s="4"/>
      <c r="M161" s="4"/>
    </row>
    <row r="162" spans="2:13" x14ac:dyDescent="0.2">
      <c r="B162" s="4"/>
      <c r="C162" s="4"/>
      <c r="D162" s="4"/>
      <c r="E162" s="4"/>
      <c r="F162" s="4"/>
      <c r="G162" s="4"/>
      <c r="H162" s="4"/>
      <c r="I162" s="4"/>
      <c r="J162" s="4"/>
      <c r="K162" s="4"/>
      <c r="L162" s="4"/>
      <c r="M162" s="4"/>
    </row>
    <row r="163" spans="2:13" x14ac:dyDescent="0.2">
      <c r="B163" s="4"/>
      <c r="C163" s="4"/>
      <c r="D163" s="4"/>
      <c r="E163" s="4"/>
      <c r="F163" s="4"/>
      <c r="G163" s="4"/>
      <c r="H163" s="4"/>
      <c r="I163" s="4"/>
      <c r="J163" s="4"/>
      <c r="K163" s="4"/>
      <c r="L163" s="4"/>
      <c r="M163" s="4"/>
    </row>
    <row r="164" spans="2:13" x14ac:dyDescent="0.2">
      <c r="B164" s="4"/>
      <c r="C164" s="4"/>
      <c r="D164" s="4"/>
      <c r="E164" s="4"/>
      <c r="F164" s="4"/>
      <c r="G164" s="4"/>
      <c r="H164" s="4"/>
      <c r="I164" s="4"/>
      <c r="J164" s="4"/>
      <c r="K164" s="4"/>
      <c r="L164" s="4"/>
      <c r="M164" s="4"/>
    </row>
    <row r="165" spans="2:13" x14ac:dyDescent="0.2">
      <c r="B165" s="4"/>
      <c r="C165" s="4"/>
      <c r="D165" s="4"/>
      <c r="E165" s="4"/>
      <c r="F165" s="4"/>
      <c r="G165" s="4"/>
      <c r="H165" s="4"/>
      <c r="I165" s="4"/>
      <c r="J165" s="4"/>
      <c r="K165" s="4"/>
      <c r="L165" s="4"/>
      <c r="M165" s="4"/>
    </row>
    <row r="166" spans="2:13" x14ac:dyDescent="0.2">
      <c r="B166" s="4"/>
      <c r="C166" s="4"/>
      <c r="D166" s="4"/>
      <c r="E166" s="4"/>
      <c r="F166" s="4"/>
      <c r="G166" s="4"/>
      <c r="H166" s="4"/>
      <c r="I166" s="4"/>
      <c r="J166" s="4"/>
      <c r="K166" s="4"/>
      <c r="L166" s="4"/>
      <c r="M166" s="4"/>
    </row>
    <row r="167" spans="2:13" x14ac:dyDescent="0.2">
      <c r="B167" s="4"/>
      <c r="C167" s="4"/>
      <c r="D167" s="4"/>
      <c r="E167" s="4"/>
      <c r="F167" s="4"/>
      <c r="G167" s="4"/>
      <c r="H167" s="4"/>
      <c r="I167" s="4"/>
      <c r="J167" s="4"/>
      <c r="K167" s="4"/>
      <c r="L167" s="4"/>
      <c r="M167" s="4"/>
    </row>
    <row r="168" spans="2:13" x14ac:dyDescent="0.2">
      <c r="B168" s="4"/>
      <c r="C168" s="4"/>
      <c r="D168" s="4"/>
      <c r="E168" s="4"/>
      <c r="F168" s="4"/>
      <c r="G168" s="4"/>
      <c r="H168" s="4"/>
      <c r="I168" s="4"/>
      <c r="J168" s="4"/>
      <c r="K168" s="4"/>
      <c r="L168" s="4"/>
      <c r="M168" s="4"/>
    </row>
    <row r="169" spans="2:13" x14ac:dyDescent="0.2">
      <c r="B169" s="4"/>
      <c r="C169" s="4"/>
      <c r="D169" s="4"/>
      <c r="E169" s="4"/>
      <c r="F169" s="4"/>
      <c r="G169" s="4"/>
      <c r="H169" s="4"/>
      <c r="I169" s="4"/>
      <c r="J169" s="4"/>
      <c r="K169" s="4"/>
      <c r="L169" s="4"/>
      <c r="M169" s="4"/>
    </row>
    <row r="170" spans="2:13" x14ac:dyDescent="0.2">
      <c r="B170" s="4"/>
      <c r="C170" s="4"/>
      <c r="D170" s="4"/>
      <c r="E170" s="4"/>
      <c r="F170" s="4"/>
      <c r="G170" s="4"/>
      <c r="H170" s="4"/>
      <c r="I170" s="4"/>
      <c r="J170" s="4"/>
      <c r="K170" s="4"/>
      <c r="L170" s="4"/>
      <c r="M170" s="4"/>
    </row>
    <row r="171" spans="2:13" x14ac:dyDescent="0.2">
      <c r="B171" s="4"/>
      <c r="C171" s="4"/>
      <c r="D171" s="4"/>
      <c r="E171" s="4"/>
      <c r="F171" s="4"/>
      <c r="G171" s="4"/>
      <c r="H171" s="4"/>
      <c r="I171" s="4"/>
      <c r="J171" s="4"/>
      <c r="K171" s="4"/>
      <c r="L171" s="4"/>
      <c r="M171" s="4"/>
    </row>
    <row r="172" spans="2:13" x14ac:dyDescent="0.2">
      <c r="B172" s="4"/>
      <c r="C172" s="4"/>
      <c r="D172" s="4"/>
      <c r="E172" s="4"/>
      <c r="F172" s="4"/>
      <c r="G172" s="4"/>
      <c r="H172" s="4"/>
      <c r="I172" s="4"/>
      <c r="J172" s="4"/>
      <c r="K172" s="4"/>
      <c r="L172" s="4"/>
      <c r="M172" s="4"/>
    </row>
    <row r="173" spans="2:13" x14ac:dyDescent="0.2">
      <c r="B173" s="4"/>
      <c r="C173" s="4"/>
      <c r="D173" s="4"/>
      <c r="E173" s="4"/>
      <c r="F173" s="4"/>
      <c r="G173" s="4"/>
      <c r="H173" s="4"/>
      <c r="I173" s="4"/>
      <c r="J173" s="4"/>
      <c r="K173" s="4"/>
      <c r="L173" s="4"/>
      <c r="M173" s="4"/>
    </row>
    <row r="174" spans="2:13" x14ac:dyDescent="0.2">
      <c r="B174" s="4"/>
      <c r="C174" s="4"/>
      <c r="D174" s="4"/>
      <c r="E174" s="4"/>
      <c r="F174" s="4"/>
      <c r="G174" s="4"/>
      <c r="H174" s="4"/>
      <c r="I174" s="4"/>
      <c r="J174" s="4"/>
      <c r="K174" s="4"/>
      <c r="L174" s="4"/>
      <c r="M174" s="4"/>
    </row>
    <row r="175" spans="2:13" x14ac:dyDescent="0.2">
      <c r="B175" s="4"/>
      <c r="C175" s="4"/>
      <c r="D175" s="4"/>
      <c r="E175" s="4"/>
      <c r="F175" s="4"/>
      <c r="G175" s="4"/>
      <c r="H175" s="4"/>
      <c r="I175" s="4"/>
      <c r="J175" s="4"/>
      <c r="K175" s="4"/>
      <c r="L175" s="4"/>
      <c r="M175" s="4"/>
    </row>
    <row r="176" spans="2:13" x14ac:dyDescent="0.2">
      <c r="B176" s="4"/>
      <c r="C176" s="4"/>
      <c r="D176" s="4"/>
      <c r="E176" s="4"/>
      <c r="F176" s="4"/>
      <c r="G176" s="4"/>
      <c r="H176" s="4"/>
      <c r="I176" s="4"/>
      <c r="J176" s="4"/>
      <c r="K176" s="4"/>
      <c r="L176" s="4"/>
      <c r="M176" s="4"/>
    </row>
    <row r="177" spans="2:13" x14ac:dyDescent="0.2">
      <c r="B177" s="4"/>
      <c r="C177" s="4"/>
      <c r="D177" s="4"/>
      <c r="E177" s="4"/>
      <c r="F177" s="4"/>
      <c r="G177" s="4"/>
      <c r="H177" s="4"/>
      <c r="I177" s="4"/>
      <c r="J177" s="4"/>
      <c r="K177" s="4"/>
      <c r="L177" s="4"/>
      <c r="M177" s="4"/>
    </row>
    <row r="178" spans="2:13" x14ac:dyDescent="0.2">
      <c r="B178" s="4"/>
      <c r="C178" s="4"/>
      <c r="D178" s="4"/>
      <c r="E178" s="4"/>
      <c r="F178" s="4"/>
      <c r="G178" s="4"/>
      <c r="H178" s="4"/>
      <c r="I178" s="4"/>
      <c r="J178" s="4"/>
      <c r="K178" s="4"/>
      <c r="L178" s="4"/>
      <c r="M178" s="4"/>
    </row>
    <row r="179" spans="2:13" x14ac:dyDescent="0.2">
      <c r="B179" s="4"/>
      <c r="C179" s="4"/>
      <c r="D179" s="4"/>
      <c r="E179" s="4"/>
      <c r="F179" s="4"/>
      <c r="G179" s="4"/>
      <c r="H179" s="4"/>
      <c r="I179" s="4"/>
      <c r="J179" s="4"/>
      <c r="K179" s="4"/>
      <c r="L179" s="4"/>
      <c r="M179" s="4"/>
    </row>
    <row r="180" spans="2:13" x14ac:dyDescent="0.2">
      <c r="B180" s="4"/>
      <c r="C180" s="4"/>
      <c r="D180" s="4"/>
      <c r="E180" s="4"/>
      <c r="F180" s="4"/>
      <c r="G180" s="4"/>
      <c r="H180" s="4"/>
      <c r="I180" s="4"/>
      <c r="J180" s="4"/>
      <c r="K180" s="4"/>
      <c r="L180" s="4"/>
      <c r="M180" s="4"/>
    </row>
    <row r="181" spans="2:13" x14ac:dyDescent="0.2">
      <c r="B181" s="4"/>
      <c r="C181" s="4"/>
      <c r="D181" s="4"/>
      <c r="E181" s="4"/>
      <c r="F181" s="4"/>
      <c r="G181" s="4"/>
      <c r="H181" s="4"/>
      <c r="I181" s="4"/>
      <c r="J181" s="4"/>
      <c r="K181" s="4"/>
      <c r="L181" s="4"/>
      <c r="M181" s="4"/>
    </row>
    <row r="182" spans="2:13" x14ac:dyDescent="0.2">
      <c r="B182" s="4"/>
      <c r="C182" s="4"/>
      <c r="D182" s="4"/>
      <c r="E182" s="4"/>
      <c r="F182" s="4"/>
      <c r="G182" s="4"/>
      <c r="H182" s="4"/>
      <c r="I182" s="4"/>
      <c r="J182" s="4"/>
      <c r="K182" s="4"/>
      <c r="L182" s="4"/>
      <c r="M182" s="4"/>
    </row>
    <row r="183" spans="2:13" x14ac:dyDescent="0.2">
      <c r="B183" s="4"/>
      <c r="C183" s="4"/>
      <c r="D183" s="4"/>
      <c r="E183" s="4"/>
      <c r="F183" s="4"/>
      <c r="G183" s="4"/>
      <c r="H183" s="4"/>
      <c r="I183" s="4"/>
      <c r="J183" s="4"/>
      <c r="K183" s="4"/>
      <c r="L183" s="4"/>
      <c r="M183" s="4"/>
    </row>
    <row r="184" spans="2:13" x14ac:dyDescent="0.2">
      <c r="B184" s="4"/>
      <c r="C184" s="4"/>
      <c r="D184" s="4"/>
      <c r="E184" s="4"/>
      <c r="F184" s="4"/>
      <c r="G184" s="4"/>
      <c r="H184" s="4"/>
      <c r="I184" s="4"/>
      <c r="J184" s="4"/>
      <c r="K184" s="4"/>
      <c r="L184" s="4"/>
      <c r="M184" s="4"/>
    </row>
    <row r="185" spans="2:13" x14ac:dyDescent="0.2">
      <c r="B185" s="4"/>
      <c r="C185" s="4"/>
      <c r="D185" s="4"/>
      <c r="E185" s="4"/>
      <c r="F185" s="4"/>
      <c r="G185" s="4"/>
      <c r="H185" s="4"/>
      <c r="I185" s="4"/>
      <c r="J185" s="4"/>
      <c r="K185" s="4"/>
      <c r="L185" s="4"/>
      <c r="M185" s="4"/>
    </row>
    <row r="186" spans="2:13" x14ac:dyDescent="0.2">
      <c r="B186" s="4"/>
      <c r="C186" s="4"/>
      <c r="D186" s="4"/>
      <c r="E186" s="4"/>
      <c r="F186" s="4"/>
      <c r="G186" s="4"/>
      <c r="H186" s="4"/>
      <c r="I186" s="4"/>
      <c r="J186" s="4"/>
      <c r="K186" s="4"/>
      <c r="L186" s="4"/>
      <c r="M186" s="4"/>
    </row>
    <row r="187" spans="2:13" x14ac:dyDescent="0.2">
      <c r="B187" s="4"/>
      <c r="C187" s="4"/>
      <c r="D187" s="4"/>
      <c r="E187" s="4"/>
      <c r="F187" s="4"/>
      <c r="G187" s="4"/>
      <c r="H187" s="4"/>
      <c r="I187" s="4"/>
      <c r="J187" s="4"/>
      <c r="K187" s="4"/>
      <c r="L187" s="4"/>
      <c r="M187" s="4"/>
    </row>
    <row r="188" spans="2:13" x14ac:dyDescent="0.2">
      <c r="B188" s="4"/>
      <c r="C188" s="4"/>
      <c r="D188" s="4"/>
      <c r="E188" s="4"/>
      <c r="F188" s="4"/>
      <c r="G188" s="4"/>
      <c r="H188" s="4"/>
      <c r="I188" s="4"/>
      <c r="J188" s="4"/>
      <c r="K188" s="4"/>
      <c r="L188" s="4"/>
      <c r="M188" s="4"/>
    </row>
    <row r="189" spans="2:13" x14ac:dyDescent="0.2">
      <c r="B189" s="4"/>
      <c r="C189" s="4"/>
      <c r="D189" s="4"/>
      <c r="E189" s="4"/>
      <c r="F189" s="4"/>
      <c r="G189" s="4"/>
      <c r="H189" s="4"/>
      <c r="I189" s="4"/>
      <c r="J189" s="4"/>
      <c r="K189" s="4"/>
      <c r="L189" s="4"/>
      <c r="M189" s="4"/>
    </row>
    <row r="190" spans="2:13" x14ac:dyDescent="0.2">
      <c r="B190" s="4"/>
      <c r="C190" s="4"/>
      <c r="D190" s="4"/>
      <c r="E190" s="4"/>
      <c r="F190" s="4"/>
      <c r="G190" s="4"/>
      <c r="H190" s="4"/>
      <c r="I190" s="4"/>
      <c r="J190" s="4"/>
      <c r="K190" s="4"/>
      <c r="L190" s="4"/>
      <c r="M190" s="4"/>
    </row>
    <row r="191" spans="2:13" x14ac:dyDescent="0.2">
      <c r="B191" s="4"/>
      <c r="C191" s="4"/>
      <c r="D191" s="4"/>
      <c r="E191" s="4"/>
      <c r="F191" s="4"/>
      <c r="G191" s="4"/>
      <c r="H191" s="4"/>
      <c r="I191" s="4"/>
      <c r="J191" s="4"/>
      <c r="K191" s="4"/>
      <c r="L191" s="4"/>
      <c r="M191" s="4"/>
    </row>
    <row r="192" spans="2:13" x14ac:dyDescent="0.2">
      <c r="B192" s="4"/>
      <c r="C192" s="4"/>
      <c r="D192" s="4"/>
      <c r="E192" s="4"/>
      <c r="F192" s="4"/>
      <c r="G192" s="4"/>
      <c r="H192" s="4"/>
      <c r="I192" s="4"/>
      <c r="J192" s="4"/>
      <c r="K192" s="4"/>
      <c r="L192" s="4"/>
      <c r="M192" s="4"/>
    </row>
    <row r="193" spans="2:13" x14ac:dyDescent="0.2">
      <c r="B193" s="4"/>
      <c r="C193" s="4"/>
      <c r="D193" s="4"/>
      <c r="E193" s="4"/>
      <c r="F193" s="4"/>
      <c r="G193" s="4"/>
      <c r="H193" s="4"/>
      <c r="I193" s="4"/>
      <c r="J193" s="4"/>
      <c r="K193" s="4"/>
      <c r="L193" s="4"/>
      <c r="M193" s="4"/>
    </row>
  </sheetData>
  <mergeCells count="3">
    <mergeCell ref="A2:M2"/>
    <mergeCell ref="A1:M1"/>
    <mergeCell ref="A3:M3"/>
  </mergeCells>
  <phoneticPr fontId="0" type="noConversion"/>
  <pageMargins left="0.75" right="0.75" top="1" bottom="1" header="0.5" footer="0.5"/>
  <pageSetup scale="78" fitToHeight="2" orientation="landscape" r:id="rId1"/>
  <headerFooter alignWithMargins="0">
    <oddFooter>&amp;L&amp;Z
&amp;F&amp;C&amp;A&amp;R6.&amp;P</oddFooter>
  </headerFooter>
  <rowBreaks count="1" manualBreakCount="1">
    <brk id="4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2"/>
  <sheetViews>
    <sheetView workbookViewId="0">
      <selection activeCell="A2" sqref="A2:AZ2"/>
    </sheetView>
  </sheetViews>
  <sheetFormatPr defaultColWidth="25.7109375" defaultRowHeight="13.5" x14ac:dyDescent="0.25"/>
  <cols>
    <col min="1" max="16384" width="25.7109375" style="14"/>
  </cols>
  <sheetData>
    <row r="1" spans="1:36" x14ac:dyDescent="0.25">
      <c r="A1" s="14">
        <v>1</v>
      </c>
      <c r="B1" s="14">
        <v>52</v>
      </c>
      <c r="C1" s="14" t="s">
        <v>730</v>
      </c>
    </row>
    <row r="2" spans="1:36" x14ac:dyDescent="0.25">
      <c r="A2" s="14">
        <v>0</v>
      </c>
      <c r="B2" s="14">
        <v>0</v>
      </c>
      <c r="C2" s="14">
        <v>10</v>
      </c>
      <c r="D2" s="14">
        <v>101</v>
      </c>
      <c r="E2" s="14">
        <v>3301</v>
      </c>
      <c r="F2" s="14">
        <v>10</v>
      </c>
      <c r="G2" s="18">
        <v>38568.409583333334</v>
      </c>
      <c r="H2" s="14">
        <v>1071</v>
      </c>
      <c r="I2" s="14">
        <v>1071</v>
      </c>
      <c r="J2" s="18">
        <v>38568.399768518517</v>
      </c>
      <c r="K2" s="14">
        <v>1071</v>
      </c>
      <c r="L2" s="14" t="s">
        <v>699</v>
      </c>
      <c r="M2" s="17" t="s">
        <v>239</v>
      </c>
      <c r="O2" s="14" t="s">
        <v>723</v>
      </c>
      <c r="P2" s="14">
        <v>65</v>
      </c>
      <c r="Q2" s="14" t="s">
        <v>724</v>
      </c>
      <c r="T2" s="17" t="s">
        <v>693</v>
      </c>
      <c r="U2" s="14" t="s">
        <v>191</v>
      </c>
      <c r="W2" s="14" t="s">
        <v>193</v>
      </c>
      <c r="X2" s="14" t="s">
        <v>193</v>
      </c>
      <c r="Y2" s="14" t="s">
        <v>699</v>
      </c>
      <c r="AA2" s="17" t="s">
        <v>729</v>
      </c>
      <c r="AB2" s="14" t="s">
        <v>699</v>
      </c>
      <c r="AE2" s="17" t="s">
        <v>693</v>
      </c>
      <c r="AF2" s="17" t="s">
        <v>693</v>
      </c>
      <c r="AG2" s="14">
        <v>12</v>
      </c>
      <c r="AH2" s="14">
        <v>2</v>
      </c>
      <c r="AI2" s="17" t="s">
        <v>693</v>
      </c>
      <c r="AJ2" s="14" t="s">
        <v>238</v>
      </c>
    </row>
  </sheetData>
  <phoneticPr fontId="4" type="noConversion"/>
  <pageMargins left="0.75" right="0.75" top="1" bottom="1" header="0.5" footer="0.5"/>
  <pageSetup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60"/>
  <sheetViews>
    <sheetView zoomScaleNormal="100" workbookViewId="0">
      <selection sqref="A1:P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2.140625" customWidth="1"/>
    <col min="14" max="14" width="16.7109375" customWidth="1"/>
    <col min="15" max="15" width="2.2851562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5" t="s">
        <v>1089</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row>
    <row r="6" spans="1:16" x14ac:dyDescent="0.2">
      <c r="B6" s="41" t="s">
        <v>24</v>
      </c>
      <c r="D6" s="45"/>
      <c r="F6" s="45"/>
      <c r="H6" s="41" t="s">
        <v>568</v>
      </c>
      <c r="J6" s="45"/>
      <c r="L6" s="41" t="s">
        <v>25</v>
      </c>
      <c r="P6" s="29" t="s">
        <v>380</v>
      </c>
    </row>
    <row r="7" spans="1:16" s="10" customFormat="1" x14ac:dyDescent="0.2">
      <c r="B7" s="42" t="s">
        <v>26</v>
      </c>
      <c r="C7"/>
      <c r="D7" s="42" t="s">
        <v>106</v>
      </c>
      <c r="E7"/>
      <c r="F7" s="42" t="s">
        <v>107</v>
      </c>
      <c r="G7"/>
      <c r="H7" s="42" t="s">
        <v>569</v>
      </c>
      <c r="I7"/>
      <c r="J7" s="42" t="s">
        <v>108</v>
      </c>
      <c r="K7"/>
      <c r="L7" s="42" t="s">
        <v>26</v>
      </c>
      <c r="N7" s="42" t="s">
        <v>45</v>
      </c>
      <c r="P7" s="42" t="s">
        <v>377</v>
      </c>
    </row>
    <row r="8" spans="1:16" s="10" customFormat="1" x14ac:dyDescent="0.2">
      <c r="A8" s="12" t="s">
        <v>288</v>
      </c>
      <c r="B8" s="52"/>
      <c r="C8"/>
      <c r="D8" s="52"/>
      <c r="E8"/>
      <c r="F8" s="52"/>
      <c r="G8"/>
      <c r="H8" s="52"/>
      <c r="I8"/>
      <c r="J8" s="52"/>
      <c r="K8"/>
      <c r="L8" s="52"/>
    </row>
    <row r="9" spans="1:16" s="10" customFormat="1" x14ac:dyDescent="0.2">
      <c r="A9" s="12" t="s">
        <v>378</v>
      </c>
      <c r="B9"/>
      <c r="C9"/>
      <c r="D9"/>
      <c r="E9"/>
      <c r="F9"/>
      <c r="G9"/>
      <c r="H9"/>
      <c r="I9"/>
      <c r="J9"/>
      <c r="K9"/>
      <c r="L9"/>
    </row>
    <row r="10" spans="1:16" s="10" customFormat="1" x14ac:dyDescent="0.2">
      <c r="A10" s="12" t="s">
        <v>756</v>
      </c>
      <c r="B10"/>
      <c r="C10"/>
      <c r="D10"/>
      <c r="E10"/>
      <c r="F10"/>
      <c r="G10"/>
      <c r="H10"/>
      <c r="I10"/>
      <c r="J10"/>
      <c r="K10"/>
      <c r="L10"/>
    </row>
    <row r="11" spans="1:16" x14ac:dyDescent="0.2">
      <c r="A11" t="s">
        <v>19</v>
      </c>
      <c r="B11" s="45">
        <v>1685316.06</v>
      </c>
      <c r="C11" s="45"/>
      <c r="D11" s="45">
        <v>0</v>
      </c>
      <c r="E11" s="45"/>
      <c r="F11" s="45">
        <v>0</v>
      </c>
      <c r="G11" s="45"/>
      <c r="H11" s="45">
        <v>0</v>
      </c>
      <c r="I11" s="45"/>
      <c r="J11" s="45">
        <v>0</v>
      </c>
      <c r="K11" s="45"/>
      <c r="L11" s="45">
        <v>1685316.06</v>
      </c>
      <c r="M11" s="4"/>
      <c r="N11" s="78">
        <v>0</v>
      </c>
      <c r="P11" s="78">
        <v>1685316.06</v>
      </c>
    </row>
    <row r="12" spans="1:16" x14ac:dyDescent="0.2">
      <c r="A12" t="s">
        <v>20</v>
      </c>
      <c r="B12" s="45">
        <v>202094.94</v>
      </c>
      <c r="C12" s="45"/>
      <c r="D12" s="45">
        <v>0</v>
      </c>
      <c r="E12" s="45"/>
      <c r="F12" s="45">
        <v>0</v>
      </c>
      <c r="G12" s="45"/>
      <c r="H12" s="45">
        <v>0</v>
      </c>
      <c r="I12" s="45"/>
      <c r="J12" s="45">
        <v>0</v>
      </c>
      <c r="K12" s="45"/>
      <c r="L12" s="45">
        <v>202094.94</v>
      </c>
      <c r="M12" s="4"/>
      <c r="N12" s="78">
        <v>-134866.74</v>
      </c>
      <c r="P12" s="78">
        <v>67228.200000000012</v>
      </c>
    </row>
    <row r="13" spans="1:16" x14ac:dyDescent="0.2">
      <c r="A13" t="s">
        <v>258</v>
      </c>
      <c r="B13" s="45">
        <v>57610084.320000008</v>
      </c>
      <c r="C13" s="45"/>
      <c r="D13" s="45">
        <v>4032634.1399999997</v>
      </c>
      <c r="E13" s="45"/>
      <c r="F13" s="45">
        <v>-415186.14</v>
      </c>
      <c r="G13" s="45"/>
      <c r="H13" s="45">
        <v>0</v>
      </c>
      <c r="I13" s="45"/>
      <c r="J13" s="45">
        <v>3617447.9999999995</v>
      </c>
      <c r="K13" s="45"/>
      <c r="L13" s="45">
        <v>61227532.320000008</v>
      </c>
      <c r="M13" s="4"/>
      <c r="N13" s="78">
        <v>-19055748.620000001</v>
      </c>
      <c r="P13" s="78">
        <v>42171783.700000003</v>
      </c>
    </row>
    <row r="14" spans="1:16" x14ac:dyDescent="0.2">
      <c r="A14" t="s">
        <v>83</v>
      </c>
      <c r="B14" s="45">
        <v>412150.57</v>
      </c>
      <c r="C14" s="45"/>
      <c r="D14" s="45">
        <v>0</v>
      </c>
      <c r="E14" s="45"/>
      <c r="F14" s="45">
        <v>0</v>
      </c>
      <c r="G14" s="45"/>
      <c r="H14" s="45">
        <v>0</v>
      </c>
      <c r="I14" s="45"/>
      <c r="J14" s="45">
        <v>0</v>
      </c>
      <c r="K14" s="45"/>
      <c r="L14" s="45">
        <v>412150.57</v>
      </c>
      <c r="M14" s="4"/>
      <c r="N14" s="78">
        <v>449886.64000000019</v>
      </c>
      <c r="P14" s="78">
        <v>862037.2100000002</v>
      </c>
    </row>
    <row r="15" spans="1:16" x14ac:dyDescent="0.2">
      <c r="A15" t="s">
        <v>84</v>
      </c>
      <c r="B15" s="45">
        <v>10999675.24</v>
      </c>
      <c r="C15" s="45"/>
      <c r="D15" s="45">
        <v>0</v>
      </c>
      <c r="E15" s="45"/>
      <c r="F15" s="45">
        <v>-126344</v>
      </c>
      <c r="G15" s="45"/>
      <c r="H15" s="45">
        <v>0</v>
      </c>
      <c r="I15" s="45"/>
      <c r="J15" s="45">
        <v>-126344</v>
      </c>
      <c r="K15" s="45"/>
      <c r="L15" s="45">
        <v>10873331.24</v>
      </c>
      <c r="M15" s="4"/>
      <c r="N15" s="78">
        <v>-7478899.6199999992</v>
      </c>
      <c r="P15" s="78">
        <v>3394431.620000001</v>
      </c>
    </row>
    <row r="16" spans="1:16" x14ac:dyDescent="0.2">
      <c r="A16" t="s">
        <v>85</v>
      </c>
      <c r="B16" s="45">
        <v>479869.32</v>
      </c>
      <c r="C16" s="45"/>
      <c r="D16" s="45">
        <v>57039.17</v>
      </c>
      <c r="E16" s="45"/>
      <c r="F16" s="45">
        <v>-216.41</v>
      </c>
      <c r="G16" s="45"/>
      <c r="H16" s="45">
        <v>0</v>
      </c>
      <c r="I16" s="45"/>
      <c r="J16" s="45">
        <v>56822.759999999995</v>
      </c>
      <c r="K16" s="45"/>
      <c r="L16" s="45">
        <v>536692.07999999996</v>
      </c>
      <c r="M16" s="4"/>
      <c r="N16" s="78">
        <v>-170856.69999999998</v>
      </c>
      <c r="P16" s="78">
        <v>365835.38</v>
      </c>
    </row>
    <row r="17" spans="1:16" x14ac:dyDescent="0.2">
      <c r="A17" t="s">
        <v>86</v>
      </c>
      <c r="B17" s="45">
        <v>933021.18</v>
      </c>
      <c r="C17" s="45"/>
      <c r="D17" s="150">
        <v>145795.12</v>
      </c>
      <c r="E17" s="45"/>
      <c r="F17" s="45">
        <v>0</v>
      </c>
      <c r="G17" s="45"/>
      <c r="H17" s="45">
        <v>0</v>
      </c>
      <c r="I17" s="45"/>
      <c r="J17" s="45">
        <v>145795.12</v>
      </c>
      <c r="K17" s="45"/>
      <c r="L17" s="45">
        <v>1078816.3</v>
      </c>
      <c r="M17" s="4"/>
      <c r="N17" s="78">
        <v>-245565.81</v>
      </c>
      <c r="P17" s="78">
        <v>833250.49</v>
      </c>
    </row>
    <row r="18" spans="1:16" x14ac:dyDescent="0.2">
      <c r="A18" t="s">
        <v>87</v>
      </c>
      <c r="B18" s="45">
        <v>13129191.210000001</v>
      </c>
      <c r="C18" s="45"/>
      <c r="D18" s="45">
        <v>51096.979999999996</v>
      </c>
      <c r="E18" s="45"/>
      <c r="F18" s="45">
        <v>-4647823.8899999997</v>
      </c>
      <c r="G18" s="45"/>
      <c r="H18" s="45">
        <v>0</v>
      </c>
      <c r="I18" s="45"/>
      <c r="J18" s="45">
        <v>-4596726.9099999992</v>
      </c>
      <c r="K18" s="45"/>
      <c r="L18" s="45">
        <v>8532464.3000000007</v>
      </c>
      <c r="M18" s="4"/>
      <c r="N18" s="78">
        <v>-2773011.3099999996</v>
      </c>
      <c r="P18" s="78">
        <v>5759452.9900000012</v>
      </c>
    </row>
    <row r="19" spans="1:16" x14ac:dyDescent="0.2">
      <c r="A19" t="s">
        <v>88</v>
      </c>
      <c r="B19" s="45">
        <v>3784188.23</v>
      </c>
      <c r="C19" s="45"/>
      <c r="D19" s="45">
        <v>2659.54</v>
      </c>
      <c r="E19" s="45"/>
      <c r="F19" s="45">
        <v>-1700268.24</v>
      </c>
      <c r="G19" s="45"/>
      <c r="H19" s="45">
        <v>0</v>
      </c>
      <c r="I19" s="45"/>
      <c r="J19" s="45">
        <v>-1697608.7</v>
      </c>
      <c r="K19" s="45"/>
      <c r="L19" s="45">
        <v>2086579.53</v>
      </c>
      <c r="M19" s="4"/>
      <c r="N19" s="78">
        <v>-794921.77000000025</v>
      </c>
      <c r="P19" s="78">
        <v>1291657.7599999998</v>
      </c>
    </row>
    <row r="20" spans="1:16" x14ac:dyDescent="0.2">
      <c r="A20" t="s">
        <v>89</v>
      </c>
      <c r="B20" s="45">
        <v>11715918.979999999</v>
      </c>
      <c r="C20" s="45"/>
      <c r="D20" s="45">
        <v>5457690.4799999995</v>
      </c>
      <c r="E20" s="45"/>
      <c r="F20" s="45">
        <v>-3443867.72</v>
      </c>
      <c r="G20" s="45"/>
      <c r="H20" s="45">
        <v>-77639.12</v>
      </c>
      <c r="I20" s="45"/>
      <c r="J20" s="45">
        <v>1936183.6399999992</v>
      </c>
      <c r="K20" s="45"/>
      <c r="L20" s="45">
        <v>13652102.619999997</v>
      </c>
      <c r="M20" s="4"/>
      <c r="N20" s="78">
        <v>-12206087.189999999</v>
      </c>
      <c r="P20" s="78">
        <v>1446015.4299999978</v>
      </c>
    </row>
    <row r="21" spans="1:16" x14ac:dyDescent="0.2">
      <c r="A21" t="s">
        <v>90</v>
      </c>
      <c r="B21" s="45">
        <v>3527431.84</v>
      </c>
      <c r="C21" s="45"/>
      <c r="D21" s="45">
        <v>671635.09</v>
      </c>
      <c r="E21" s="45"/>
      <c r="F21" s="45">
        <v>-388746</v>
      </c>
      <c r="G21" s="45"/>
      <c r="H21" s="45">
        <v>0</v>
      </c>
      <c r="I21" s="45"/>
      <c r="J21" s="45">
        <v>282889.08999999997</v>
      </c>
      <c r="K21" s="45"/>
      <c r="L21" s="45">
        <v>3810320.9299999997</v>
      </c>
      <c r="M21" s="4"/>
      <c r="N21" s="78">
        <v>-2232447.79</v>
      </c>
      <c r="P21" s="78">
        <v>1577873.1399999997</v>
      </c>
    </row>
    <row r="22" spans="1:16" x14ac:dyDescent="0.2">
      <c r="A22" s="147" t="s">
        <v>1292</v>
      </c>
      <c r="B22" s="150">
        <v>0</v>
      </c>
      <c r="C22" s="150"/>
      <c r="D22" s="150">
        <v>0</v>
      </c>
      <c r="E22" s="150"/>
      <c r="F22" s="150">
        <v>0</v>
      </c>
      <c r="G22" s="150"/>
      <c r="H22" s="150">
        <v>77639.12</v>
      </c>
      <c r="I22" s="150"/>
      <c r="J22" s="150">
        <v>77639.12</v>
      </c>
      <c r="K22" s="150"/>
      <c r="L22" s="150">
        <v>77639.12</v>
      </c>
      <c r="M22" s="4"/>
      <c r="N22" s="78">
        <v>-86163.92</v>
      </c>
      <c r="P22" s="78">
        <v>-8524.8000000000029</v>
      </c>
    </row>
    <row r="23" spans="1:16" x14ac:dyDescent="0.2">
      <c r="A23" t="s">
        <v>91</v>
      </c>
      <c r="B23" s="45">
        <v>3090111.3699999996</v>
      </c>
      <c r="C23" s="45"/>
      <c r="D23" s="45">
        <v>110523.31</v>
      </c>
      <c r="E23" s="45"/>
      <c r="F23" s="45">
        <v>-958811.24</v>
      </c>
      <c r="G23" s="45"/>
      <c r="H23" s="45">
        <v>0</v>
      </c>
      <c r="I23" s="45"/>
      <c r="J23" s="45">
        <v>-848287.92999999993</v>
      </c>
      <c r="K23" s="45"/>
      <c r="L23" s="45">
        <v>2241823.4399999995</v>
      </c>
      <c r="M23" s="4"/>
      <c r="N23" s="78">
        <v>-653996.69000000018</v>
      </c>
      <c r="P23" s="78">
        <v>1587826.7499999993</v>
      </c>
    </row>
    <row r="24" spans="1:16" x14ac:dyDescent="0.2">
      <c r="A24" t="s">
        <v>92</v>
      </c>
      <c r="B24" s="45">
        <v>132228.5</v>
      </c>
      <c r="C24" s="45"/>
      <c r="D24" s="45">
        <v>112868.01</v>
      </c>
      <c r="E24" s="45"/>
      <c r="F24" s="45">
        <v>0</v>
      </c>
      <c r="G24" s="45"/>
      <c r="H24" s="45">
        <v>0</v>
      </c>
      <c r="I24" s="45"/>
      <c r="J24" s="45">
        <v>112868.01</v>
      </c>
      <c r="K24" s="45"/>
      <c r="L24" s="45">
        <v>245096.51</v>
      </c>
      <c r="M24" s="4"/>
      <c r="N24" s="78">
        <v>-121598.40000000001</v>
      </c>
      <c r="P24" s="78">
        <v>123498.11</v>
      </c>
    </row>
    <row r="25" spans="1:16" x14ac:dyDescent="0.2">
      <c r="A25" t="s">
        <v>93</v>
      </c>
      <c r="B25" s="45">
        <v>83874.3</v>
      </c>
      <c r="C25" s="45"/>
      <c r="D25" s="45">
        <v>0</v>
      </c>
      <c r="E25" s="45"/>
      <c r="F25" s="45">
        <v>0</v>
      </c>
      <c r="G25" s="45"/>
      <c r="H25" s="45">
        <v>0</v>
      </c>
      <c r="I25" s="45"/>
      <c r="J25" s="45">
        <v>0</v>
      </c>
      <c r="K25" s="45"/>
      <c r="L25" s="45">
        <v>83874.3</v>
      </c>
      <c r="M25" s="4"/>
      <c r="N25" s="78">
        <v>-28654.350000000002</v>
      </c>
      <c r="P25" s="78">
        <v>55219.95</v>
      </c>
    </row>
    <row r="26" spans="1:16" x14ac:dyDescent="0.2">
      <c r="A26" t="s">
        <v>94</v>
      </c>
      <c r="B26" s="45">
        <v>1251981.6400000001</v>
      </c>
      <c r="C26" s="45"/>
      <c r="D26" s="45">
        <v>30451.68</v>
      </c>
      <c r="E26" s="45"/>
      <c r="F26" s="45">
        <v>-146569.23000000001</v>
      </c>
      <c r="G26" s="45"/>
      <c r="H26" s="45">
        <v>0</v>
      </c>
      <c r="I26" s="45"/>
      <c r="J26" s="45">
        <v>-116117.55000000002</v>
      </c>
      <c r="K26" s="45"/>
      <c r="L26" s="45">
        <v>1135864.0900000001</v>
      </c>
      <c r="M26" s="4"/>
      <c r="N26" s="78">
        <v>-520480.73</v>
      </c>
      <c r="P26" s="78">
        <v>615383.3600000001</v>
      </c>
    </row>
    <row r="27" spans="1:16" x14ac:dyDescent="0.2">
      <c r="A27" t="s">
        <v>95</v>
      </c>
      <c r="B27" s="45">
        <v>3972623.3600000003</v>
      </c>
      <c r="C27" s="45"/>
      <c r="D27" s="45">
        <v>99481.760000000009</v>
      </c>
      <c r="E27" s="45"/>
      <c r="F27" s="45">
        <v>-452595.8</v>
      </c>
      <c r="G27" s="45"/>
      <c r="H27" s="45">
        <v>0</v>
      </c>
      <c r="I27" s="45"/>
      <c r="J27" s="45">
        <v>-353114.04</v>
      </c>
      <c r="K27" s="45"/>
      <c r="L27" s="45">
        <v>3619509.3200000003</v>
      </c>
      <c r="M27" s="4"/>
      <c r="N27" s="78">
        <v>-1020966.5399999998</v>
      </c>
      <c r="P27" s="78">
        <v>2598542.7800000003</v>
      </c>
    </row>
    <row r="28" spans="1:16" x14ac:dyDescent="0.2">
      <c r="A28" t="s">
        <v>96</v>
      </c>
      <c r="B28" s="45">
        <v>0</v>
      </c>
      <c r="C28" s="45"/>
      <c r="D28" s="45">
        <v>0</v>
      </c>
      <c r="E28" s="45"/>
      <c r="F28" s="45">
        <v>0</v>
      </c>
      <c r="G28" s="45"/>
      <c r="H28" s="45">
        <v>0</v>
      </c>
      <c r="I28" s="45"/>
      <c r="J28" s="45">
        <v>0</v>
      </c>
      <c r="K28" s="45"/>
      <c r="L28" s="45">
        <v>0</v>
      </c>
      <c r="M28" s="4"/>
      <c r="N28" s="78">
        <v>1.8189894035458565E-12</v>
      </c>
      <c r="P28" s="78">
        <v>1.8189894035458565E-12</v>
      </c>
    </row>
    <row r="29" spans="1:16" x14ac:dyDescent="0.2">
      <c r="A29" t="s">
        <v>97</v>
      </c>
      <c r="B29" s="45">
        <v>266649.12</v>
      </c>
      <c r="C29" s="45"/>
      <c r="D29" s="45">
        <v>0</v>
      </c>
      <c r="E29" s="45"/>
      <c r="F29" s="45">
        <v>0</v>
      </c>
      <c r="G29" s="45"/>
      <c r="H29" s="45">
        <v>-30818.06</v>
      </c>
      <c r="I29" s="45"/>
      <c r="J29" s="45">
        <v>-30818.06</v>
      </c>
      <c r="K29" s="45"/>
      <c r="L29" s="45">
        <v>235831.06</v>
      </c>
      <c r="M29" s="4"/>
      <c r="N29" s="78">
        <v>-207703.13</v>
      </c>
      <c r="P29" s="78">
        <v>28127.929999999993</v>
      </c>
    </row>
    <row r="30" spans="1:16" x14ac:dyDescent="0.2">
      <c r="A30" t="s">
        <v>98</v>
      </c>
      <c r="B30" s="45">
        <v>14147.08</v>
      </c>
      <c r="C30" s="45"/>
      <c r="D30" s="45">
        <v>0</v>
      </c>
      <c r="E30" s="45"/>
      <c r="F30" s="45">
        <v>0</v>
      </c>
      <c r="G30" s="45"/>
      <c r="H30" s="45">
        <v>0</v>
      </c>
      <c r="I30" s="45"/>
      <c r="J30" s="45">
        <v>0</v>
      </c>
      <c r="K30" s="45"/>
      <c r="L30" s="45">
        <v>14147.08</v>
      </c>
      <c r="M30" s="4"/>
      <c r="N30" s="78">
        <v>-9286.7300000000014</v>
      </c>
      <c r="P30" s="78">
        <v>4860.3499999999985</v>
      </c>
    </row>
    <row r="31" spans="1:16" x14ac:dyDescent="0.2">
      <c r="A31" t="s">
        <v>4</v>
      </c>
      <c r="B31" s="45">
        <v>39313489.039999999</v>
      </c>
      <c r="C31" s="45"/>
      <c r="D31" s="45">
        <v>1345801.92</v>
      </c>
      <c r="E31" s="45"/>
      <c r="F31" s="45">
        <v>-154551.56</v>
      </c>
      <c r="G31" s="45"/>
      <c r="H31" s="45">
        <v>0</v>
      </c>
      <c r="I31" s="45"/>
      <c r="J31" s="45">
        <v>1191250.3599999999</v>
      </c>
      <c r="K31" s="45"/>
      <c r="L31" s="45">
        <v>40504739.399999999</v>
      </c>
      <c r="M31" s="4"/>
      <c r="N31" s="78">
        <v>-23528432.34</v>
      </c>
      <c r="P31" s="78">
        <v>16976307.059999999</v>
      </c>
    </row>
    <row r="32" spans="1:16" x14ac:dyDescent="0.2">
      <c r="A32" t="s">
        <v>99</v>
      </c>
      <c r="B32" s="45">
        <v>6403627.6499999994</v>
      </c>
      <c r="C32" s="45"/>
      <c r="D32" s="45">
        <v>75705.51999999999</v>
      </c>
      <c r="E32" s="45"/>
      <c r="F32" s="45">
        <v>0</v>
      </c>
      <c r="G32" s="45"/>
      <c r="H32" s="45">
        <v>0</v>
      </c>
      <c r="I32" s="45"/>
      <c r="J32" s="45">
        <v>75705.51999999999</v>
      </c>
      <c r="K32" s="45"/>
      <c r="L32" s="45">
        <v>6479333.169999999</v>
      </c>
      <c r="M32" s="4"/>
      <c r="N32" s="78">
        <v>-5807716.1399999997</v>
      </c>
      <c r="P32" s="78">
        <v>671617.02999999933</v>
      </c>
    </row>
    <row r="33" spans="1:16" x14ac:dyDescent="0.2">
      <c r="A33" t="s">
        <v>100</v>
      </c>
      <c r="B33" s="45">
        <v>598999.63</v>
      </c>
      <c r="C33" s="45"/>
      <c r="D33" s="45">
        <v>17206.03</v>
      </c>
      <c r="E33" s="45"/>
      <c r="F33" s="45">
        <v>-594390.05000000005</v>
      </c>
      <c r="G33" s="45"/>
      <c r="H33" s="45">
        <v>0</v>
      </c>
      <c r="I33" s="45"/>
      <c r="J33" s="45">
        <v>-577184.02</v>
      </c>
      <c r="K33" s="45"/>
      <c r="L33" s="45">
        <v>21815.609999999986</v>
      </c>
      <c r="M33" s="4"/>
      <c r="N33" s="78">
        <v>-208620.31999999995</v>
      </c>
      <c r="P33" s="78">
        <v>-186804.70999999996</v>
      </c>
    </row>
    <row r="34" spans="1:16" x14ac:dyDescent="0.2">
      <c r="A34" t="s">
        <v>101</v>
      </c>
      <c r="B34" s="45">
        <v>101389.77</v>
      </c>
      <c r="C34" s="45"/>
      <c r="D34" s="45">
        <v>0</v>
      </c>
      <c r="E34" s="45"/>
      <c r="F34" s="45">
        <v>0</v>
      </c>
      <c r="G34" s="45"/>
      <c r="H34" s="45">
        <v>0</v>
      </c>
      <c r="I34" s="45"/>
      <c r="J34" s="45">
        <v>0</v>
      </c>
      <c r="K34" s="45"/>
      <c r="L34" s="45">
        <v>101389.77</v>
      </c>
      <c r="M34" s="4"/>
      <c r="N34" s="78">
        <v>-2403.5899999999974</v>
      </c>
      <c r="P34" s="78">
        <v>98986.180000000008</v>
      </c>
    </row>
    <row r="35" spans="1:16" x14ac:dyDescent="0.2">
      <c r="A35" t="s">
        <v>102</v>
      </c>
      <c r="B35" s="45">
        <v>83782.289999999994</v>
      </c>
      <c r="C35" s="45"/>
      <c r="D35" s="45">
        <v>0</v>
      </c>
      <c r="E35" s="45"/>
      <c r="F35" s="45">
        <v>0</v>
      </c>
      <c r="G35" s="45"/>
      <c r="H35" s="45">
        <v>0</v>
      </c>
      <c r="I35" s="45"/>
      <c r="J35" s="45">
        <v>0</v>
      </c>
      <c r="K35" s="45"/>
      <c r="L35" s="45">
        <v>83782.289999999994</v>
      </c>
      <c r="M35" s="4"/>
      <c r="N35" s="78">
        <v>0</v>
      </c>
      <c r="P35" s="78">
        <v>83782.289999999994</v>
      </c>
    </row>
    <row r="36" spans="1:16" x14ac:dyDescent="0.2">
      <c r="A36" t="s">
        <v>259</v>
      </c>
      <c r="B36" s="45">
        <v>4200</v>
      </c>
      <c r="C36" s="45"/>
      <c r="D36" s="45">
        <v>0</v>
      </c>
      <c r="E36" s="45"/>
      <c r="F36" s="45">
        <v>-4200</v>
      </c>
      <c r="G36" s="45"/>
      <c r="H36" s="45">
        <v>0</v>
      </c>
      <c r="I36" s="45"/>
      <c r="J36" s="45">
        <v>-4200</v>
      </c>
      <c r="K36" s="45"/>
      <c r="L36" s="45">
        <v>0</v>
      </c>
      <c r="M36" s="4"/>
      <c r="N36" s="78">
        <v>0</v>
      </c>
      <c r="P36" s="78">
        <v>0</v>
      </c>
    </row>
    <row r="37" spans="1:16" x14ac:dyDescent="0.2">
      <c r="A37" t="s">
        <v>260</v>
      </c>
      <c r="B37" s="45">
        <v>17134947.209999997</v>
      </c>
      <c r="C37" s="45"/>
      <c r="D37" s="45">
        <v>5928767.4300000006</v>
      </c>
      <c r="E37" s="45"/>
      <c r="F37" s="45">
        <v>-4364050.5999999996</v>
      </c>
      <c r="G37" s="45"/>
      <c r="H37" s="45">
        <v>0</v>
      </c>
      <c r="I37" s="45"/>
      <c r="J37" s="45">
        <v>1564716.830000001</v>
      </c>
      <c r="K37" s="45"/>
      <c r="L37" s="45">
        <v>18699664.039999999</v>
      </c>
      <c r="M37" s="4"/>
      <c r="N37" s="78">
        <v>-8710015.2100000028</v>
      </c>
      <c r="P37" s="78">
        <v>9989648.8299999963</v>
      </c>
    </row>
    <row r="38" spans="1:16" x14ac:dyDescent="0.2">
      <c r="A38" t="s">
        <v>957</v>
      </c>
      <c r="B38" s="45">
        <v>41947328.579999991</v>
      </c>
      <c r="C38" s="45"/>
      <c r="D38" s="45">
        <v>2401272.1799999997</v>
      </c>
      <c r="E38" s="45"/>
      <c r="F38" s="45">
        <v>0</v>
      </c>
      <c r="G38" s="45"/>
      <c r="H38" s="45">
        <v>0</v>
      </c>
      <c r="I38" s="45"/>
      <c r="J38" s="45">
        <v>2401272.1799999997</v>
      </c>
      <c r="K38" s="45"/>
      <c r="L38" s="45">
        <v>44348600.75999999</v>
      </c>
      <c r="M38" s="4"/>
      <c r="N38" s="78">
        <v>-11361588.82</v>
      </c>
      <c r="P38" s="78">
        <v>32987011.93999999</v>
      </c>
    </row>
    <row r="39" spans="1:16" x14ac:dyDescent="0.2">
      <c r="A39" t="s">
        <v>261</v>
      </c>
      <c r="B39" s="47">
        <v>0</v>
      </c>
      <c r="C39" s="51"/>
      <c r="D39" s="47">
        <v>0</v>
      </c>
      <c r="E39" s="51"/>
      <c r="F39" s="47">
        <v>0</v>
      </c>
      <c r="G39" s="51"/>
      <c r="H39" s="47">
        <v>0</v>
      </c>
      <c r="I39" s="51"/>
      <c r="J39" s="47">
        <v>0</v>
      </c>
      <c r="K39" s="51"/>
      <c r="L39" s="47">
        <v>0</v>
      </c>
      <c r="M39" s="53"/>
      <c r="N39" s="79">
        <v>0</v>
      </c>
      <c r="P39" s="79">
        <v>0</v>
      </c>
    </row>
    <row r="40" spans="1:16" x14ac:dyDescent="0.2">
      <c r="B40" s="51">
        <v>218878321.43000001</v>
      </c>
      <c r="C40" s="51"/>
      <c r="D40" s="51">
        <v>20540628.359999999</v>
      </c>
      <c r="E40" s="51"/>
      <c r="F40" s="51">
        <v>-17397620.880000003</v>
      </c>
      <c r="G40" s="51"/>
      <c r="H40" s="51">
        <v>-30818.06</v>
      </c>
      <c r="I40" s="51"/>
      <c r="J40" s="51">
        <v>3112189.42</v>
      </c>
      <c r="K40" s="51"/>
      <c r="L40" s="51">
        <v>221990510.84999999</v>
      </c>
      <c r="M40" s="53"/>
      <c r="N40" s="51">
        <v>-96910145.819999993</v>
      </c>
      <c r="P40" s="51">
        <v>125080365.03000003</v>
      </c>
    </row>
    <row r="41" spans="1:16" x14ac:dyDescent="0.2">
      <c r="B41" s="51"/>
      <c r="C41" s="51"/>
      <c r="D41" s="51"/>
      <c r="E41" s="51"/>
      <c r="F41" s="51"/>
      <c r="G41" s="51"/>
      <c r="H41" s="51"/>
      <c r="I41" s="51"/>
      <c r="J41" s="51"/>
      <c r="K41" s="51"/>
      <c r="L41" s="51"/>
      <c r="M41" s="53"/>
    </row>
    <row r="42" spans="1:16" x14ac:dyDescent="0.2">
      <c r="B42" s="51"/>
      <c r="C42" s="51"/>
      <c r="D42" s="51"/>
      <c r="E42" s="51"/>
      <c r="F42" s="51"/>
      <c r="G42" s="51"/>
      <c r="H42" s="51"/>
      <c r="I42" s="51"/>
      <c r="J42" s="51"/>
      <c r="K42" s="51"/>
      <c r="L42" s="51"/>
      <c r="M42" s="53"/>
    </row>
    <row r="43" spans="1:16" ht="13.5" thickBot="1" x14ac:dyDescent="0.25">
      <c r="A43" s="3" t="s">
        <v>634</v>
      </c>
      <c r="B43" s="46">
        <v>218878321.43000001</v>
      </c>
      <c r="C43" s="53"/>
      <c r="D43" s="46">
        <v>20540628.359999999</v>
      </c>
      <c r="E43" s="53"/>
      <c r="F43" s="46">
        <v>-17397620.880000003</v>
      </c>
      <c r="G43" s="53"/>
      <c r="H43" s="46">
        <v>-30818.06</v>
      </c>
      <c r="I43" s="53"/>
      <c r="J43" s="46">
        <v>3112189.42</v>
      </c>
      <c r="K43" s="53"/>
      <c r="L43" s="46">
        <v>221990510.84999999</v>
      </c>
      <c r="M43" s="53"/>
      <c r="N43" s="46">
        <v>-96910145.819999993</v>
      </c>
      <c r="P43" s="46">
        <v>125080365.03000003</v>
      </c>
    </row>
    <row r="44" spans="1:16" ht="13.5" thickTop="1" x14ac:dyDescent="0.2">
      <c r="B44" s="51"/>
      <c r="C44" s="51"/>
      <c r="D44" s="51"/>
      <c r="E44" s="51"/>
      <c r="F44" s="51"/>
      <c r="G44" s="51"/>
      <c r="H44" s="51"/>
      <c r="I44" s="51"/>
      <c r="J44" s="51"/>
      <c r="K44" s="51"/>
      <c r="L44" s="51"/>
      <c r="M44" s="53"/>
    </row>
    <row r="45" spans="1:16" x14ac:dyDescent="0.2">
      <c r="B45" s="51"/>
      <c r="C45" s="51"/>
      <c r="D45" s="51"/>
      <c r="E45" s="51"/>
      <c r="F45" s="51"/>
      <c r="G45" s="51"/>
      <c r="H45" s="51"/>
      <c r="I45" s="51"/>
      <c r="J45" s="51"/>
      <c r="K45" s="51"/>
      <c r="L45" s="51"/>
      <c r="M45" s="53"/>
    </row>
    <row r="46" spans="1:16" x14ac:dyDescent="0.2">
      <c r="B46" s="45"/>
      <c r="C46" s="45"/>
      <c r="D46" s="45"/>
      <c r="E46" s="45"/>
      <c r="F46" s="45"/>
      <c r="G46" s="45"/>
      <c r="H46" s="45"/>
      <c r="I46" s="45"/>
      <c r="J46" s="45"/>
      <c r="K46" s="45"/>
      <c r="L46" s="45"/>
      <c r="M46" s="4"/>
    </row>
    <row r="47" spans="1:16" x14ac:dyDescent="0.2">
      <c r="B47" s="4"/>
      <c r="C47" s="4"/>
      <c r="D47" s="4"/>
      <c r="E47" s="4"/>
      <c r="F47" s="4"/>
      <c r="G47" s="4"/>
      <c r="H47" s="4"/>
      <c r="I47" s="4"/>
      <c r="J47" s="4"/>
      <c r="K47" s="4"/>
      <c r="L47" s="4"/>
      <c r="M47" s="4"/>
    </row>
    <row r="48" spans="1:16" x14ac:dyDescent="0.2">
      <c r="B48" s="4"/>
      <c r="C48" s="4"/>
      <c r="D48" s="4"/>
      <c r="E48" s="4"/>
      <c r="F48" s="4"/>
      <c r="G48" s="4"/>
      <c r="H48" s="4"/>
      <c r="I48" s="4"/>
      <c r="J48" s="4"/>
      <c r="K48" s="4"/>
      <c r="L48" s="4"/>
      <c r="M48" s="4"/>
    </row>
    <row r="49" spans="2:13" x14ac:dyDescent="0.2">
      <c r="B49" s="4"/>
      <c r="C49" s="4"/>
      <c r="D49" s="4"/>
      <c r="E49" s="4"/>
      <c r="F49" s="4"/>
      <c r="G49" s="4"/>
      <c r="H49" s="4"/>
      <c r="I49" s="4"/>
      <c r="J49" s="4"/>
      <c r="K49" s="4"/>
      <c r="L49" s="4"/>
      <c r="M49" s="4"/>
    </row>
    <row r="50" spans="2:13" x14ac:dyDescent="0.2">
      <c r="B50" s="4"/>
      <c r="C50" s="4"/>
      <c r="D50" s="4"/>
      <c r="E50" s="4"/>
      <c r="F50" s="4"/>
      <c r="G50" s="4"/>
      <c r="H50" s="4"/>
      <c r="I50" s="4"/>
      <c r="J50" s="4"/>
      <c r="K50" s="4"/>
      <c r="L50" s="4"/>
      <c r="M50" s="4"/>
    </row>
    <row r="51" spans="2:13" x14ac:dyDescent="0.2">
      <c r="B51" s="4"/>
      <c r="C51" s="4"/>
      <c r="D51" s="4"/>
      <c r="E51" s="4"/>
      <c r="F51" s="4"/>
      <c r="G51" s="4"/>
      <c r="H51" s="4"/>
      <c r="I51" s="4"/>
      <c r="J51" s="4"/>
      <c r="K51" s="4"/>
      <c r="L51" s="4"/>
      <c r="M51" s="4"/>
    </row>
    <row r="52" spans="2:13" x14ac:dyDescent="0.2">
      <c r="B52" s="4"/>
      <c r="C52" s="4"/>
      <c r="D52" s="4"/>
      <c r="E52" s="4"/>
      <c r="F52" s="4"/>
      <c r="G52" s="4"/>
      <c r="H52" s="4"/>
      <c r="I52" s="4"/>
      <c r="J52" s="4"/>
      <c r="K52" s="4"/>
      <c r="L52" s="4"/>
      <c r="M52" s="4"/>
    </row>
    <row r="53" spans="2:13" x14ac:dyDescent="0.2">
      <c r="B53" s="4"/>
      <c r="C53" s="4"/>
      <c r="D53" s="4"/>
      <c r="E53" s="4"/>
      <c r="F53" s="4"/>
      <c r="G53" s="4"/>
      <c r="H53" s="4"/>
      <c r="I53" s="4"/>
      <c r="J53" s="4"/>
      <c r="K53" s="4"/>
      <c r="L53" s="4"/>
      <c r="M53" s="4"/>
    </row>
    <row r="54" spans="2:13" x14ac:dyDescent="0.2">
      <c r="B54" s="4"/>
      <c r="C54" s="4"/>
      <c r="D54" s="4"/>
      <c r="E54" s="4"/>
      <c r="F54" s="4"/>
      <c r="G54" s="4"/>
      <c r="H54" s="4"/>
      <c r="I54" s="4"/>
      <c r="J54" s="4"/>
      <c r="K54" s="4"/>
      <c r="L54" s="4"/>
      <c r="M54" s="4"/>
    </row>
    <row r="55" spans="2:13" x14ac:dyDescent="0.2">
      <c r="B55" s="4"/>
      <c r="C55" s="4"/>
      <c r="D55" s="4"/>
      <c r="E55" s="4"/>
      <c r="F55" s="4"/>
      <c r="G55" s="4"/>
      <c r="H55" s="4"/>
      <c r="I55" s="4"/>
      <c r="J55" s="4"/>
      <c r="K55" s="4"/>
      <c r="L55" s="4"/>
      <c r="M55" s="4"/>
    </row>
    <row r="56" spans="2:13" x14ac:dyDescent="0.2">
      <c r="B56" s="4"/>
      <c r="C56" s="4"/>
      <c r="D56" s="4"/>
      <c r="E56" s="4"/>
      <c r="F56" s="4"/>
      <c r="G56" s="4"/>
      <c r="H56" s="4"/>
      <c r="I56" s="4"/>
      <c r="J56" s="4"/>
      <c r="K56" s="4"/>
      <c r="L56" s="4"/>
      <c r="M56" s="4"/>
    </row>
    <row r="57" spans="2:13" x14ac:dyDescent="0.2">
      <c r="B57" s="4"/>
      <c r="C57" s="4"/>
      <c r="D57" s="4"/>
      <c r="E57" s="4"/>
      <c r="F57" s="4"/>
      <c r="G57" s="4"/>
      <c r="H57" s="4"/>
      <c r="I57" s="4"/>
      <c r="J57" s="4"/>
      <c r="K57" s="4"/>
      <c r="L57" s="4"/>
      <c r="M57" s="4"/>
    </row>
    <row r="58" spans="2:13" x14ac:dyDescent="0.2">
      <c r="B58" s="4"/>
      <c r="C58" s="4"/>
      <c r="D58" s="4"/>
      <c r="E58" s="4"/>
      <c r="F58" s="4"/>
      <c r="G58" s="4"/>
      <c r="H58" s="4"/>
      <c r="I58" s="4"/>
      <c r="J58" s="4"/>
      <c r="K58" s="4"/>
      <c r="L58" s="4"/>
      <c r="M58" s="4"/>
    </row>
    <row r="59" spans="2:13" x14ac:dyDescent="0.2">
      <c r="B59" s="4"/>
      <c r="C59" s="4"/>
      <c r="D59" s="4"/>
      <c r="E59" s="4"/>
      <c r="F59" s="4"/>
      <c r="G59" s="4"/>
      <c r="H59" s="4"/>
      <c r="I59" s="4"/>
      <c r="J59" s="4"/>
      <c r="K59" s="4"/>
      <c r="L59" s="4"/>
      <c r="M59" s="4"/>
    </row>
    <row r="60" spans="2:13" x14ac:dyDescent="0.2">
      <c r="B60" s="4"/>
      <c r="C60" s="4"/>
      <c r="D60" s="4"/>
      <c r="E60" s="4"/>
      <c r="F60" s="4"/>
      <c r="G60" s="4"/>
      <c r="H60" s="4"/>
      <c r="I60" s="4"/>
      <c r="J60" s="4"/>
      <c r="K60" s="4"/>
      <c r="L60" s="4"/>
      <c r="M60" s="4"/>
    </row>
    <row r="61" spans="2:13" x14ac:dyDescent="0.2">
      <c r="B61" s="4"/>
      <c r="C61" s="4"/>
      <c r="D61" s="4"/>
      <c r="E61" s="4"/>
      <c r="F61" s="4"/>
      <c r="G61" s="4"/>
      <c r="H61" s="4"/>
      <c r="I61" s="4"/>
      <c r="J61" s="4"/>
      <c r="K61" s="4"/>
      <c r="L61" s="4"/>
      <c r="M61" s="4"/>
    </row>
    <row r="62" spans="2:13" x14ac:dyDescent="0.2">
      <c r="B62" s="4"/>
      <c r="C62" s="4"/>
      <c r="D62" s="4"/>
      <c r="E62" s="4"/>
      <c r="F62" s="4"/>
      <c r="G62" s="4"/>
      <c r="H62" s="4"/>
      <c r="I62" s="4"/>
      <c r="J62" s="4"/>
      <c r="K62" s="4"/>
      <c r="L62" s="4"/>
      <c r="M62" s="4"/>
    </row>
    <row r="63" spans="2:13" x14ac:dyDescent="0.2">
      <c r="B63" s="4"/>
      <c r="C63" s="4"/>
      <c r="D63" s="4"/>
      <c r="E63" s="4"/>
      <c r="F63" s="4"/>
      <c r="G63" s="4"/>
      <c r="H63" s="4"/>
      <c r="I63" s="4"/>
      <c r="J63" s="4"/>
      <c r="K63" s="4"/>
      <c r="L63" s="4"/>
      <c r="M63" s="4"/>
    </row>
    <row r="64" spans="2:13" x14ac:dyDescent="0.2">
      <c r="B64" s="4"/>
      <c r="C64" s="4"/>
      <c r="D64" s="4"/>
      <c r="E64" s="4"/>
      <c r="F64" s="4"/>
      <c r="G64" s="4"/>
      <c r="H64" s="4"/>
      <c r="I64" s="4"/>
      <c r="J64" s="4"/>
      <c r="K64" s="4"/>
      <c r="L64" s="4"/>
      <c r="M64" s="4"/>
    </row>
    <row r="65" spans="2:13" x14ac:dyDescent="0.2">
      <c r="B65" s="4"/>
      <c r="C65" s="4"/>
      <c r="D65" s="4"/>
      <c r="E65" s="4"/>
      <c r="F65" s="4"/>
      <c r="G65" s="4"/>
      <c r="H65" s="4"/>
      <c r="I65" s="4"/>
      <c r="J65" s="4"/>
      <c r="K65" s="4"/>
      <c r="L65" s="4"/>
      <c r="M65" s="4"/>
    </row>
    <row r="66" spans="2:13" x14ac:dyDescent="0.2">
      <c r="B66" s="4"/>
      <c r="C66" s="4"/>
      <c r="D66" s="4"/>
      <c r="E66" s="4"/>
      <c r="F66" s="4"/>
      <c r="G66" s="4"/>
      <c r="H66" s="4"/>
      <c r="I66" s="4"/>
      <c r="J66" s="4"/>
      <c r="K66" s="4"/>
      <c r="L66" s="4"/>
      <c r="M66" s="4"/>
    </row>
    <row r="67" spans="2:13" x14ac:dyDescent="0.2">
      <c r="B67" s="4"/>
      <c r="C67" s="4"/>
      <c r="D67" s="4"/>
      <c r="E67" s="4"/>
      <c r="F67" s="4"/>
      <c r="G67" s="4"/>
      <c r="H67" s="4"/>
      <c r="I67" s="4"/>
      <c r="J67" s="4"/>
      <c r="K67" s="4"/>
      <c r="L67" s="4"/>
      <c r="M67" s="4"/>
    </row>
    <row r="68" spans="2:13" x14ac:dyDescent="0.2">
      <c r="B68" s="4"/>
      <c r="C68" s="4"/>
      <c r="D68" s="4"/>
      <c r="E68" s="4"/>
      <c r="F68" s="4"/>
      <c r="G68" s="4"/>
      <c r="H68" s="4"/>
      <c r="I68" s="4"/>
      <c r="J68" s="4"/>
      <c r="K68" s="4"/>
      <c r="L68" s="4"/>
      <c r="M68" s="4"/>
    </row>
    <row r="69" spans="2:13" x14ac:dyDescent="0.2">
      <c r="B69" s="4"/>
      <c r="C69" s="4"/>
      <c r="D69" s="4"/>
      <c r="E69" s="4"/>
      <c r="F69" s="4"/>
      <c r="G69" s="4"/>
      <c r="H69" s="4"/>
      <c r="I69" s="4"/>
      <c r="J69" s="4"/>
      <c r="K69" s="4"/>
      <c r="L69" s="4"/>
      <c r="M69" s="4"/>
    </row>
    <row r="70" spans="2:13" x14ac:dyDescent="0.2">
      <c r="B70" s="4"/>
      <c r="C70" s="4"/>
      <c r="D70" s="4"/>
      <c r="E70" s="4"/>
      <c r="F70" s="4"/>
      <c r="G70" s="4"/>
      <c r="H70" s="4"/>
      <c r="I70" s="4"/>
      <c r="J70" s="4"/>
      <c r="K70" s="4"/>
      <c r="L70" s="4"/>
      <c r="M70" s="4"/>
    </row>
    <row r="71" spans="2:13" x14ac:dyDescent="0.2">
      <c r="B71" s="4"/>
      <c r="C71" s="4"/>
      <c r="D71" s="4"/>
      <c r="E71" s="4"/>
      <c r="F71" s="4"/>
      <c r="G71" s="4"/>
      <c r="H71" s="4"/>
      <c r="I71" s="4"/>
      <c r="J71" s="4"/>
      <c r="K71" s="4"/>
      <c r="L71" s="4"/>
      <c r="M71" s="4"/>
    </row>
    <row r="72" spans="2:13" x14ac:dyDescent="0.2">
      <c r="B72" s="4"/>
      <c r="C72" s="4"/>
      <c r="D72" s="4"/>
      <c r="E72" s="4"/>
      <c r="F72" s="4"/>
      <c r="G72" s="4"/>
      <c r="H72" s="4"/>
      <c r="I72" s="4"/>
      <c r="J72" s="4"/>
      <c r="K72" s="4"/>
      <c r="L72" s="4"/>
      <c r="M72" s="4"/>
    </row>
    <row r="73" spans="2:13" x14ac:dyDescent="0.2">
      <c r="B73" s="4"/>
      <c r="C73" s="4"/>
      <c r="D73" s="4"/>
      <c r="E73" s="4"/>
      <c r="F73" s="4"/>
      <c r="G73" s="4"/>
      <c r="H73" s="4"/>
      <c r="I73" s="4"/>
      <c r="J73" s="4"/>
      <c r="K73" s="4"/>
      <c r="L73" s="4"/>
      <c r="M73" s="4"/>
    </row>
    <row r="74" spans="2:13" x14ac:dyDescent="0.2">
      <c r="B74" s="4"/>
      <c r="C74" s="4"/>
      <c r="D74" s="4"/>
      <c r="E74" s="4"/>
      <c r="F74" s="4"/>
      <c r="G74" s="4"/>
      <c r="H74" s="4"/>
      <c r="I74" s="4"/>
      <c r="J74" s="4"/>
      <c r="K74" s="4"/>
      <c r="L74" s="4"/>
      <c r="M74" s="4"/>
    </row>
    <row r="75" spans="2:13" x14ac:dyDescent="0.2">
      <c r="B75" s="4"/>
      <c r="C75" s="4"/>
      <c r="D75" s="4"/>
      <c r="E75" s="4"/>
      <c r="F75" s="4"/>
      <c r="G75" s="4"/>
      <c r="H75" s="4"/>
      <c r="I75" s="4"/>
      <c r="J75" s="4"/>
      <c r="K75" s="4"/>
      <c r="L75" s="4"/>
      <c r="M75" s="4"/>
    </row>
    <row r="76" spans="2:13" x14ac:dyDescent="0.2">
      <c r="B76" s="4"/>
      <c r="C76" s="4"/>
      <c r="D76" s="4"/>
      <c r="E76" s="4"/>
      <c r="F76" s="4"/>
      <c r="G76" s="4"/>
      <c r="H76" s="4"/>
      <c r="I76" s="4"/>
      <c r="J76" s="4"/>
      <c r="K76" s="4"/>
      <c r="L76" s="4"/>
      <c r="M76" s="4"/>
    </row>
    <row r="77" spans="2:13" x14ac:dyDescent="0.2">
      <c r="B77" s="4"/>
      <c r="C77" s="4"/>
      <c r="D77" s="4"/>
      <c r="E77" s="4"/>
      <c r="F77" s="4"/>
      <c r="G77" s="4"/>
      <c r="H77" s="4"/>
      <c r="I77" s="4"/>
      <c r="J77" s="4"/>
      <c r="K77" s="4"/>
      <c r="L77" s="4"/>
      <c r="M77" s="4"/>
    </row>
    <row r="78" spans="2:13" x14ac:dyDescent="0.2">
      <c r="B78" s="4"/>
      <c r="C78" s="4"/>
      <c r="D78" s="4"/>
      <c r="E78" s="4"/>
      <c r="F78" s="4"/>
      <c r="G78" s="4"/>
      <c r="H78" s="4"/>
      <c r="I78" s="4"/>
      <c r="J78" s="4"/>
      <c r="K78" s="4"/>
      <c r="L78" s="4"/>
      <c r="M78" s="4"/>
    </row>
    <row r="79" spans="2:13" x14ac:dyDescent="0.2">
      <c r="B79" s="4"/>
      <c r="C79" s="4"/>
      <c r="D79" s="4"/>
      <c r="E79" s="4"/>
      <c r="F79" s="4"/>
      <c r="G79" s="4"/>
      <c r="H79" s="4"/>
      <c r="I79" s="4"/>
      <c r="J79" s="4"/>
      <c r="K79" s="4"/>
      <c r="L79" s="4"/>
      <c r="M79" s="4"/>
    </row>
    <row r="80" spans="2:13" x14ac:dyDescent="0.2">
      <c r="B80" s="4"/>
      <c r="C80" s="4"/>
      <c r="D80" s="4"/>
      <c r="E80" s="4"/>
      <c r="F80" s="4"/>
      <c r="G80" s="4"/>
      <c r="H80" s="4"/>
      <c r="I80" s="4"/>
      <c r="J80" s="4"/>
      <c r="K80" s="4"/>
      <c r="L80" s="4"/>
      <c r="M80" s="4"/>
    </row>
    <row r="81" spans="2:13" x14ac:dyDescent="0.2">
      <c r="B81" s="4"/>
      <c r="C81" s="4"/>
      <c r="D81" s="4"/>
      <c r="E81" s="4"/>
      <c r="F81" s="4"/>
      <c r="G81" s="4"/>
      <c r="H81" s="4"/>
      <c r="I81" s="4"/>
      <c r="J81" s="4"/>
      <c r="K81" s="4"/>
      <c r="L81" s="4"/>
      <c r="M81" s="4"/>
    </row>
    <row r="82" spans="2:13" x14ac:dyDescent="0.2">
      <c r="B82" s="4"/>
      <c r="C82" s="4"/>
      <c r="D82" s="4"/>
      <c r="E82" s="4"/>
      <c r="F82" s="4"/>
      <c r="G82" s="4"/>
      <c r="H82" s="4"/>
      <c r="I82" s="4"/>
      <c r="J82" s="4"/>
      <c r="K82" s="4"/>
      <c r="L82" s="4"/>
      <c r="M82" s="4"/>
    </row>
    <row r="83" spans="2:13" x14ac:dyDescent="0.2">
      <c r="B83" s="4"/>
      <c r="C83" s="4"/>
      <c r="D83" s="4"/>
      <c r="E83" s="4"/>
      <c r="F83" s="4"/>
      <c r="G83" s="4"/>
      <c r="H83" s="4"/>
      <c r="I83" s="4"/>
      <c r="J83" s="4"/>
      <c r="K83" s="4"/>
      <c r="L83" s="4"/>
      <c r="M83" s="4"/>
    </row>
    <row r="84" spans="2:13" x14ac:dyDescent="0.2">
      <c r="B84" s="4"/>
      <c r="C84" s="4"/>
      <c r="D84" s="4"/>
      <c r="E84" s="4"/>
      <c r="F84" s="4"/>
      <c r="G84" s="4"/>
      <c r="H84" s="4"/>
      <c r="I84" s="4"/>
      <c r="J84" s="4"/>
      <c r="K84" s="4"/>
      <c r="L84" s="4"/>
      <c r="M84" s="4"/>
    </row>
    <row r="85" spans="2:13" x14ac:dyDescent="0.2">
      <c r="B85" s="4"/>
      <c r="C85" s="4"/>
      <c r="D85" s="4"/>
      <c r="E85" s="4"/>
      <c r="F85" s="4"/>
      <c r="G85" s="4"/>
      <c r="H85" s="4"/>
      <c r="I85" s="4"/>
      <c r="J85" s="4"/>
      <c r="K85" s="4"/>
      <c r="L85" s="4"/>
      <c r="M85" s="4"/>
    </row>
    <row r="86" spans="2:13" x14ac:dyDescent="0.2">
      <c r="B86" s="4"/>
      <c r="C86" s="4"/>
      <c r="D86" s="4"/>
      <c r="E86" s="4"/>
      <c r="F86" s="4"/>
      <c r="G86" s="4"/>
      <c r="H86" s="4"/>
      <c r="I86" s="4"/>
      <c r="J86" s="4"/>
      <c r="K86" s="4"/>
      <c r="L86" s="4"/>
      <c r="M86" s="4"/>
    </row>
    <row r="87" spans="2:13" x14ac:dyDescent="0.2">
      <c r="B87" s="4"/>
      <c r="C87" s="4"/>
      <c r="D87" s="4"/>
      <c r="E87" s="4"/>
      <c r="F87" s="4"/>
      <c r="G87" s="4"/>
      <c r="H87" s="4"/>
      <c r="I87" s="4"/>
      <c r="J87" s="4"/>
      <c r="K87" s="4"/>
      <c r="L87" s="4"/>
      <c r="M87" s="4"/>
    </row>
    <row r="88" spans="2:13" x14ac:dyDescent="0.2">
      <c r="B88" s="4"/>
      <c r="C88" s="4"/>
      <c r="D88" s="4"/>
      <c r="E88" s="4"/>
      <c r="F88" s="4"/>
      <c r="G88" s="4"/>
      <c r="H88" s="4"/>
      <c r="I88" s="4"/>
      <c r="J88" s="4"/>
      <c r="K88" s="4"/>
      <c r="L88" s="4"/>
      <c r="M88" s="4"/>
    </row>
    <row r="89" spans="2:13" x14ac:dyDescent="0.2">
      <c r="B89" s="4"/>
      <c r="C89" s="4"/>
      <c r="D89" s="4"/>
      <c r="E89" s="4"/>
      <c r="F89" s="4"/>
      <c r="G89" s="4"/>
      <c r="H89" s="4"/>
      <c r="I89" s="4"/>
      <c r="J89" s="4"/>
      <c r="K89" s="4"/>
      <c r="L89" s="4"/>
      <c r="M89" s="4"/>
    </row>
    <row r="90" spans="2:13" x14ac:dyDescent="0.2">
      <c r="B90" s="4"/>
      <c r="C90" s="4"/>
      <c r="D90" s="4"/>
      <c r="E90" s="4"/>
      <c r="F90" s="4"/>
      <c r="G90" s="4"/>
      <c r="H90" s="4"/>
      <c r="I90" s="4"/>
      <c r="J90" s="4"/>
      <c r="K90" s="4"/>
      <c r="L90" s="4"/>
      <c r="M90" s="4"/>
    </row>
    <row r="91" spans="2:13" x14ac:dyDescent="0.2">
      <c r="B91" s="4"/>
      <c r="C91" s="4"/>
      <c r="D91" s="4"/>
      <c r="E91" s="4"/>
      <c r="F91" s="4"/>
      <c r="G91" s="4"/>
      <c r="H91" s="4"/>
      <c r="I91" s="4"/>
      <c r="J91" s="4"/>
      <c r="K91" s="4"/>
      <c r="L91" s="4"/>
      <c r="M91" s="4"/>
    </row>
    <row r="92" spans="2:13" x14ac:dyDescent="0.2">
      <c r="B92" s="4"/>
      <c r="C92" s="4"/>
      <c r="D92" s="4"/>
      <c r="E92" s="4"/>
      <c r="F92" s="4"/>
      <c r="G92" s="4"/>
      <c r="H92" s="4"/>
      <c r="I92" s="4"/>
      <c r="J92" s="4"/>
      <c r="K92" s="4"/>
      <c r="L92" s="4"/>
      <c r="M92" s="4"/>
    </row>
    <row r="93" spans="2:13" x14ac:dyDescent="0.2">
      <c r="B93" s="4"/>
      <c r="C93" s="4"/>
      <c r="D93" s="4"/>
      <c r="E93" s="4"/>
      <c r="F93" s="4"/>
      <c r="G93" s="4"/>
      <c r="H93" s="4"/>
      <c r="I93" s="4"/>
      <c r="J93" s="4"/>
      <c r="K93" s="4"/>
      <c r="L93" s="4"/>
      <c r="M93" s="4"/>
    </row>
    <row r="94" spans="2:13" x14ac:dyDescent="0.2">
      <c r="B94" s="4"/>
      <c r="C94" s="4"/>
      <c r="D94" s="4"/>
      <c r="E94" s="4"/>
      <c r="F94" s="4"/>
      <c r="G94" s="4"/>
      <c r="H94" s="4"/>
      <c r="I94" s="4"/>
      <c r="J94" s="4"/>
      <c r="K94" s="4"/>
      <c r="L94" s="4"/>
      <c r="M94" s="4"/>
    </row>
    <row r="95" spans="2:13" x14ac:dyDescent="0.2">
      <c r="B95" s="4"/>
      <c r="C95" s="4"/>
      <c r="D95" s="4"/>
      <c r="E95" s="4"/>
      <c r="F95" s="4"/>
      <c r="G95" s="4"/>
      <c r="H95" s="4"/>
      <c r="I95" s="4"/>
      <c r="J95" s="4"/>
      <c r="K95" s="4"/>
      <c r="L95" s="4"/>
      <c r="M95" s="4"/>
    </row>
    <row r="96" spans="2:13" x14ac:dyDescent="0.2">
      <c r="B96" s="4"/>
      <c r="C96" s="4"/>
      <c r="D96" s="4"/>
      <c r="E96" s="4"/>
      <c r="F96" s="4"/>
      <c r="G96" s="4"/>
      <c r="H96" s="4"/>
      <c r="I96" s="4"/>
      <c r="J96" s="4"/>
      <c r="K96" s="4"/>
      <c r="L96" s="4"/>
      <c r="M96" s="4"/>
    </row>
    <row r="97" spans="2:13" x14ac:dyDescent="0.2">
      <c r="B97" s="4"/>
      <c r="C97" s="4"/>
      <c r="D97" s="4"/>
      <c r="E97" s="4"/>
      <c r="F97" s="4"/>
      <c r="G97" s="4"/>
      <c r="H97" s="4"/>
      <c r="I97" s="4"/>
      <c r="J97" s="4"/>
      <c r="K97" s="4"/>
      <c r="L97" s="4"/>
      <c r="M97" s="4"/>
    </row>
    <row r="98" spans="2:13" x14ac:dyDescent="0.2">
      <c r="B98" s="4"/>
      <c r="C98" s="4"/>
      <c r="D98" s="4"/>
      <c r="E98" s="4"/>
      <c r="F98" s="4"/>
      <c r="G98" s="4"/>
      <c r="H98" s="4"/>
      <c r="I98" s="4"/>
      <c r="J98" s="4"/>
      <c r="K98" s="4"/>
      <c r="L98" s="4"/>
      <c r="M98" s="4"/>
    </row>
    <row r="99" spans="2:13" x14ac:dyDescent="0.2">
      <c r="B99" s="4"/>
      <c r="C99" s="4"/>
      <c r="D99" s="4"/>
      <c r="E99" s="4"/>
      <c r="F99" s="4"/>
      <c r="G99" s="4"/>
      <c r="H99" s="4"/>
      <c r="I99" s="4"/>
      <c r="J99" s="4"/>
      <c r="K99" s="4"/>
      <c r="L99" s="4"/>
      <c r="M99" s="4"/>
    </row>
    <row r="100" spans="2:13" x14ac:dyDescent="0.2">
      <c r="B100" s="4"/>
      <c r="C100" s="4"/>
      <c r="D100" s="4"/>
      <c r="E100" s="4"/>
      <c r="F100" s="4"/>
      <c r="G100" s="4"/>
      <c r="H100" s="4"/>
      <c r="I100" s="4"/>
      <c r="J100" s="4"/>
      <c r="K100" s="4"/>
      <c r="L100" s="4"/>
      <c r="M100" s="4"/>
    </row>
    <row r="101" spans="2:13" x14ac:dyDescent="0.2">
      <c r="B101" s="4"/>
      <c r="C101" s="4"/>
      <c r="D101" s="4"/>
      <c r="E101" s="4"/>
      <c r="F101" s="4"/>
      <c r="G101" s="4"/>
      <c r="H101" s="4"/>
      <c r="I101" s="4"/>
      <c r="J101" s="4"/>
      <c r="K101" s="4"/>
      <c r="L101" s="4"/>
      <c r="M101" s="4"/>
    </row>
    <row r="102" spans="2:13" x14ac:dyDescent="0.2">
      <c r="B102" s="4"/>
      <c r="C102" s="4"/>
      <c r="D102" s="4"/>
      <c r="E102" s="4"/>
      <c r="F102" s="4"/>
      <c r="G102" s="4"/>
      <c r="H102" s="4"/>
      <c r="I102" s="4"/>
      <c r="J102" s="4"/>
      <c r="K102" s="4"/>
      <c r="L102" s="4"/>
      <c r="M102" s="4"/>
    </row>
    <row r="103" spans="2:13" x14ac:dyDescent="0.2">
      <c r="B103" s="4"/>
      <c r="C103" s="4"/>
      <c r="D103" s="4"/>
      <c r="E103" s="4"/>
      <c r="F103" s="4"/>
      <c r="G103" s="4"/>
      <c r="H103" s="4"/>
      <c r="I103" s="4"/>
      <c r="J103" s="4"/>
      <c r="K103" s="4"/>
      <c r="L103" s="4"/>
      <c r="M103" s="4"/>
    </row>
    <row r="104" spans="2:13" x14ac:dyDescent="0.2">
      <c r="B104" s="4"/>
      <c r="C104" s="4"/>
      <c r="D104" s="4"/>
      <c r="E104" s="4"/>
      <c r="F104" s="4"/>
      <c r="G104" s="4"/>
      <c r="H104" s="4"/>
      <c r="I104" s="4"/>
      <c r="J104" s="4"/>
      <c r="K104" s="4"/>
      <c r="L104" s="4"/>
      <c r="M104" s="4"/>
    </row>
    <row r="105" spans="2:13" x14ac:dyDescent="0.2">
      <c r="B105" s="4"/>
      <c r="C105" s="4"/>
      <c r="D105" s="4"/>
      <c r="E105" s="4"/>
      <c r="F105" s="4"/>
      <c r="G105" s="4"/>
      <c r="H105" s="4"/>
      <c r="I105" s="4"/>
      <c r="J105" s="4"/>
      <c r="K105" s="4"/>
      <c r="L105" s="4"/>
      <c r="M105" s="4"/>
    </row>
    <row r="106" spans="2:13" x14ac:dyDescent="0.2">
      <c r="B106" s="4"/>
      <c r="C106" s="4"/>
      <c r="D106" s="4"/>
      <c r="E106" s="4"/>
      <c r="F106" s="4"/>
      <c r="G106" s="4"/>
      <c r="H106" s="4"/>
      <c r="I106" s="4"/>
      <c r="J106" s="4"/>
      <c r="K106" s="4"/>
      <c r="L106" s="4"/>
      <c r="M106" s="4"/>
    </row>
    <row r="107" spans="2:13" x14ac:dyDescent="0.2">
      <c r="B107" s="4"/>
      <c r="C107" s="4"/>
      <c r="D107" s="4"/>
      <c r="E107" s="4"/>
      <c r="F107" s="4"/>
      <c r="G107" s="4"/>
      <c r="H107" s="4"/>
      <c r="I107" s="4"/>
      <c r="J107" s="4"/>
      <c r="K107" s="4"/>
      <c r="L107" s="4"/>
      <c r="M107" s="4"/>
    </row>
    <row r="108" spans="2:13" x14ac:dyDescent="0.2">
      <c r="B108" s="4"/>
      <c r="C108" s="4"/>
      <c r="D108" s="4"/>
      <c r="E108" s="4"/>
      <c r="F108" s="4"/>
      <c r="G108" s="4"/>
      <c r="H108" s="4"/>
      <c r="I108" s="4"/>
      <c r="J108" s="4"/>
      <c r="K108" s="4"/>
      <c r="L108" s="4"/>
      <c r="M108" s="4"/>
    </row>
    <row r="109" spans="2:13" x14ac:dyDescent="0.2">
      <c r="B109" s="4"/>
      <c r="C109" s="4"/>
      <c r="D109" s="4"/>
      <c r="E109" s="4"/>
      <c r="F109" s="4"/>
      <c r="G109" s="4"/>
      <c r="H109" s="4"/>
      <c r="I109" s="4"/>
      <c r="J109" s="4"/>
      <c r="K109" s="4"/>
      <c r="L109" s="4"/>
      <c r="M109" s="4"/>
    </row>
    <row r="110" spans="2:13" x14ac:dyDescent="0.2">
      <c r="B110" s="4"/>
      <c r="C110" s="4"/>
      <c r="D110" s="4"/>
      <c r="E110" s="4"/>
      <c r="F110" s="4"/>
      <c r="G110" s="4"/>
      <c r="H110" s="4"/>
      <c r="I110" s="4"/>
      <c r="J110" s="4"/>
      <c r="K110" s="4"/>
      <c r="L110" s="4"/>
      <c r="M110" s="4"/>
    </row>
    <row r="111" spans="2:13" x14ac:dyDescent="0.2">
      <c r="B111" s="4"/>
      <c r="C111" s="4"/>
      <c r="D111" s="4"/>
      <c r="E111" s="4"/>
      <c r="F111" s="4"/>
      <c r="G111" s="4"/>
      <c r="H111" s="4"/>
      <c r="I111" s="4"/>
      <c r="J111" s="4"/>
      <c r="K111" s="4"/>
      <c r="L111" s="4"/>
      <c r="M111" s="4"/>
    </row>
    <row r="112" spans="2:13" x14ac:dyDescent="0.2">
      <c r="B112" s="4"/>
      <c r="C112" s="4"/>
      <c r="D112" s="4"/>
      <c r="E112" s="4"/>
      <c r="F112" s="4"/>
      <c r="G112" s="4"/>
      <c r="H112" s="4"/>
      <c r="I112" s="4"/>
      <c r="J112" s="4"/>
      <c r="K112" s="4"/>
      <c r="L112" s="4"/>
      <c r="M112" s="4"/>
    </row>
    <row r="113" spans="2:13" x14ac:dyDescent="0.2">
      <c r="B113" s="4"/>
      <c r="C113" s="4"/>
      <c r="D113" s="4"/>
      <c r="E113" s="4"/>
      <c r="F113" s="4"/>
      <c r="G113" s="4"/>
      <c r="H113" s="4"/>
      <c r="I113" s="4"/>
      <c r="J113" s="4"/>
      <c r="K113" s="4"/>
      <c r="L113" s="4"/>
      <c r="M113" s="4"/>
    </row>
    <row r="114" spans="2:13" x14ac:dyDescent="0.2">
      <c r="B114" s="4"/>
      <c r="C114" s="4"/>
      <c r="D114" s="4"/>
      <c r="E114" s="4"/>
      <c r="F114" s="4"/>
      <c r="G114" s="4"/>
      <c r="H114" s="4"/>
      <c r="I114" s="4"/>
      <c r="J114" s="4"/>
      <c r="K114" s="4"/>
      <c r="L114" s="4"/>
      <c r="M114" s="4"/>
    </row>
    <row r="115" spans="2:13" x14ac:dyDescent="0.2">
      <c r="B115" s="4"/>
      <c r="C115" s="4"/>
      <c r="D115" s="4"/>
      <c r="E115" s="4"/>
      <c r="F115" s="4"/>
      <c r="G115" s="4"/>
      <c r="H115" s="4"/>
      <c r="I115" s="4"/>
      <c r="J115" s="4"/>
      <c r="K115" s="4"/>
      <c r="L115" s="4"/>
      <c r="M115" s="4"/>
    </row>
    <row r="116" spans="2:13" x14ac:dyDescent="0.2">
      <c r="B116" s="4"/>
      <c r="C116" s="4"/>
      <c r="D116" s="4"/>
      <c r="E116" s="4"/>
      <c r="F116" s="4"/>
      <c r="G116" s="4"/>
      <c r="H116" s="4"/>
      <c r="I116" s="4"/>
      <c r="J116" s="4"/>
      <c r="K116" s="4"/>
      <c r="L116" s="4"/>
      <c r="M116" s="4"/>
    </row>
    <row r="117" spans="2:13" x14ac:dyDescent="0.2">
      <c r="B117" s="4"/>
      <c r="C117" s="4"/>
      <c r="D117" s="4"/>
      <c r="E117" s="4"/>
      <c r="F117" s="4"/>
      <c r="G117" s="4"/>
      <c r="H117" s="4"/>
      <c r="I117" s="4"/>
      <c r="J117" s="4"/>
      <c r="K117" s="4"/>
      <c r="L117" s="4"/>
      <c r="M117" s="4"/>
    </row>
    <row r="118" spans="2:13" x14ac:dyDescent="0.2">
      <c r="B118" s="4"/>
      <c r="C118" s="4"/>
      <c r="D118" s="4"/>
      <c r="E118" s="4"/>
      <c r="F118" s="4"/>
      <c r="G118" s="4"/>
      <c r="H118" s="4"/>
      <c r="I118" s="4"/>
      <c r="J118" s="4"/>
      <c r="K118" s="4"/>
      <c r="L118" s="4"/>
      <c r="M118" s="4"/>
    </row>
    <row r="119" spans="2:13" x14ac:dyDescent="0.2">
      <c r="B119" s="4"/>
      <c r="C119" s="4"/>
      <c r="D119" s="4"/>
      <c r="E119" s="4"/>
      <c r="F119" s="4"/>
      <c r="G119" s="4"/>
      <c r="H119" s="4"/>
      <c r="I119" s="4"/>
      <c r="J119" s="4"/>
      <c r="K119" s="4"/>
      <c r="L119" s="4"/>
      <c r="M119" s="4"/>
    </row>
    <row r="120" spans="2:13" x14ac:dyDescent="0.2">
      <c r="B120" s="4"/>
      <c r="C120" s="4"/>
      <c r="D120" s="4"/>
      <c r="E120" s="4"/>
      <c r="F120" s="4"/>
      <c r="G120" s="4"/>
      <c r="H120" s="4"/>
      <c r="I120" s="4"/>
      <c r="J120" s="4"/>
      <c r="K120" s="4"/>
      <c r="L120" s="4"/>
      <c r="M120" s="4"/>
    </row>
    <row r="121" spans="2:13" x14ac:dyDescent="0.2">
      <c r="B121" s="4"/>
      <c r="C121" s="4"/>
      <c r="D121" s="4"/>
      <c r="E121" s="4"/>
      <c r="F121" s="4"/>
      <c r="G121" s="4"/>
      <c r="H121" s="4"/>
      <c r="I121" s="4"/>
      <c r="J121" s="4"/>
      <c r="K121" s="4"/>
      <c r="L121" s="4"/>
      <c r="M121" s="4"/>
    </row>
    <row r="122" spans="2:13" x14ac:dyDescent="0.2">
      <c r="B122" s="4"/>
      <c r="C122" s="4"/>
      <c r="D122" s="4"/>
      <c r="E122" s="4"/>
      <c r="F122" s="4"/>
      <c r="G122" s="4"/>
      <c r="H122" s="4"/>
      <c r="I122" s="4"/>
      <c r="J122" s="4"/>
      <c r="K122" s="4"/>
      <c r="L122" s="4"/>
      <c r="M122" s="4"/>
    </row>
    <row r="123" spans="2:13" x14ac:dyDescent="0.2">
      <c r="B123" s="4"/>
      <c r="C123" s="4"/>
      <c r="D123" s="4"/>
      <c r="E123" s="4"/>
      <c r="F123" s="4"/>
      <c r="G123" s="4"/>
      <c r="H123" s="4"/>
      <c r="I123" s="4"/>
      <c r="J123" s="4"/>
      <c r="K123" s="4"/>
      <c r="L123" s="4"/>
      <c r="M123" s="4"/>
    </row>
    <row r="124" spans="2:13" x14ac:dyDescent="0.2">
      <c r="B124" s="4"/>
      <c r="C124" s="4"/>
      <c r="D124" s="4"/>
      <c r="E124" s="4"/>
      <c r="F124" s="4"/>
      <c r="G124" s="4"/>
      <c r="H124" s="4"/>
      <c r="I124" s="4"/>
      <c r="J124" s="4"/>
      <c r="K124" s="4"/>
      <c r="L124" s="4"/>
      <c r="M124" s="4"/>
    </row>
    <row r="125" spans="2:13" x14ac:dyDescent="0.2">
      <c r="B125" s="4"/>
      <c r="C125" s="4"/>
      <c r="D125" s="4"/>
      <c r="E125" s="4"/>
      <c r="F125" s="4"/>
      <c r="G125" s="4"/>
      <c r="H125" s="4"/>
      <c r="I125" s="4"/>
      <c r="J125" s="4"/>
      <c r="K125" s="4"/>
      <c r="L125" s="4"/>
      <c r="M125" s="4"/>
    </row>
    <row r="126" spans="2:13" x14ac:dyDescent="0.2">
      <c r="B126" s="4"/>
      <c r="C126" s="4"/>
      <c r="D126" s="4"/>
      <c r="E126" s="4"/>
      <c r="F126" s="4"/>
      <c r="G126" s="4"/>
      <c r="H126" s="4"/>
      <c r="I126" s="4"/>
      <c r="J126" s="4"/>
      <c r="K126" s="4"/>
      <c r="L126" s="4"/>
      <c r="M126" s="4"/>
    </row>
    <row r="127" spans="2:13" x14ac:dyDescent="0.2">
      <c r="B127" s="4"/>
      <c r="C127" s="4"/>
      <c r="D127" s="4"/>
      <c r="E127" s="4"/>
      <c r="F127" s="4"/>
      <c r="G127" s="4"/>
      <c r="H127" s="4"/>
      <c r="I127" s="4"/>
      <c r="J127" s="4"/>
      <c r="K127" s="4"/>
      <c r="L127" s="4"/>
      <c r="M127" s="4"/>
    </row>
    <row r="128" spans="2:13" x14ac:dyDescent="0.2">
      <c r="B128" s="4"/>
      <c r="C128" s="4"/>
      <c r="D128" s="4"/>
      <c r="E128" s="4"/>
      <c r="F128" s="4"/>
      <c r="G128" s="4"/>
      <c r="H128" s="4"/>
      <c r="I128" s="4"/>
      <c r="J128" s="4"/>
      <c r="K128" s="4"/>
      <c r="L128" s="4"/>
      <c r="M128" s="4"/>
    </row>
    <row r="129" spans="2:13" x14ac:dyDescent="0.2">
      <c r="B129" s="4"/>
      <c r="C129" s="4"/>
      <c r="D129" s="4"/>
      <c r="E129" s="4"/>
      <c r="F129" s="4"/>
      <c r="G129" s="4"/>
      <c r="H129" s="4"/>
      <c r="I129" s="4"/>
      <c r="J129" s="4"/>
      <c r="K129" s="4"/>
      <c r="L129" s="4"/>
      <c r="M129" s="4"/>
    </row>
    <row r="130" spans="2:13" x14ac:dyDescent="0.2">
      <c r="B130" s="4"/>
      <c r="C130" s="4"/>
      <c r="D130" s="4"/>
      <c r="E130" s="4"/>
      <c r="F130" s="4"/>
      <c r="G130" s="4"/>
      <c r="H130" s="4"/>
      <c r="I130" s="4"/>
      <c r="J130" s="4"/>
      <c r="K130" s="4"/>
      <c r="L130" s="4"/>
      <c r="M130" s="4"/>
    </row>
    <row r="131" spans="2:13" x14ac:dyDescent="0.2">
      <c r="B131" s="4"/>
      <c r="C131" s="4"/>
      <c r="D131" s="4"/>
      <c r="E131" s="4"/>
      <c r="F131" s="4"/>
      <c r="G131" s="4"/>
      <c r="H131" s="4"/>
      <c r="I131" s="4"/>
      <c r="J131" s="4"/>
      <c r="K131" s="4"/>
      <c r="L131" s="4"/>
      <c r="M131" s="4"/>
    </row>
    <row r="132" spans="2:13" x14ac:dyDescent="0.2">
      <c r="B132" s="4"/>
      <c r="C132" s="4"/>
      <c r="D132" s="4"/>
      <c r="E132" s="4"/>
      <c r="F132" s="4"/>
      <c r="G132" s="4"/>
      <c r="H132" s="4"/>
      <c r="I132" s="4"/>
      <c r="J132" s="4"/>
      <c r="K132" s="4"/>
      <c r="L132" s="4"/>
      <c r="M132" s="4"/>
    </row>
    <row r="133" spans="2:13" x14ac:dyDescent="0.2">
      <c r="B133" s="4"/>
      <c r="C133" s="4"/>
      <c r="D133" s="4"/>
      <c r="E133" s="4"/>
      <c r="F133" s="4"/>
      <c r="G133" s="4"/>
      <c r="H133" s="4"/>
      <c r="I133" s="4"/>
      <c r="J133" s="4"/>
      <c r="K133" s="4"/>
      <c r="L133" s="4"/>
      <c r="M133" s="4"/>
    </row>
    <row r="134" spans="2:13" x14ac:dyDescent="0.2">
      <c r="B134" s="4"/>
      <c r="C134" s="4"/>
      <c r="D134" s="4"/>
      <c r="E134" s="4"/>
      <c r="F134" s="4"/>
      <c r="G134" s="4"/>
      <c r="H134" s="4"/>
      <c r="I134" s="4"/>
      <c r="J134" s="4"/>
      <c r="K134" s="4"/>
      <c r="L134" s="4"/>
      <c r="M134" s="4"/>
    </row>
    <row r="135" spans="2:13" x14ac:dyDescent="0.2">
      <c r="B135" s="4"/>
      <c r="C135" s="4"/>
      <c r="D135" s="4"/>
      <c r="E135" s="4"/>
      <c r="F135" s="4"/>
      <c r="G135" s="4"/>
      <c r="H135" s="4"/>
      <c r="I135" s="4"/>
      <c r="J135" s="4"/>
      <c r="K135" s="4"/>
      <c r="L135" s="4"/>
      <c r="M135" s="4"/>
    </row>
    <row r="136" spans="2:13" x14ac:dyDescent="0.2">
      <c r="B136" s="4"/>
      <c r="C136" s="4"/>
      <c r="D136" s="4"/>
      <c r="E136" s="4"/>
      <c r="F136" s="4"/>
      <c r="G136" s="4"/>
      <c r="H136" s="4"/>
      <c r="I136" s="4"/>
      <c r="J136" s="4"/>
      <c r="K136" s="4"/>
      <c r="L136" s="4"/>
      <c r="M136" s="4"/>
    </row>
    <row r="137" spans="2:13" x14ac:dyDescent="0.2">
      <c r="B137" s="4"/>
      <c r="C137" s="4"/>
      <c r="D137" s="4"/>
      <c r="E137" s="4"/>
      <c r="F137" s="4"/>
      <c r="G137" s="4"/>
      <c r="H137" s="4"/>
      <c r="I137" s="4"/>
      <c r="J137" s="4"/>
      <c r="K137" s="4"/>
      <c r="L137" s="4"/>
      <c r="M137" s="4"/>
    </row>
    <row r="138" spans="2:13" x14ac:dyDescent="0.2">
      <c r="B138" s="4"/>
      <c r="C138" s="4"/>
      <c r="D138" s="4"/>
      <c r="E138" s="4"/>
      <c r="F138" s="4"/>
      <c r="G138" s="4"/>
      <c r="H138" s="4"/>
      <c r="I138" s="4"/>
      <c r="J138" s="4"/>
      <c r="K138" s="4"/>
      <c r="L138" s="4"/>
      <c r="M138" s="4"/>
    </row>
    <row r="139" spans="2:13" x14ac:dyDescent="0.2">
      <c r="B139" s="4"/>
      <c r="C139" s="4"/>
      <c r="D139" s="4"/>
      <c r="E139" s="4"/>
      <c r="F139" s="4"/>
      <c r="G139" s="4"/>
      <c r="H139" s="4"/>
      <c r="I139" s="4"/>
      <c r="J139" s="4"/>
      <c r="K139" s="4"/>
      <c r="L139" s="4"/>
      <c r="M139" s="4"/>
    </row>
    <row r="140" spans="2:13" x14ac:dyDescent="0.2">
      <c r="B140" s="4"/>
      <c r="C140" s="4"/>
      <c r="D140" s="4"/>
      <c r="E140" s="4"/>
      <c r="F140" s="4"/>
      <c r="G140" s="4"/>
      <c r="H140" s="4"/>
      <c r="I140" s="4"/>
      <c r="J140" s="4"/>
      <c r="K140" s="4"/>
      <c r="L140" s="4"/>
      <c r="M140" s="4"/>
    </row>
    <row r="141" spans="2:13" x14ac:dyDescent="0.2">
      <c r="B141" s="4"/>
      <c r="C141" s="4"/>
      <c r="D141" s="4"/>
      <c r="E141" s="4"/>
      <c r="F141" s="4"/>
      <c r="G141" s="4"/>
      <c r="H141" s="4"/>
      <c r="I141" s="4"/>
      <c r="J141" s="4"/>
      <c r="K141" s="4"/>
      <c r="L141" s="4"/>
      <c r="M141" s="4"/>
    </row>
    <row r="142" spans="2:13" x14ac:dyDescent="0.2">
      <c r="B142" s="4"/>
      <c r="C142" s="4"/>
      <c r="D142" s="4"/>
      <c r="E142" s="4"/>
      <c r="F142" s="4"/>
      <c r="G142" s="4"/>
      <c r="H142" s="4"/>
      <c r="I142" s="4"/>
      <c r="J142" s="4"/>
      <c r="K142" s="4"/>
      <c r="L142" s="4"/>
      <c r="M142" s="4"/>
    </row>
    <row r="143" spans="2:13" x14ac:dyDescent="0.2">
      <c r="B143" s="4"/>
      <c r="C143" s="4"/>
      <c r="D143" s="4"/>
      <c r="E143" s="4"/>
      <c r="F143" s="4"/>
      <c r="G143" s="4"/>
      <c r="H143" s="4"/>
      <c r="I143" s="4"/>
      <c r="J143" s="4"/>
      <c r="K143" s="4"/>
      <c r="L143" s="4"/>
      <c r="M143" s="4"/>
    </row>
    <row r="144" spans="2:13" x14ac:dyDescent="0.2">
      <c r="B144" s="4"/>
      <c r="C144" s="4"/>
      <c r="D144" s="4"/>
      <c r="E144" s="4"/>
      <c r="F144" s="4"/>
      <c r="G144" s="4"/>
      <c r="H144" s="4"/>
      <c r="I144" s="4"/>
      <c r="J144" s="4"/>
      <c r="K144" s="4"/>
      <c r="L144" s="4"/>
      <c r="M144" s="4"/>
    </row>
    <row r="145" spans="2:13" x14ac:dyDescent="0.2">
      <c r="B145" s="4"/>
      <c r="C145" s="4"/>
      <c r="D145" s="4"/>
      <c r="E145" s="4"/>
      <c r="F145" s="4"/>
      <c r="G145" s="4"/>
      <c r="H145" s="4"/>
      <c r="I145" s="4"/>
      <c r="J145" s="4"/>
      <c r="K145" s="4"/>
      <c r="L145" s="4"/>
      <c r="M145" s="4"/>
    </row>
    <row r="146" spans="2:13" x14ac:dyDescent="0.2">
      <c r="B146" s="4"/>
      <c r="C146" s="4"/>
      <c r="D146" s="4"/>
      <c r="E146" s="4"/>
      <c r="F146" s="4"/>
      <c r="G146" s="4"/>
      <c r="H146" s="4"/>
      <c r="I146" s="4"/>
      <c r="J146" s="4"/>
      <c r="K146" s="4"/>
      <c r="L146" s="4"/>
      <c r="M146" s="4"/>
    </row>
    <row r="147" spans="2:13" x14ac:dyDescent="0.2">
      <c r="B147" s="4"/>
      <c r="C147" s="4"/>
      <c r="D147" s="4"/>
      <c r="E147" s="4"/>
      <c r="F147" s="4"/>
      <c r="G147" s="4"/>
      <c r="H147" s="4"/>
      <c r="I147" s="4"/>
      <c r="J147" s="4"/>
      <c r="K147" s="4"/>
      <c r="L147" s="4"/>
      <c r="M147" s="4"/>
    </row>
    <row r="148" spans="2:13" x14ac:dyDescent="0.2">
      <c r="B148" s="4"/>
      <c r="C148" s="4"/>
      <c r="D148" s="4"/>
      <c r="E148" s="4"/>
      <c r="F148" s="4"/>
      <c r="G148" s="4"/>
      <c r="H148" s="4"/>
      <c r="I148" s="4"/>
      <c r="J148" s="4"/>
      <c r="K148" s="4"/>
      <c r="L148" s="4"/>
      <c r="M148" s="4"/>
    </row>
    <row r="149" spans="2:13" x14ac:dyDescent="0.2">
      <c r="B149" s="4"/>
      <c r="C149" s="4"/>
      <c r="D149" s="4"/>
      <c r="E149" s="4"/>
      <c r="F149" s="4"/>
      <c r="G149" s="4"/>
      <c r="H149" s="4"/>
      <c r="I149" s="4"/>
      <c r="J149" s="4"/>
      <c r="K149" s="4"/>
      <c r="L149" s="4"/>
      <c r="M149" s="4"/>
    </row>
    <row r="150" spans="2:13" x14ac:dyDescent="0.2">
      <c r="B150" s="4"/>
      <c r="C150" s="4"/>
      <c r="D150" s="4"/>
      <c r="E150" s="4"/>
      <c r="F150" s="4"/>
      <c r="G150" s="4"/>
      <c r="H150" s="4"/>
      <c r="I150" s="4"/>
      <c r="J150" s="4"/>
      <c r="K150" s="4"/>
      <c r="L150" s="4"/>
      <c r="M150" s="4"/>
    </row>
    <row r="151" spans="2:13" x14ac:dyDescent="0.2">
      <c r="B151" s="4"/>
      <c r="C151" s="4"/>
      <c r="D151" s="4"/>
      <c r="E151" s="4"/>
      <c r="F151" s="4"/>
      <c r="G151" s="4"/>
      <c r="H151" s="4"/>
      <c r="I151" s="4"/>
      <c r="J151" s="4"/>
      <c r="K151" s="4"/>
      <c r="L151" s="4"/>
      <c r="M151" s="4"/>
    </row>
    <row r="152" spans="2:13" x14ac:dyDescent="0.2">
      <c r="B152" s="4"/>
      <c r="C152" s="4"/>
      <c r="D152" s="4"/>
      <c r="E152" s="4"/>
      <c r="F152" s="4"/>
      <c r="G152" s="4"/>
      <c r="H152" s="4"/>
      <c r="I152" s="4"/>
      <c r="J152" s="4"/>
      <c r="K152" s="4"/>
      <c r="L152" s="4"/>
      <c r="M152" s="4"/>
    </row>
    <row r="153" spans="2:13" x14ac:dyDescent="0.2">
      <c r="B153" s="4"/>
      <c r="C153" s="4"/>
      <c r="D153" s="4"/>
      <c r="E153" s="4"/>
      <c r="F153" s="4"/>
      <c r="G153" s="4"/>
      <c r="H153" s="4"/>
      <c r="I153" s="4"/>
      <c r="J153" s="4"/>
      <c r="K153" s="4"/>
      <c r="L153" s="4"/>
      <c r="M153" s="4"/>
    </row>
    <row r="154" spans="2:13" x14ac:dyDescent="0.2">
      <c r="B154" s="4"/>
      <c r="C154" s="4"/>
      <c r="D154" s="4"/>
      <c r="E154" s="4"/>
      <c r="F154" s="4"/>
      <c r="G154" s="4"/>
      <c r="H154" s="4"/>
      <c r="I154" s="4"/>
      <c r="J154" s="4"/>
      <c r="K154" s="4"/>
      <c r="L154" s="4"/>
      <c r="M154" s="4"/>
    </row>
    <row r="155" spans="2:13" x14ac:dyDescent="0.2">
      <c r="B155" s="4"/>
      <c r="C155" s="4"/>
      <c r="D155" s="4"/>
      <c r="E155" s="4"/>
      <c r="F155" s="4"/>
      <c r="G155" s="4"/>
      <c r="H155" s="4"/>
      <c r="I155" s="4"/>
      <c r="J155" s="4"/>
      <c r="K155" s="4"/>
      <c r="L155" s="4"/>
      <c r="M155" s="4"/>
    </row>
    <row r="156" spans="2:13" x14ac:dyDescent="0.2">
      <c r="B156" s="4"/>
      <c r="C156" s="4"/>
      <c r="D156" s="4"/>
      <c r="E156" s="4"/>
      <c r="F156" s="4"/>
      <c r="G156" s="4"/>
      <c r="H156" s="4"/>
      <c r="I156" s="4"/>
      <c r="J156" s="4"/>
      <c r="K156" s="4"/>
      <c r="L156" s="4"/>
      <c r="M156" s="4"/>
    </row>
    <row r="157" spans="2:13" x14ac:dyDescent="0.2">
      <c r="B157" s="4"/>
      <c r="C157" s="4"/>
      <c r="D157" s="4"/>
      <c r="E157" s="4"/>
      <c r="F157" s="4"/>
      <c r="G157" s="4"/>
      <c r="H157" s="4"/>
      <c r="I157" s="4"/>
      <c r="J157" s="4"/>
      <c r="K157" s="4"/>
      <c r="L157" s="4"/>
      <c r="M157" s="4"/>
    </row>
    <row r="158" spans="2:13" x14ac:dyDescent="0.2">
      <c r="B158" s="4"/>
      <c r="C158" s="4"/>
      <c r="D158" s="4"/>
      <c r="E158" s="4"/>
      <c r="F158" s="4"/>
      <c r="G158" s="4"/>
      <c r="H158" s="4"/>
      <c r="I158" s="4"/>
      <c r="J158" s="4"/>
      <c r="K158" s="4"/>
      <c r="L158" s="4"/>
      <c r="M158" s="4"/>
    </row>
    <row r="159" spans="2:13" x14ac:dyDescent="0.2">
      <c r="B159" s="4"/>
      <c r="C159" s="4"/>
      <c r="D159" s="4"/>
      <c r="E159" s="4"/>
      <c r="F159" s="4"/>
      <c r="G159" s="4"/>
      <c r="H159" s="4"/>
      <c r="I159" s="4"/>
      <c r="J159" s="4"/>
      <c r="K159" s="4"/>
      <c r="L159" s="4"/>
      <c r="M159" s="4"/>
    </row>
    <row r="160" spans="2:13" x14ac:dyDescent="0.2">
      <c r="B160" s="4"/>
      <c r="C160" s="4"/>
      <c r="D160" s="4"/>
      <c r="E160" s="4"/>
      <c r="F160" s="4"/>
      <c r="G160" s="4"/>
      <c r="H160" s="4"/>
      <c r="I160" s="4"/>
      <c r="J160" s="4"/>
      <c r="K160" s="4"/>
      <c r="L160" s="4"/>
      <c r="M160" s="4"/>
    </row>
  </sheetData>
  <mergeCells count="3">
    <mergeCell ref="A2:P2"/>
    <mergeCell ref="A1:P1"/>
    <mergeCell ref="A3:P3"/>
  </mergeCells>
  <phoneticPr fontId="0" type="noConversion"/>
  <pageMargins left="0.75" right="0.75" top="1" bottom="1" header="0.5" footer="0.5"/>
  <pageSetup scale="61" orientation="landscape" r:id="rId1"/>
  <headerFooter alignWithMargins="0">
    <oddFooter>&amp;L&amp;Z
&amp;F&amp;C&amp;A&amp;R7.&amp;P</oddFooter>
  </headerFooter>
  <rowBreaks count="1" manualBreakCount="1">
    <brk id="44" max="15"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enableFormatConditionsCalculation="0">
    <tabColor indexed="32"/>
  </sheetPr>
  <dimension ref="A1:M187"/>
  <sheetViews>
    <sheetView zoomScaleNormal="100" workbookViewId="0">
      <pane xSplit="1" ySplit="10" topLeftCell="B11" activePane="bottomRight" state="frozen"/>
      <selection activeCell="D9" sqref="D9"/>
      <selection pane="topRight" activeCell="D9" sqref="D9"/>
      <selection pane="bottomLeft" activeCell="D9" sqref="D9"/>
      <selection pane="bottomRight" activeCell="B11" sqref="B1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2.14062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5" t="s">
        <v>1090</v>
      </c>
      <c r="B2" s="305"/>
      <c r="C2" s="305"/>
      <c r="D2" s="305"/>
      <c r="E2" s="305"/>
      <c r="F2" s="305"/>
      <c r="G2" s="305"/>
      <c r="H2" s="305"/>
      <c r="I2" s="305"/>
      <c r="J2" s="305"/>
      <c r="K2" s="305"/>
      <c r="L2" s="305"/>
    </row>
    <row r="3" spans="1:13" x14ac:dyDescent="0.2">
      <c r="A3" s="294" t="s">
        <v>1307</v>
      </c>
      <c r="B3" s="294"/>
      <c r="C3" s="294"/>
      <c r="D3" s="294"/>
      <c r="E3" s="294"/>
      <c r="F3" s="294"/>
      <c r="G3" s="294"/>
      <c r="H3" s="294"/>
      <c r="I3" s="294"/>
      <c r="J3" s="294"/>
      <c r="K3" s="294"/>
      <c r="L3" s="294"/>
    </row>
    <row r="4" spans="1:13" x14ac:dyDescent="0.2">
      <c r="A4" s="30"/>
      <c r="B4" s="30"/>
      <c r="C4" s="30"/>
      <c r="D4" s="30"/>
      <c r="E4" s="30"/>
      <c r="F4" s="30"/>
      <c r="G4" s="30"/>
      <c r="H4" s="30"/>
      <c r="I4" s="30"/>
      <c r="J4" s="30"/>
      <c r="K4" s="30"/>
      <c r="L4" s="30"/>
    </row>
    <row r="6" spans="1:13" x14ac:dyDescent="0.2">
      <c r="B6" s="41" t="s">
        <v>24</v>
      </c>
      <c r="D6" s="33"/>
      <c r="F6" s="33"/>
      <c r="H6" s="41" t="s">
        <v>568</v>
      </c>
      <c r="J6" s="33"/>
      <c r="L6" s="41" t="s">
        <v>25</v>
      </c>
    </row>
    <row r="7" spans="1:13" s="10" customFormat="1" x14ac:dyDescent="0.2">
      <c r="B7" s="42" t="s">
        <v>26</v>
      </c>
      <c r="C7"/>
      <c r="D7" s="42" t="s">
        <v>106</v>
      </c>
      <c r="E7"/>
      <c r="F7" s="42" t="s">
        <v>107</v>
      </c>
      <c r="G7"/>
      <c r="H7" s="42" t="s">
        <v>569</v>
      </c>
      <c r="I7"/>
      <c r="J7" s="42" t="s">
        <v>108</v>
      </c>
      <c r="K7"/>
      <c r="L7" s="42" t="s">
        <v>26</v>
      </c>
    </row>
    <row r="8" spans="1:13" s="10" customFormat="1" x14ac:dyDescent="0.2">
      <c r="B8" s="52"/>
      <c r="C8"/>
      <c r="D8" s="52"/>
      <c r="E8"/>
      <c r="F8" s="52"/>
      <c r="G8"/>
      <c r="H8" s="52"/>
      <c r="I8"/>
      <c r="J8" s="52"/>
      <c r="K8"/>
      <c r="L8" s="52"/>
    </row>
    <row r="9" spans="1:13" s="10" customFormat="1" x14ac:dyDescent="0.2">
      <c r="A9" s="12" t="s">
        <v>530</v>
      </c>
      <c r="B9"/>
      <c r="C9"/>
      <c r="D9"/>
      <c r="E9"/>
      <c r="F9"/>
      <c r="G9"/>
      <c r="H9"/>
      <c r="I9"/>
      <c r="J9"/>
      <c r="K9"/>
      <c r="L9"/>
    </row>
    <row r="10" spans="1:13" s="10" customFormat="1" x14ac:dyDescent="0.2">
      <c r="A10" s="12" t="s">
        <v>756</v>
      </c>
      <c r="B10"/>
      <c r="C10"/>
      <c r="D10"/>
      <c r="E10"/>
      <c r="F10"/>
      <c r="G10"/>
      <c r="H10"/>
      <c r="I10"/>
      <c r="J10"/>
      <c r="K10"/>
      <c r="L10"/>
    </row>
    <row r="11" spans="1:13" x14ac:dyDescent="0.2">
      <c r="A11" t="s">
        <v>19</v>
      </c>
      <c r="B11" s="33">
        <v>1685316.06</v>
      </c>
      <c r="C11" s="33"/>
      <c r="D11" s="33">
        <v>0</v>
      </c>
      <c r="E11" s="33"/>
      <c r="F11" s="33">
        <v>0</v>
      </c>
      <c r="G11" s="33"/>
      <c r="H11" s="33">
        <v>0</v>
      </c>
      <c r="I11" s="33"/>
      <c r="J11" s="33">
        <v>0</v>
      </c>
      <c r="K11" s="33"/>
      <c r="L11" s="33">
        <v>1685316.06</v>
      </c>
      <c r="M11" s="1"/>
    </row>
    <row r="12" spans="1:13" x14ac:dyDescent="0.2">
      <c r="A12" t="s">
        <v>20</v>
      </c>
      <c r="B12" s="33">
        <v>202094.94</v>
      </c>
      <c r="C12" s="33"/>
      <c r="D12" s="33">
        <v>0</v>
      </c>
      <c r="E12" s="33"/>
      <c r="F12" s="33">
        <v>0</v>
      </c>
      <c r="G12" s="33"/>
      <c r="H12" s="33">
        <v>0</v>
      </c>
      <c r="I12" s="33"/>
      <c r="J12" s="33">
        <v>0</v>
      </c>
      <c r="K12" s="33"/>
      <c r="L12" s="33">
        <v>202094.94</v>
      </c>
      <c r="M12" s="1"/>
    </row>
    <row r="13" spans="1:13" x14ac:dyDescent="0.2">
      <c r="A13" t="s">
        <v>258</v>
      </c>
      <c r="B13" s="33">
        <v>57610084.320000008</v>
      </c>
      <c r="C13" s="33"/>
      <c r="D13" s="33">
        <v>3552715.57</v>
      </c>
      <c r="E13" s="33"/>
      <c r="F13" s="33">
        <v>-415186.14</v>
      </c>
      <c r="G13" s="33"/>
      <c r="H13" s="33">
        <v>0</v>
      </c>
      <c r="I13" s="33"/>
      <c r="J13" s="33">
        <v>3137529.4299999997</v>
      </c>
      <c r="K13" s="33"/>
      <c r="L13" s="33">
        <v>60747613.750000007</v>
      </c>
      <c r="M13" s="1"/>
    </row>
    <row r="14" spans="1:13" x14ac:dyDescent="0.2">
      <c r="A14" t="s">
        <v>83</v>
      </c>
      <c r="B14" s="33">
        <v>412150.57</v>
      </c>
      <c r="C14" s="33"/>
      <c r="D14" s="33">
        <v>0</v>
      </c>
      <c r="E14" s="33"/>
      <c r="F14" s="33">
        <v>0</v>
      </c>
      <c r="G14" s="33"/>
      <c r="H14" s="33">
        <v>0</v>
      </c>
      <c r="I14" s="33"/>
      <c r="J14" s="33">
        <v>0</v>
      </c>
      <c r="K14" s="33"/>
      <c r="L14" s="33">
        <v>412150.57</v>
      </c>
      <c r="M14" s="1"/>
    </row>
    <row r="15" spans="1:13" x14ac:dyDescent="0.2">
      <c r="A15" t="s">
        <v>84</v>
      </c>
      <c r="B15" s="33">
        <v>10999675.24</v>
      </c>
      <c r="C15" s="33"/>
      <c r="D15" s="33">
        <v>0</v>
      </c>
      <c r="E15" s="33"/>
      <c r="F15" s="33">
        <v>-126344</v>
      </c>
      <c r="G15" s="33"/>
      <c r="H15" s="33">
        <v>0</v>
      </c>
      <c r="I15" s="33"/>
      <c r="J15" s="33">
        <v>-126344</v>
      </c>
      <c r="K15" s="33"/>
      <c r="L15" s="33">
        <v>10873331.24</v>
      </c>
      <c r="M15" s="1"/>
    </row>
    <row r="16" spans="1:13" x14ac:dyDescent="0.2">
      <c r="A16" t="s">
        <v>85</v>
      </c>
      <c r="B16" s="33">
        <v>479869.32</v>
      </c>
      <c r="C16" s="33"/>
      <c r="D16" s="33">
        <v>57039.17</v>
      </c>
      <c r="E16" s="33"/>
      <c r="F16" s="33">
        <v>-216.41</v>
      </c>
      <c r="G16" s="33"/>
      <c r="H16" s="33">
        <v>0</v>
      </c>
      <c r="I16" s="33"/>
      <c r="J16" s="33">
        <v>56822.759999999995</v>
      </c>
      <c r="K16" s="33"/>
      <c r="L16" s="33">
        <v>536692.07999999996</v>
      </c>
      <c r="M16" s="1"/>
    </row>
    <row r="17" spans="1:13" x14ac:dyDescent="0.2">
      <c r="A17" t="s">
        <v>86</v>
      </c>
      <c r="B17" s="33">
        <v>933021.18</v>
      </c>
      <c r="C17" s="33"/>
      <c r="D17" s="33">
        <v>145795.12</v>
      </c>
      <c r="E17" s="33"/>
      <c r="F17" s="33">
        <v>0</v>
      </c>
      <c r="G17" s="33"/>
      <c r="H17" s="33">
        <v>0</v>
      </c>
      <c r="I17" s="33"/>
      <c r="J17" s="33">
        <v>145795.12</v>
      </c>
      <c r="K17" s="33"/>
      <c r="L17" s="33">
        <v>1078816.3</v>
      </c>
      <c r="M17" s="1"/>
    </row>
    <row r="18" spans="1:13" x14ac:dyDescent="0.2">
      <c r="A18" t="s">
        <v>87</v>
      </c>
      <c r="B18" s="33">
        <v>13129191.210000001</v>
      </c>
      <c r="C18" s="33"/>
      <c r="D18" s="33">
        <v>33112.97</v>
      </c>
      <c r="E18" s="33"/>
      <c r="F18" s="33">
        <v>-4647823.8899999997</v>
      </c>
      <c r="G18" s="33"/>
      <c r="H18" s="33">
        <v>0</v>
      </c>
      <c r="I18" s="33"/>
      <c r="J18" s="33">
        <v>-4614710.92</v>
      </c>
      <c r="K18" s="33"/>
      <c r="L18" s="33">
        <v>8514480.290000001</v>
      </c>
      <c r="M18" s="1"/>
    </row>
    <row r="19" spans="1:13" x14ac:dyDescent="0.2">
      <c r="A19" t="s">
        <v>88</v>
      </c>
      <c r="B19" s="33">
        <v>3784188.23</v>
      </c>
      <c r="C19" s="33"/>
      <c r="D19" s="136">
        <v>0</v>
      </c>
      <c r="E19" s="33"/>
      <c r="F19" s="136">
        <v>-1700268.24</v>
      </c>
      <c r="G19" s="33"/>
      <c r="H19" s="136">
        <v>0</v>
      </c>
      <c r="I19" s="33"/>
      <c r="J19" s="33">
        <v>-1700268.24</v>
      </c>
      <c r="K19" s="33"/>
      <c r="L19" s="33">
        <v>2083919.99</v>
      </c>
      <c r="M19" s="1"/>
    </row>
    <row r="20" spans="1:13" x14ac:dyDescent="0.2">
      <c r="A20" t="s">
        <v>89</v>
      </c>
      <c r="B20" s="33">
        <v>11178618.479999999</v>
      </c>
      <c r="C20" s="33"/>
      <c r="D20" s="33">
        <v>4108426.7199999997</v>
      </c>
      <c r="E20" s="33"/>
      <c r="F20" s="33">
        <v>-3443867.72</v>
      </c>
      <c r="G20" s="33"/>
      <c r="H20" s="33">
        <v>-77639.12</v>
      </c>
      <c r="I20" s="33"/>
      <c r="J20" s="33">
        <v>586919.87999999942</v>
      </c>
      <c r="K20" s="33"/>
      <c r="L20" s="33">
        <v>11765538.359999998</v>
      </c>
      <c r="M20" s="1"/>
    </row>
    <row r="21" spans="1:13" x14ac:dyDescent="0.2">
      <c r="A21" t="s">
        <v>90</v>
      </c>
      <c r="B21" s="33">
        <v>3527431.84</v>
      </c>
      <c r="C21" s="33"/>
      <c r="D21" s="33">
        <v>664861.25</v>
      </c>
      <c r="E21" s="33"/>
      <c r="F21" s="33">
        <v>-388746</v>
      </c>
      <c r="G21" s="33"/>
      <c r="H21" s="33">
        <v>0</v>
      </c>
      <c r="I21" s="33"/>
      <c r="J21" s="33">
        <v>276115.25</v>
      </c>
      <c r="K21" s="33"/>
      <c r="L21" s="33">
        <v>3803547.09</v>
      </c>
      <c r="M21" s="1"/>
    </row>
    <row r="22" spans="1:13" x14ac:dyDescent="0.2">
      <c r="A22" s="147" t="s">
        <v>1292</v>
      </c>
      <c r="B22" s="245">
        <v>0</v>
      </c>
      <c r="C22" s="245"/>
      <c r="D22" s="245">
        <v>0</v>
      </c>
      <c r="E22" s="245"/>
      <c r="F22" s="245">
        <v>0</v>
      </c>
      <c r="G22" s="245"/>
      <c r="H22" s="245">
        <v>77639.12</v>
      </c>
      <c r="I22" s="245"/>
      <c r="J22" s="245">
        <v>77639.12</v>
      </c>
      <c r="K22" s="245"/>
      <c r="L22" s="245">
        <v>77639.12</v>
      </c>
      <c r="M22" s="1"/>
    </row>
    <row r="23" spans="1:13" x14ac:dyDescent="0.2">
      <c r="A23" t="s">
        <v>91</v>
      </c>
      <c r="B23" s="33">
        <v>3090111.3699999996</v>
      </c>
      <c r="C23" s="33"/>
      <c r="D23" s="148">
        <v>110523.31</v>
      </c>
      <c r="E23" s="33"/>
      <c r="F23" s="148">
        <v>-958811.24</v>
      </c>
      <c r="G23" s="33"/>
      <c r="H23" s="148">
        <v>0</v>
      </c>
      <c r="I23" s="33"/>
      <c r="J23" s="33">
        <v>-848287.92999999993</v>
      </c>
      <c r="K23" s="33"/>
      <c r="L23" s="33">
        <v>2241823.4399999995</v>
      </c>
      <c r="M23" s="1"/>
    </row>
    <row r="24" spans="1:13" x14ac:dyDescent="0.2">
      <c r="A24" t="s">
        <v>92</v>
      </c>
      <c r="B24" s="33">
        <v>132228.5</v>
      </c>
      <c r="C24" s="33"/>
      <c r="D24" s="33">
        <v>112868.01</v>
      </c>
      <c r="E24" s="33"/>
      <c r="F24" s="33">
        <v>0</v>
      </c>
      <c r="G24" s="33"/>
      <c r="H24" s="33">
        <v>0</v>
      </c>
      <c r="I24" s="33"/>
      <c r="J24" s="33">
        <v>112868.01</v>
      </c>
      <c r="K24" s="33"/>
      <c r="L24" s="33">
        <v>245096.51</v>
      </c>
      <c r="M24" s="1"/>
    </row>
    <row r="25" spans="1:13" x14ac:dyDescent="0.2">
      <c r="A25" t="s">
        <v>93</v>
      </c>
      <c r="B25" s="33">
        <v>83874.3</v>
      </c>
      <c r="C25" s="33"/>
      <c r="D25" s="33">
        <v>0</v>
      </c>
      <c r="E25" s="33"/>
      <c r="F25" s="33">
        <v>0</v>
      </c>
      <c r="G25" s="33"/>
      <c r="H25" s="33">
        <v>0</v>
      </c>
      <c r="I25" s="33"/>
      <c r="J25" s="33">
        <v>0</v>
      </c>
      <c r="K25" s="33"/>
      <c r="L25" s="33">
        <v>83874.3</v>
      </c>
      <c r="M25" s="1"/>
    </row>
    <row r="26" spans="1:13" x14ac:dyDescent="0.2">
      <c r="A26" t="s">
        <v>94</v>
      </c>
      <c r="B26" s="33">
        <v>1233655.3</v>
      </c>
      <c r="C26" s="33"/>
      <c r="D26" s="33">
        <v>18326.34</v>
      </c>
      <c r="E26" s="33"/>
      <c r="F26" s="33">
        <v>-146569.23000000001</v>
      </c>
      <c r="G26" s="33"/>
      <c r="H26" s="33">
        <v>0</v>
      </c>
      <c r="I26" s="33"/>
      <c r="J26" s="33">
        <v>-128242.89000000001</v>
      </c>
      <c r="K26" s="33"/>
      <c r="L26" s="33">
        <v>1105412.4100000001</v>
      </c>
      <c r="M26" s="1"/>
    </row>
    <row r="27" spans="1:13" x14ac:dyDescent="0.2">
      <c r="A27" t="s">
        <v>95</v>
      </c>
      <c r="B27" s="33">
        <v>3972623.3600000003</v>
      </c>
      <c r="C27" s="33"/>
      <c r="D27" s="33">
        <v>99481.760000000009</v>
      </c>
      <c r="E27" s="33"/>
      <c r="F27" s="33">
        <v>-452595.8</v>
      </c>
      <c r="G27" s="33"/>
      <c r="H27" s="33">
        <v>0</v>
      </c>
      <c r="I27" s="33"/>
      <c r="J27" s="33">
        <v>-353114.04</v>
      </c>
      <c r="K27" s="33"/>
      <c r="L27" s="33">
        <v>3619509.3200000003</v>
      </c>
      <c r="M27" s="1"/>
    </row>
    <row r="28" spans="1:13" x14ac:dyDescent="0.2">
      <c r="A28" t="s">
        <v>96</v>
      </c>
      <c r="B28" s="33">
        <v>0</v>
      </c>
      <c r="C28" s="33"/>
      <c r="D28" s="33">
        <v>0</v>
      </c>
      <c r="E28" s="33"/>
      <c r="F28" s="33">
        <v>0</v>
      </c>
      <c r="G28" s="33"/>
      <c r="H28" s="33">
        <v>0</v>
      </c>
      <c r="I28" s="33"/>
      <c r="J28" s="33">
        <v>0</v>
      </c>
      <c r="K28" s="33"/>
      <c r="L28" s="33">
        <v>0</v>
      </c>
      <c r="M28" s="1"/>
    </row>
    <row r="29" spans="1:13" x14ac:dyDescent="0.2">
      <c r="A29" t="s">
        <v>97</v>
      </c>
      <c r="B29" s="33">
        <v>266649.12</v>
      </c>
      <c r="C29" s="33"/>
      <c r="D29" s="33">
        <v>0</v>
      </c>
      <c r="E29" s="33"/>
      <c r="F29" s="33">
        <v>0</v>
      </c>
      <c r="G29" s="33"/>
      <c r="H29" s="33">
        <v>-30818.06</v>
      </c>
      <c r="I29" s="33"/>
      <c r="J29" s="33">
        <v>-30818.06</v>
      </c>
      <c r="K29" s="33"/>
      <c r="L29" s="33">
        <v>235831.06</v>
      </c>
      <c r="M29" s="1"/>
    </row>
    <row r="30" spans="1:13" x14ac:dyDescent="0.2">
      <c r="A30" t="s">
        <v>98</v>
      </c>
      <c r="B30" s="33">
        <v>14147.08</v>
      </c>
      <c r="C30" s="33"/>
      <c r="D30" s="33">
        <v>0</v>
      </c>
      <c r="E30" s="33"/>
      <c r="F30" s="33">
        <v>0</v>
      </c>
      <c r="G30" s="33"/>
      <c r="H30" s="33">
        <v>0</v>
      </c>
      <c r="I30" s="33"/>
      <c r="J30" s="33">
        <v>0</v>
      </c>
      <c r="K30" s="33"/>
      <c r="L30" s="33">
        <v>14147.08</v>
      </c>
      <c r="M30" s="1"/>
    </row>
    <row r="31" spans="1:13" x14ac:dyDescent="0.2">
      <c r="A31" t="s">
        <v>4</v>
      </c>
      <c r="B31" s="33">
        <v>39271957.25</v>
      </c>
      <c r="C31" s="33"/>
      <c r="D31" s="33">
        <v>1293613.55</v>
      </c>
      <c r="E31" s="33"/>
      <c r="F31" s="33">
        <v>-154551.56</v>
      </c>
      <c r="G31" s="33"/>
      <c r="H31" s="33">
        <v>0</v>
      </c>
      <c r="I31" s="33"/>
      <c r="J31" s="33">
        <v>1139061.99</v>
      </c>
      <c r="K31" s="33"/>
      <c r="L31" s="33">
        <v>40411019.240000002</v>
      </c>
      <c r="M31" s="1"/>
    </row>
    <row r="32" spans="1:13" x14ac:dyDescent="0.2">
      <c r="A32" t="s">
        <v>99</v>
      </c>
      <c r="B32" s="33">
        <v>6403627.6499999994</v>
      </c>
      <c r="C32" s="33"/>
      <c r="D32" s="33">
        <v>18841.57</v>
      </c>
      <c r="E32" s="33"/>
      <c r="F32" s="33">
        <v>0</v>
      </c>
      <c r="G32" s="33"/>
      <c r="H32" s="33">
        <v>0</v>
      </c>
      <c r="I32" s="33"/>
      <c r="J32" s="33">
        <v>18841.57</v>
      </c>
      <c r="K32" s="33"/>
      <c r="L32" s="33">
        <v>6422469.2199999997</v>
      </c>
      <c r="M32" s="1"/>
    </row>
    <row r="33" spans="1:13" x14ac:dyDescent="0.2">
      <c r="A33" t="s">
        <v>100</v>
      </c>
      <c r="B33" s="33">
        <v>598999.63</v>
      </c>
      <c r="C33" s="33"/>
      <c r="D33" s="33">
        <v>17206.03</v>
      </c>
      <c r="E33" s="33"/>
      <c r="F33" s="33">
        <v>-594390.05000000005</v>
      </c>
      <c r="G33" s="33"/>
      <c r="H33" s="33">
        <v>0</v>
      </c>
      <c r="I33" s="33"/>
      <c r="J33" s="33">
        <v>-577184.02</v>
      </c>
      <c r="K33" s="33"/>
      <c r="L33" s="33">
        <v>21815.609999999986</v>
      </c>
      <c r="M33" s="1"/>
    </row>
    <row r="34" spans="1:13" x14ac:dyDescent="0.2">
      <c r="A34" t="s">
        <v>101</v>
      </c>
      <c r="B34" s="33">
        <v>101389.77</v>
      </c>
      <c r="C34" s="33"/>
      <c r="D34" s="33">
        <v>0</v>
      </c>
      <c r="E34" s="33"/>
      <c r="F34" s="33">
        <v>0</v>
      </c>
      <c r="G34" s="33"/>
      <c r="H34" s="33">
        <v>0</v>
      </c>
      <c r="I34" s="33"/>
      <c r="J34" s="33">
        <v>0</v>
      </c>
      <c r="K34" s="33"/>
      <c r="L34" s="33">
        <v>101389.77</v>
      </c>
      <c r="M34" s="1"/>
    </row>
    <row r="35" spans="1:13" x14ac:dyDescent="0.2">
      <c r="A35" t="s">
        <v>102</v>
      </c>
      <c r="B35" s="33">
        <v>83782.289999999994</v>
      </c>
      <c r="C35" s="33"/>
      <c r="D35" s="33">
        <v>0</v>
      </c>
      <c r="E35" s="33"/>
      <c r="F35" s="33">
        <v>0</v>
      </c>
      <c r="G35" s="33"/>
      <c r="H35" s="33">
        <v>0</v>
      </c>
      <c r="I35" s="33"/>
      <c r="J35" s="33">
        <v>0</v>
      </c>
      <c r="K35" s="33"/>
      <c r="L35" s="33">
        <v>83782.289999999994</v>
      </c>
      <c r="M35" s="1"/>
    </row>
    <row r="36" spans="1:13" x14ac:dyDescent="0.2">
      <c r="A36" t="s">
        <v>259</v>
      </c>
      <c r="B36" s="33">
        <v>4200</v>
      </c>
      <c r="C36" s="33"/>
      <c r="D36" s="33">
        <v>0</v>
      </c>
      <c r="E36" s="33"/>
      <c r="F36" s="33">
        <v>-4200</v>
      </c>
      <c r="G36" s="33"/>
      <c r="H36" s="33">
        <v>0</v>
      </c>
      <c r="I36" s="33"/>
      <c r="J36" s="33">
        <v>-4200</v>
      </c>
      <c r="K36" s="33"/>
      <c r="L36" s="33">
        <v>0</v>
      </c>
      <c r="M36" s="1"/>
    </row>
    <row r="37" spans="1:13" x14ac:dyDescent="0.2">
      <c r="A37" t="s">
        <v>260</v>
      </c>
      <c r="B37" s="33">
        <v>15162355.859999999</v>
      </c>
      <c r="C37" s="33"/>
      <c r="D37" s="33">
        <v>5951724.0200000005</v>
      </c>
      <c r="E37" s="33"/>
      <c r="F37" s="33">
        <v>-4364050.5999999996</v>
      </c>
      <c r="G37" s="33"/>
      <c r="H37" s="33">
        <v>0</v>
      </c>
      <c r="I37" s="33"/>
      <c r="J37" s="33">
        <v>1587673.4200000009</v>
      </c>
      <c r="K37" s="33"/>
      <c r="L37" s="33">
        <v>16750029.280000001</v>
      </c>
      <c r="M37" s="1"/>
    </row>
    <row r="38" spans="1:13" x14ac:dyDescent="0.2">
      <c r="A38" t="s">
        <v>957</v>
      </c>
      <c r="B38" s="33">
        <v>41204988.569999993</v>
      </c>
      <c r="C38" s="33"/>
      <c r="D38" s="33">
        <v>2852362.69</v>
      </c>
      <c r="E38" s="33"/>
      <c r="F38" s="33">
        <v>0</v>
      </c>
      <c r="G38" s="33"/>
      <c r="H38" s="33">
        <v>0</v>
      </c>
      <c r="I38" s="33"/>
      <c r="J38" s="33">
        <v>2852362.69</v>
      </c>
      <c r="K38" s="33"/>
      <c r="L38" s="33">
        <v>44057351.25999999</v>
      </c>
      <c r="M38" s="1"/>
    </row>
    <row r="39" spans="1:13" x14ac:dyDescent="0.2">
      <c r="A39" t="s">
        <v>261</v>
      </c>
      <c r="B39" s="35">
        <v>0</v>
      </c>
      <c r="C39" s="37"/>
      <c r="D39" s="35">
        <v>0</v>
      </c>
      <c r="E39" s="37"/>
      <c r="F39" s="35">
        <v>0</v>
      </c>
      <c r="G39" s="37"/>
      <c r="H39" s="35">
        <v>0</v>
      </c>
      <c r="I39" s="37"/>
      <c r="J39" s="35">
        <v>0</v>
      </c>
      <c r="K39" s="37"/>
      <c r="L39" s="35">
        <v>0</v>
      </c>
      <c r="M39" s="6"/>
    </row>
    <row r="40" spans="1:13" x14ac:dyDescent="0.2">
      <c r="B40" s="37">
        <v>215566231.44</v>
      </c>
      <c r="C40" s="37"/>
      <c r="D40" s="37">
        <v>19036898.080000002</v>
      </c>
      <c r="E40" s="37"/>
      <c r="F40" s="37">
        <v>-17397620.880000003</v>
      </c>
      <c r="G40" s="37"/>
      <c r="H40" s="37">
        <v>-30818.06</v>
      </c>
      <c r="I40" s="37"/>
      <c r="J40" s="37">
        <v>1608459.1399999992</v>
      </c>
      <c r="K40" s="37"/>
      <c r="L40" s="37">
        <v>217174690.58000001</v>
      </c>
      <c r="M40" s="6"/>
    </row>
    <row r="41" spans="1:13" x14ac:dyDescent="0.2">
      <c r="B41" s="37"/>
      <c r="C41" s="37"/>
      <c r="D41" s="37"/>
      <c r="E41" s="37"/>
      <c r="F41" s="37"/>
      <c r="G41" s="37"/>
      <c r="H41" s="37"/>
      <c r="I41" s="37"/>
      <c r="J41" s="37"/>
      <c r="K41" s="37"/>
      <c r="L41" s="37"/>
      <c r="M41" s="6"/>
    </row>
    <row r="42" spans="1:13" x14ac:dyDescent="0.2">
      <c r="B42" s="37"/>
      <c r="C42" s="37"/>
      <c r="D42" s="37"/>
      <c r="E42" s="37"/>
      <c r="F42" s="37"/>
      <c r="G42" s="37"/>
      <c r="H42" s="37"/>
      <c r="I42" s="37"/>
      <c r="J42" s="37"/>
      <c r="K42" s="37"/>
      <c r="L42" s="37"/>
      <c r="M42" s="6"/>
    </row>
    <row r="43" spans="1:13" x14ac:dyDescent="0.2">
      <c r="A43" s="3" t="s">
        <v>559</v>
      </c>
      <c r="B43" s="34">
        <v>215566231.44</v>
      </c>
      <c r="C43" s="6"/>
      <c r="D43" s="34">
        <v>19036898.080000002</v>
      </c>
      <c r="E43" s="6"/>
      <c r="F43" s="34">
        <v>-17397620.880000003</v>
      </c>
      <c r="G43" s="6"/>
      <c r="H43" s="34">
        <v>-30818.06</v>
      </c>
      <c r="I43" s="6"/>
      <c r="J43" s="34">
        <v>1608459.1399999992</v>
      </c>
      <c r="K43" s="6"/>
      <c r="L43" s="34">
        <v>217174690.58000001</v>
      </c>
      <c r="M43" s="6"/>
    </row>
    <row r="44" spans="1:13" x14ac:dyDescent="0.2">
      <c r="B44" s="37"/>
      <c r="C44" s="37"/>
      <c r="D44" s="37"/>
      <c r="E44" s="37"/>
      <c r="F44" s="37"/>
      <c r="G44" s="37"/>
      <c r="H44" s="37"/>
      <c r="I44" s="37"/>
      <c r="J44" s="37"/>
      <c r="K44" s="37"/>
      <c r="L44" s="37"/>
      <c r="M44" s="6"/>
    </row>
    <row r="45" spans="1:13" x14ac:dyDescent="0.2">
      <c r="B45" s="37"/>
      <c r="C45" s="37"/>
      <c r="D45" s="37"/>
      <c r="E45" s="37"/>
      <c r="F45" s="37"/>
      <c r="G45" s="37"/>
      <c r="H45" s="37"/>
      <c r="I45" s="37"/>
      <c r="J45" s="37"/>
      <c r="K45" s="37"/>
      <c r="L45" s="37"/>
      <c r="M45" s="6"/>
    </row>
    <row r="46" spans="1:13" x14ac:dyDescent="0.2">
      <c r="A46" s="3" t="s">
        <v>531</v>
      </c>
      <c r="B46" s="37"/>
      <c r="C46" s="37"/>
      <c r="D46" s="37"/>
      <c r="E46" s="37"/>
      <c r="F46" s="37"/>
      <c r="G46" s="37"/>
      <c r="H46" s="37"/>
      <c r="I46" s="37"/>
      <c r="J46" s="37"/>
      <c r="K46" s="37"/>
      <c r="L46" s="37"/>
      <c r="M46" s="6"/>
    </row>
    <row r="47" spans="1:13" x14ac:dyDescent="0.2">
      <c r="A47" s="3" t="s">
        <v>756</v>
      </c>
      <c r="B47" s="37"/>
      <c r="C47" s="37"/>
      <c r="D47" s="37"/>
      <c r="E47" s="37"/>
      <c r="F47" s="37"/>
      <c r="G47" s="37"/>
      <c r="H47" s="37"/>
      <c r="I47" s="37"/>
      <c r="J47" s="37"/>
      <c r="K47" s="37"/>
      <c r="L47" s="37"/>
      <c r="M47" s="6"/>
    </row>
    <row r="48" spans="1:13" x14ac:dyDescent="0.2">
      <c r="A48" t="s">
        <v>258</v>
      </c>
      <c r="B48" s="37">
        <v>0</v>
      </c>
      <c r="C48" s="37"/>
      <c r="D48" s="37">
        <v>479918.56999999995</v>
      </c>
      <c r="E48" s="37"/>
      <c r="F48" s="37">
        <v>0</v>
      </c>
      <c r="G48" s="37"/>
      <c r="H48" s="37">
        <v>0</v>
      </c>
      <c r="I48" s="37"/>
      <c r="J48" s="37">
        <v>479918.56999999995</v>
      </c>
      <c r="K48" s="37"/>
      <c r="L48" s="37">
        <v>479918.56999999995</v>
      </c>
      <c r="M48" s="6"/>
    </row>
    <row r="49" spans="1:13" x14ac:dyDescent="0.2">
      <c r="A49" t="s">
        <v>86</v>
      </c>
      <c r="B49" s="37">
        <v>0</v>
      </c>
      <c r="C49" s="37"/>
      <c r="D49" s="37">
        <v>0</v>
      </c>
      <c r="E49" s="37"/>
      <c r="F49" s="37">
        <v>0</v>
      </c>
      <c r="G49" s="37"/>
      <c r="H49" s="37">
        <v>0</v>
      </c>
      <c r="I49" s="37"/>
      <c r="J49" s="37">
        <v>0</v>
      </c>
      <c r="K49" s="37"/>
      <c r="L49" s="37">
        <v>0</v>
      </c>
      <c r="M49" s="6"/>
    </row>
    <row r="50" spans="1:13" x14ac:dyDescent="0.2">
      <c r="A50" t="s">
        <v>87</v>
      </c>
      <c r="B50" s="37">
        <v>0</v>
      </c>
      <c r="C50" s="37"/>
      <c r="D50" s="37">
        <v>17984.009999999998</v>
      </c>
      <c r="E50" s="37"/>
      <c r="F50" s="37">
        <v>0</v>
      </c>
      <c r="G50" s="37"/>
      <c r="H50" s="37">
        <v>0</v>
      </c>
      <c r="I50" s="37"/>
      <c r="J50" s="37">
        <v>17984.009999999998</v>
      </c>
      <c r="K50" s="37"/>
      <c r="L50" s="37">
        <v>17984.009999999998</v>
      </c>
      <c r="M50" s="6"/>
    </row>
    <row r="51" spans="1:13" x14ac:dyDescent="0.2">
      <c r="A51" t="s">
        <v>88</v>
      </c>
      <c r="B51" s="37">
        <v>0</v>
      </c>
      <c r="C51" s="37"/>
      <c r="D51" s="37">
        <v>2659.54</v>
      </c>
      <c r="E51" s="37"/>
      <c r="F51" s="37">
        <v>0</v>
      </c>
      <c r="G51" s="37"/>
      <c r="H51" s="37">
        <v>0</v>
      </c>
      <c r="I51" s="37"/>
      <c r="J51" s="37">
        <v>2659.54</v>
      </c>
      <c r="K51" s="37"/>
      <c r="L51" s="37">
        <v>2659.54</v>
      </c>
      <c r="M51" s="6"/>
    </row>
    <row r="52" spans="1:13" x14ac:dyDescent="0.2">
      <c r="A52" t="s">
        <v>89</v>
      </c>
      <c r="B52" s="37">
        <v>537300.50000000012</v>
      </c>
      <c r="C52" s="37"/>
      <c r="D52" s="37">
        <v>1349263.7599999998</v>
      </c>
      <c r="E52" s="37"/>
      <c r="F52" s="37">
        <v>0</v>
      </c>
      <c r="G52" s="37"/>
      <c r="H52" s="37">
        <v>0</v>
      </c>
      <c r="I52" s="37"/>
      <c r="J52" s="37">
        <v>1349263.7599999998</v>
      </c>
      <c r="K52" s="37"/>
      <c r="L52" s="37">
        <v>1886564.2599999998</v>
      </c>
      <c r="M52" s="6"/>
    </row>
    <row r="53" spans="1:13" x14ac:dyDescent="0.2">
      <c r="A53" t="s">
        <v>90</v>
      </c>
      <c r="B53" s="37">
        <v>0</v>
      </c>
      <c r="C53" s="37"/>
      <c r="D53" s="37">
        <v>6773.84</v>
      </c>
      <c r="E53" s="37"/>
      <c r="F53" s="37">
        <v>0</v>
      </c>
      <c r="G53" s="37"/>
      <c r="H53" s="37">
        <v>0</v>
      </c>
      <c r="I53" s="37"/>
      <c r="J53" s="37">
        <v>6773.84</v>
      </c>
      <c r="K53" s="37"/>
      <c r="L53" s="37">
        <v>6773.84</v>
      </c>
      <c r="M53" s="6"/>
    </row>
    <row r="54" spans="1:13" x14ac:dyDescent="0.2">
      <c r="A54" t="s">
        <v>91</v>
      </c>
      <c r="B54" s="37">
        <v>0</v>
      </c>
      <c r="C54" s="37"/>
      <c r="D54" s="37">
        <v>0</v>
      </c>
      <c r="E54" s="37"/>
      <c r="F54" s="37">
        <v>0</v>
      </c>
      <c r="G54" s="37"/>
      <c r="H54" s="37">
        <v>0</v>
      </c>
      <c r="I54" s="37"/>
      <c r="J54" s="37">
        <v>0</v>
      </c>
      <c r="K54" s="37"/>
      <c r="L54" s="37">
        <v>0</v>
      </c>
      <c r="M54" s="6"/>
    </row>
    <row r="55" spans="1:13" x14ac:dyDescent="0.2">
      <c r="A55" t="s">
        <v>93</v>
      </c>
      <c r="B55" s="37">
        <v>0</v>
      </c>
      <c r="C55" s="37"/>
      <c r="D55" s="37">
        <v>0</v>
      </c>
      <c r="E55" s="37"/>
      <c r="F55" s="37">
        <v>0</v>
      </c>
      <c r="G55" s="37"/>
      <c r="H55" s="37">
        <v>0</v>
      </c>
      <c r="I55" s="37"/>
      <c r="J55" s="37">
        <v>0</v>
      </c>
      <c r="K55" s="37"/>
      <c r="L55" s="37">
        <v>0</v>
      </c>
      <c r="M55" s="6"/>
    </row>
    <row r="56" spans="1:13" x14ac:dyDescent="0.2">
      <c r="A56" t="s">
        <v>94</v>
      </c>
      <c r="B56" s="37">
        <v>18326.34</v>
      </c>
      <c r="C56" s="37"/>
      <c r="D56" s="37">
        <v>12125.34</v>
      </c>
      <c r="E56" s="37"/>
      <c r="F56" s="37">
        <v>0</v>
      </c>
      <c r="G56" s="37"/>
      <c r="H56" s="37">
        <v>0</v>
      </c>
      <c r="I56" s="37"/>
      <c r="J56" s="37">
        <v>12125.34</v>
      </c>
      <c r="K56" s="37"/>
      <c r="L56" s="37">
        <v>30451.68</v>
      </c>
      <c r="M56" s="6"/>
    </row>
    <row r="57" spans="1:13" x14ac:dyDescent="0.2">
      <c r="A57" t="s">
        <v>95</v>
      </c>
      <c r="B57" s="37">
        <v>0</v>
      </c>
      <c r="C57" s="37"/>
      <c r="D57" s="37">
        <v>0</v>
      </c>
      <c r="E57" s="37"/>
      <c r="F57" s="37">
        <v>0</v>
      </c>
      <c r="G57" s="37"/>
      <c r="H57" s="37">
        <v>0</v>
      </c>
      <c r="I57" s="37"/>
      <c r="J57" s="37">
        <v>0</v>
      </c>
      <c r="K57" s="37"/>
      <c r="L57" s="37">
        <v>0</v>
      </c>
      <c r="M57" s="6"/>
    </row>
    <row r="58" spans="1:13" x14ac:dyDescent="0.2">
      <c r="A58" t="s">
        <v>4</v>
      </c>
      <c r="B58" s="37">
        <v>41531.789999999921</v>
      </c>
      <c r="C58" s="37"/>
      <c r="D58" s="37">
        <v>52188.369999999937</v>
      </c>
      <c r="E58" s="37"/>
      <c r="F58" s="37">
        <v>0</v>
      </c>
      <c r="G58" s="37"/>
      <c r="H58" s="37">
        <v>0</v>
      </c>
      <c r="I58" s="37"/>
      <c r="J58" s="37">
        <v>52188.369999999937</v>
      </c>
      <c r="K58" s="37"/>
      <c r="L58" s="37">
        <v>93720.159999999858</v>
      </c>
      <c r="M58" s="6"/>
    </row>
    <row r="59" spans="1:13" x14ac:dyDescent="0.2">
      <c r="A59" t="s">
        <v>99</v>
      </c>
      <c r="B59" s="37">
        <v>0</v>
      </c>
      <c r="C59" s="37"/>
      <c r="D59" s="37">
        <v>56863.95</v>
      </c>
      <c r="E59" s="37"/>
      <c r="F59" s="37">
        <v>0</v>
      </c>
      <c r="G59" s="37"/>
      <c r="H59" s="37">
        <v>0</v>
      </c>
      <c r="I59" s="37"/>
      <c r="J59" s="37">
        <v>56863.95</v>
      </c>
      <c r="K59" s="37"/>
      <c r="L59" s="37">
        <v>56863.95</v>
      </c>
      <c r="M59" s="6"/>
    </row>
    <row r="60" spans="1:13" x14ac:dyDescent="0.2">
      <c r="A60" t="s">
        <v>456</v>
      </c>
      <c r="B60" s="37">
        <v>0</v>
      </c>
      <c r="C60" s="37"/>
      <c r="D60" s="37">
        <v>0</v>
      </c>
      <c r="E60" s="37"/>
      <c r="F60" s="37">
        <v>0</v>
      </c>
      <c r="G60" s="37"/>
      <c r="H60" s="37">
        <v>0</v>
      </c>
      <c r="I60" s="37"/>
      <c r="J60" s="37">
        <v>0</v>
      </c>
      <c r="K60" s="37"/>
      <c r="L60" s="37">
        <v>0</v>
      </c>
      <c r="M60" s="6"/>
    </row>
    <row r="61" spans="1:13" x14ac:dyDescent="0.2">
      <c r="A61" t="s">
        <v>260</v>
      </c>
      <c r="B61" s="37">
        <v>1972591.3499999966</v>
      </c>
      <c r="C61" s="37"/>
      <c r="D61" s="37">
        <v>-22956.590000000142</v>
      </c>
      <c r="E61" s="37"/>
      <c r="F61" s="37">
        <v>0</v>
      </c>
      <c r="G61" s="37"/>
      <c r="H61" s="37">
        <v>0</v>
      </c>
      <c r="I61" s="37"/>
      <c r="J61" s="37">
        <v>-22956.590000000142</v>
      </c>
      <c r="K61" s="37"/>
      <c r="L61" s="37">
        <v>1949634.7599999965</v>
      </c>
      <c r="M61" s="6"/>
    </row>
    <row r="62" spans="1:13" x14ac:dyDescent="0.2">
      <c r="A62" t="s">
        <v>957</v>
      </c>
      <c r="B62" s="35">
        <v>742340.01</v>
      </c>
      <c r="C62" s="37"/>
      <c r="D62" s="35">
        <v>-451090.51000000013</v>
      </c>
      <c r="E62" s="37"/>
      <c r="F62" s="35">
        <v>0</v>
      </c>
      <c r="G62" s="37"/>
      <c r="H62" s="35">
        <v>0</v>
      </c>
      <c r="I62" s="37"/>
      <c r="J62" s="35">
        <v>-451090.51000000013</v>
      </c>
      <c r="K62" s="37"/>
      <c r="L62" s="35">
        <v>291249.49999999988</v>
      </c>
      <c r="M62" s="6"/>
    </row>
    <row r="63" spans="1:13" x14ac:dyDescent="0.2">
      <c r="B63" s="37">
        <v>3312089.9899999965</v>
      </c>
      <c r="C63" s="37"/>
      <c r="D63" s="37">
        <v>1503730.2799999993</v>
      </c>
      <c r="E63" s="37"/>
      <c r="F63" s="37">
        <v>0</v>
      </c>
      <c r="G63" s="37"/>
      <c r="H63" s="37">
        <v>0</v>
      </c>
      <c r="I63" s="37"/>
      <c r="J63" s="37">
        <v>1503730.2799999993</v>
      </c>
      <c r="K63" s="37"/>
      <c r="L63" s="37">
        <v>4815820.2699999958</v>
      </c>
      <c r="M63" s="6"/>
    </row>
    <row r="64" spans="1:13" x14ac:dyDescent="0.2">
      <c r="B64" s="37"/>
      <c r="C64" s="37"/>
      <c r="D64" s="37"/>
      <c r="E64" s="37"/>
      <c r="F64" s="37"/>
      <c r="G64" s="37"/>
      <c r="H64" s="37"/>
      <c r="I64" s="37"/>
      <c r="J64" s="37"/>
      <c r="K64" s="37"/>
      <c r="L64" s="37"/>
      <c r="M64" s="6"/>
    </row>
    <row r="65" spans="1:13" x14ac:dyDescent="0.2">
      <c r="B65" s="37"/>
      <c r="C65" s="37"/>
      <c r="D65" s="37"/>
      <c r="E65" s="37"/>
      <c r="F65" s="37"/>
      <c r="G65" s="37"/>
      <c r="H65" s="37"/>
      <c r="I65" s="37"/>
      <c r="J65" s="37"/>
      <c r="K65" s="37"/>
      <c r="L65" s="37"/>
      <c r="M65" s="6"/>
    </row>
    <row r="66" spans="1:13" x14ac:dyDescent="0.2">
      <c r="A66" s="3" t="s">
        <v>560</v>
      </c>
      <c r="B66" s="34">
        <v>3312089.9899999965</v>
      </c>
      <c r="C66" s="6"/>
      <c r="D66" s="34">
        <v>1503730.2799999993</v>
      </c>
      <c r="E66" s="6"/>
      <c r="F66" s="34">
        <v>0</v>
      </c>
      <c r="G66" s="6"/>
      <c r="H66" s="34">
        <v>0</v>
      </c>
      <c r="I66" s="6"/>
      <c r="J66" s="34">
        <v>1503730.2799999993</v>
      </c>
      <c r="K66" s="6"/>
      <c r="L66" s="34">
        <v>4815820.2699999958</v>
      </c>
      <c r="M66" s="6"/>
    </row>
    <row r="67" spans="1:13" x14ac:dyDescent="0.2">
      <c r="B67" s="37"/>
      <c r="C67" s="37"/>
      <c r="D67" s="37"/>
      <c r="E67" s="37"/>
      <c r="F67" s="37"/>
      <c r="G67" s="37"/>
      <c r="H67" s="37"/>
      <c r="I67" s="37"/>
      <c r="J67" s="37"/>
      <c r="K67" s="37"/>
      <c r="L67" s="37"/>
      <c r="M67" s="6"/>
    </row>
    <row r="68" spans="1:13" x14ac:dyDescent="0.2">
      <c r="B68" s="33"/>
      <c r="C68" s="33"/>
      <c r="D68" s="33"/>
      <c r="E68" s="33"/>
      <c r="F68" s="33"/>
      <c r="G68" s="33"/>
      <c r="H68" s="33"/>
      <c r="I68" s="33"/>
      <c r="J68" s="33"/>
      <c r="K68" s="33"/>
      <c r="L68" s="33"/>
      <c r="M68" s="1"/>
    </row>
    <row r="69" spans="1:13" ht="13.5" thickBot="1" x14ac:dyDescent="0.25">
      <c r="A69" s="3" t="s">
        <v>634</v>
      </c>
      <c r="B69" s="44">
        <v>218878321.43000001</v>
      </c>
      <c r="C69" s="33"/>
      <c r="D69" s="44">
        <v>20540628.359999999</v>
      </c>
      <c r="E69" s="33"/>
      <c r="F69" s="44">
        <v>-17397620.880000003</v>
      </c>
      <c r="G69" s="33"/>
      <c r="H69" s="44">
        <v>-30818.06</v>
      </c>
      <c r="I69" s="33"/>
      <c r="J69" s="44">
        <v>3112189.4199999985</v>
      </c>
      <c r="K69" s="33"/>
      <c r="L69" s="44">
        <v>221990510.85000002</v>
      </c>
      <c r="M69" s="1"/>
    </row>
    <row r="70" spans="1:13" ht="13.5" thickTop="1" x14ac:dyDescent="0.2">
      <c r="B70" s="33"/>
      <c r="C70" s="33"/>
      <c r="D70" s="33"/>
      <c r="E70" s="33"/>
      <c r="F70" s="33"/>
      <c r="G70" s="33"/>
      <c r="H70" s="33"/>
      <c r="I70" s="33"/>
      <c r="J70" s="33"/>
      <c r="K70" s="33"/>
      <c r="L70" s="33"/>
      <c r="M70" s="1"/>
    </row>
    <row r="71" spans="1:13" x14ac:dyDescent="0.2">
      <c r="B71" s="1"/>
      <c r="C71" s="1"/>
      <c r="D71" s="1"/>
      <c r="E71" s="1"/>
      <c r="F71" s="1"/>
      <c r="G71" s="1"/>
      <c r="H71" s="1"/>
      <c r="I71" s="1"/>
      <c r="J71" s="1"/>
      <c r="K71" s="1"/>
      <c r="L71" s="1"/>
      <c r="M71" s="1"/>
    </row>
    <row r="72" spans="1:13" x14ac:dyDescent="0.2">
      <c r="B72" s="1"/>
      <c r="C72" s="1"/>
      <c r="D72" s="1"/>
      <c r="E72" s="1"/>
      <c r="F72" s="1"/>
      <c r="G72" s="1"/>
      <c r="H72" s="1"/>
      <c r="I72" s="1"/>
      <c r="J72" s="1"/>
      <c r="K72" s="1"/>
      <c r="L72" s="1"/>
      <c r="M72" s="1"/>
    </row>
    <row r="73" spans="1:13" x14ac:dyDescent="0.2">
      <c r="B73" s="1"/>
      <c r="C73" s="1"/>
      <c r="D73" s="1"/>
      <c r="E73" s="1"/>
      <c r="F73" s="1"/>
      <c r="G73" s="1"/>
      <c r="H73" s="1"/>
      <c r="I73" s="1"/>
      <c r="J73" s="1"/>
      <c r="K73" s="1"/>
      <c r="L73" s="1"/>
      <c r="M73" s="1"/>
    </row>
    <row r="74" spans="1:13" x14ac:dyDescent="0.2">
      <c r="B74" s="1"/>
      <c r="C74" s="1"/>
      <c r="D74" s="1"/>
      <c r="E74" s="1"/>
      <c r="F74" s="1"/>
      <c r="G74" s="1"/>
      <c r="H74" s="1"/>
      <c r="I74" s="1"/>
      <c r="J74" s="1"/>
      <c r="K74" s="1"/>
      <c r="L74" s="1"/>
      <c r="M74" s="1"/>
    </row>
    <row r="75" spans="1:13" x14ac:dyDescent="0.2">
      <c r="B75" s="1"/>
      <c r="C75" s="1"/>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B77" s="1"/>
      <c r="C77" s="1"/>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B79" s="1"/>
      <c r="C79" s="1"/>
      <c r="D79" s="1"/>
      <c r="E79" s="1"/>
      <c r="F79" s="1"/>
      <c r="G79" s="1"/>
      <c r="H79" s="1"/>
      <c r="I79" s="1"/>
      <c r="J79" s="1"/>
      <c r="K79" s="1"/>
      <c r="L79" s="1"/>
      <c r="M79" s="1"/>
    </row>
    <row r="80" spans="1:13" x14ac:dyDescent="0.2">
      <c r="B80" s="1"/>
      <c r="C80" s="1"/>
      <c r="D80" s="1"/>
      <c r="E80" s="1"/>
      <c r="F80" s="1"/>
      <c r="G80" s="1"/>
      <c r="H80" s="1"/>
      <c r="I80" s="1"/>
      <c r="J80" s="1"/>
      <c r="K80" s="1"/>
      <c r="L80" s="1"/>
      <c r="M80" s="1"/>
    </row>
    <row r="81" spans="2:13" x14ac:dyDescent="0.2">
      <c r="B81" s="1"/>
      <c r="C81" s="1"/>
      <c r="D81" s="1"/>
      <c r="E81" s="1"/>
      <c r="F81" s="1"/>
      <c r="G81" s="1"/>
      <c r="H81" s="1"/>
      <c r="I81" s="1"/>
      <c r="J81" s="1"/>
      <c r="K81" s="1"/>
      <c r="L81" s="1"/>
      <c r="M81" s="1"/>
    </row>
    <row r="82" spans="2:13" x14ac:dyDescent="0.2">
      <c r="B82" s="1"/>
      <c r="C82" s="1"/>
      <c r="D82" s="1"/>
      <c r="E82" s="1"/>
      <c r="F82" s="1"/>
      <c r="G82" s="1"/>
      <c r="H82" s="1"/>
      <c r="I82" s="1"/>
      <c r="J82" s="1"/>
      <c r="K82" s="1"/>
      <c r="L82" s="1"/>
      <c r="M82" s="1"/>
    </row>
    <row r="83" spans="2:13" x14ac:dyDescent="0.2">
      <c r="B83" s="1"/>
      <c r="C83" s="1"/>
      <c r="D83" s="1"/>
      <c r="E83" s="1"/>
      <c r="F83" s="1"/>
      <c r="G83" s="1"/>
      <c r="H83" s="1"/>
      <c r="I83" s="1"/>
      <c r="J83" s="1"/>
      <c r="K83" s="1"/>
      <c r="L83" s="1"/>
      <c r="M83" s="1"/>
    </row>
    <row r="84" spans="2:13" x14ac:dyDescent="0.2">
      <c r="B84" s="1"/>
      <c r="C84" s="1"/>
      <c r="D84" s="1"/>
      <c r="E84" s="1"/>
      <c r="F84" s="1"/>
      <c r="G84" s="1"/>
      <c r="H84" s="1"/>
      <c r="I84" s="1"/>
      <c r="J84" s="1"/>
      <c r="K84" s="1"/>
      <c r="L84" s="1"/>
      <c r="M84" s="1"/>
    </row>
    <row r="85" spans="2:13" x14ac:dyDescent="0.2">
      <c r="B85" s="1"/>
      <c r="C85" s="1"/>
      <c r="D85" s="1"/>
      <c r="E85" s="1"/>
      <c r="F85" s="1"/>
      <c r="G85" s="1"/>
      <c r="H85" s="1"/>
      <c r="I85" s="1"/>
      <c r="J85" s="1"/>
      <c r="K85" s="1"/>
      <c r="L85" s="1"/>
      <c r="M85" s="1"/>
    </row>
    <row r="86" spans="2:13" x14ac:dyDescent="0.2">
      <c r="B86" s="1"/>
      <c r="C86" s="1"/>
      <c r="D86" s="1"/>
      <c r="E86" s="1"/>
      <c r="F86" s="1"/>
      <c r="G86" s="1"/>
      <c r="H86" s="1"/>
      <c r="I86" s="1"/>
      <c r="J86" s="1"/>
      <c r="K86" s="1"/>
      <c r="L86" s="1"/>
      <c r="M86" s="1"/>
    </row>
    <row r="87" spans="2:13" x14ac:dyDescent="0.2">
      <c r="B87" s="1"/>
      <c r="C87" s="1"/>
      <c r="D87" s="1"/>
      <c r="E87" s="1"/>
      <c r="F87" s="1"/>
      <c r="G87" s="1"/>
      <c r="H87" s="1"/>
      <c r="I87" s="1"/>
      <c r="J87" s="1"/>
      <c r="K87" s="1"/>
      <c r="L87" s="1"/>
      <c r="M87" s="1"/>
    </row>
    <row r="88" spans="2:13" x14ac:dyDescent="0.2">
      <c r="B88" s="1"/>
      <c r="C88" s="1"/>
      <c r="D88" s="1"/>
      <c r="E88" s="1"/>
      <c r="F88" s="1"/>
      <c r="G88" s="1"/>
      <c r="H88" s="1"/>
      <c r="I88" s="1"/>
      <c r="J88" s="1"/>
      <c r="K88" s="1"/>
      <c r="L88" s="1"/>
      <c r="M88" s="1"/>
    </row>
    <row r="89" spans="2:13" x14ac:dyDescent="0.2">
      <c r="B89" s="1"/>
      <c r="C89" s="1"/>
      <c r="D89" s="1"/>
      <c r="E89" s="1"/>
      <c r="F89" s="1"/>
      <c r="G89" s="1"/>
      <c r="H89" s="1"/>
      <c r="I89" s="1"/>
      <c r="J89" s="1"/>
      <c r="K89" s="1"/>
      <c r="L89" s="1"/>
      <c r="M89" s="1"/>
    </row>
    <row r="90" spans="2:13" x14ac:dyDescent="0.2">
      <c r="B90" s="1"/>
      <c r="C90" s="1"/>
      <c r="D90" s="1"/>
      <c r="E90" s="1"/>
      <c r="F90" s="1"/>
      <c r="G90" s="1"/>
      <c r="H90" s="1"/>
      <c r="I90" s="1"/>
      <c r="J90" s="1"/>
      <c r="K90" s="1"/>
      <c r="L90" s="1"/>
      <c r="M90" s="1"/>
    </row>
    <row r="91" spans="2:13" x14ac:dyDescent="0.2">
      <c r="B91" s="1"/>
      <c r="C91" s="1"/>
      <c r="D91" s="1"/>
      <c r="E91" s="1"/>
      <c r="F91" s="1"/>
      <c r="G91" s="1"/>
      <c r="H91" s="1"/>
      <c r="I91" s="1"/>
      <c r="J91" s="1"/>
      <c r="K91" s="1"/>
      <c r="L91" s="1"/>
      <c r="M91" s="1"/>
    </row>
    <row r="92" spans="2:13" x14ac:dyDescent="0.2">
      <c r="B92" s="1"/>
      <c r="C92" s="1"/>
      <c r="D92" s="1"/>
      <c r="E92" s="1"/>
      <c r="F92" s="1"/>
      <c r="G92" s="1"/>
      <c r="H92" s="1"/>
      <c r="I92" s="1"/>
      <c r="J92" s="1"/>
      <c r="K92" s="1"/>
      <c r="L92" s="1"/>
      <c r="M92" s="1"/>
    </row>
    <row r="93" spans="2:13" x14ac:dyDescent="0.2">
      <c r="B93" s="1"/>
      <c r="C93" s="1"/>
      <c r="D93" s="1"/>
      <c r="E93" s="1"/>
      <c r="F93" s="1"/>
      <c r="G93" s="1"/>
      <c r="H93" s="1"/>
      <c r="I93" s="1"/>
      <c r="J93" s="1"/>
      <c r="K93" s="1"/>
      <c r="L93" s="1"/>
      <c r="M93" s="1"/>
    </row>
    <row r="94" spans="2:13" x14ac:dyDescent="0.2">
      <c r="B94" s="1"/>
      <c r="C94" s="1"/>
      <c r="D94" s="1"/>
      <c r="E94" s="1"/>
      <c r="F94" s="1"/>
      <c r="G94" s="1"/>
      <c r="H94" s="1"/>
      <c r="I94" s="1"/>
      <c r="J94" s="1"/>
      <c r="K94" s="1"/>
      <c r="L94" s="1"/>
      <c r="M94" s="1"/>
    </row>
    <row r="95" spans="2:13" x14ac:dyDescent="0.2">
      <c r="B95" s="1"/>
      <c r="C95" s="1"/>
      <c r="D95" s="1"/>
      <c r="E95" s="1"/>
      <c r="F95" s="1"/>
      <c r="G95" s="1"/>
      <c r="H95" s="1"/>
      <c r="I95" s="1"/>
      <c r="J95" s="1"/>
      <c r="K95" s="1"/>
      <c r="L95" s="1"/>
      <c r="M95" s="1"/>
    </row>
    <row r="96" spans="2:13" x14ac:dyDescent="0.2">
      <c r="B96" s="1"/>
      <c r="C96" s="1"/>
      <c r="D96" s="1"/>
      <c r="E96" s="1"/>
      <c r="F96" s="1"/>
      <c r="G96" s="1"/>
      <c r="H96" s="1"/>
      <c r="I96" s="1"/>
      <c r="J96" s="1"/>
      <c r="K96" s="1"/>
      <c r="L96" s="1"/>
      <c r="M96" s="1"/>
    </row>
    <row r="97" spans="2:13" x14ac:dyDescent="0.2">
      <c r="B97" s="1"/>
      <c r="C97" s="1"/>
      <c r="D97" s="1"/>
      <c r="E97" s="1"/>
      <c r="F97" s="1"/>
      <c r="G97" s="1"/>
      <c r="H97" s="1"/>
      <c r="I97" s="1"/>
      <c r="J97" s="1"/>
      <c r="K97" s="1"/>
      <c r="L97" s="1"/>
      <c r="M97" s="1"/>
    </row>
    <row r="98" spans="2:13" x14ac:dyDescent="0.2">
      <c r="B98" s="1"/>
      <c r="C98" s="1"/>
      <c r="D98" s="1"/>
      <c r="E98" s="1"/>
      <c r="F98" s="1"/>
      <c r="G98" s="1"/>
      <c r="H98" s="1"/>
      <c r="I98" s="1"/>
      <c r="J98" s="1"/>
      <c r="K98" s="1"/>
      <c r="L98" s="1"/>
      <c r="M98" s="1"/>
    </row>
    <row r="99" spans="2:13" x14ac:dyDescent="0.2">
      <c r="B99" s="1"/>
      <c r="C99" s="1"/>
      <c r="D99" s="1"/>
      <c r="E99" s="1"/>
      <c r="F99" s="1"/>
      <c r="G99" s="1"/>
      <c r="H99" s="1"/>
      <c r="I99" s="1"/>
      <c r="J99" s="1"/>
      <c r="K99" s="1"/>
      <c r="L99" s="1"/>
      <c r="M99" s="1"/>
    </row>
    <row r="100" spans="2:13" x14ac:dyDescent="0.2">
      <c r="B100" s="1"/>
      <c r="C100" s="1"/>
      <c r="D100" s="1"/>
      <c r="E100" s="1"/>
      <c r="F100" s="1"/>
      <c r="G100" s="1"/>
      <c r="H100" s="1"/>
      <c r="I100" s="1"/>
      <c r="J100" s="1"/>
      <c r="K100" s="1"/>
      <c r="L100" s="1"/>
      <c r="M100" s="1"/>
    </row>
    <row r="101" spans="2:13" x14ac:dyDescent="0.2">
      <c r="B101" s="1"/>
      <c r="C101" s="1"/>
      <c r="D101" s="1"/>
      <c r="E101" s="1"/>
      <c r="F101" s="1"/>
      <c r="G101" s="1"/>
      <c r="H101" s="1"/>
      <c r="I101" s="1"/>
      <c r="J101" s="1"/>
      <c r="K101" s="1"/>
      <c r="L101" s="1"/>
      <c r="M101" s="1"/>
    </row>
    <row r="102" spans="2:13" x14ac:dyDescent="0.2">
      <c r="B102" s="1"/>
      <c r="C102" s="1"/>
      <c r="D102" s="1"/>
      <c r="E102" s="1"/>
      <c r="F102" s="1"/>
      <c r="G102" s="1"/>
      <c r="H102" s="1"/>
      <c r="I102" s="1"/>
      <c r="J102" s="1"/>
      <c r="K102" s="1"/>
      <c r="L102" s="1"/>
      <c r="M102" s="1"/>
    </row>
    <row r="103" spans="2:13" x14ac:dyDescent="0.2">
      <c r="B103" s="1"/>
      <c r="C103" s="1"/>
      <c r="D103" s="1"/>
      <c r="E103" s="1"/>
      <c r="F103" s="1"/>
      <c r="G103" s="1"/>
      <c r="H103" s="1"/>
      <c r="I103" s="1"/>
      <c r="J103" s="1"/>
      <c r="K103" s="1"/>
      <c r="L103" s="1"/>
      <c r="M103" s="1"/>
    </row>
    <row r="104" spans="2:13" x14ac:dyDescent="0.2">
      <c r="B104" s="1"/>
      <c r="C104" s="1"/>
      <c r="D104" s="1"/>
      <c r="E104" s="1"/>
      <c r="F104" s="1"/>
      <c r="G104" s="1"/>
      <c r="H104" s="1"/>
      <c r="I104" s="1"/>
      <c r="J104" s="1"/>
      <c r="K104" s="1"/>
      <c r="L104" s="1"/>
      <c r="M104" s="1"/>
    </row>
    <row r="105" spans="2:13" x14ac:dyDescent="0.2">
      <c r="B105" s="1"/>
      <c r="C105" s="1"/>
      <c r="D105" s="1"/>
      <c r="E105" s="1"/>
      <c r="F105" s="1"/>
      <c r="G105" s="1"/>
      <c r="H105" s="1"/>
      <c r="I105" s="1"/>
      <c r="J105" s="1"/>
      <c r="K105" s="1"/>
      <c r="L105" s="1"/>
      <c r="M105" s="1"/>
    </row>
    <row r="106" spans="2:13" x14ac:dyDescent="0.2">
      <c r="B106" s="1"/>
      <c r="C106" s="1"/>
      <c r="D106" s="1"/>
      <c r="E106" s="1"/>
      <c r="F106" s="1"/>
      <c r="G106" s="1"/>
      <c r="H106" s="1"/>
      <c r="I106" s="1"/>
      <c r="J106" s="1"/>
      <c r="K106" s="1"/>
      <c r="L106" s="1"/>
      <c r="M106" s="1"/>
    </row>
    <row r="107" spans="2:13" x14ac:dyDescent="0.2">
      <c r="B107" s="1"/>
      <c r="C107" s="1"/>
      <c r="D107" s="1"/>
      <c r="E107" s="1"/>
      <c r="F107" s="1"/>
      <c r="G107" s="1"/>
      <c r="H107" s="1"/>
      <c r="I107" s="1"/>
      <c r="J107" s="1"/>
      <c r="K107" s="1"/>
      <c r="L107" s="1"/>
      <c r="M107" s="1"/>
    </row>
    <row r="108" spans="2:13" x14ac:dyDescent="0.2">
      <c r="B108" s="1"/>
      <c r="C108" s="1"/>
      <c r="D108" s="1"/>
      <c r="E108" s="1"/>
      <c r="F108" s="1"/>
      <c r="G108" s="1"/>
      <c r="H108" s="1"/>
      <c r="I108" s="1"/>
      <c r="J108" s="1"/>
      <c r="K108" s="1"/>
      <c r="L108" s="1"/>
      <c r="M108" s="1"/>
    </row>
    <row r="109" spans="2:13" x14ac:dyDescent="0.2">
      <c r="B109" s="1"/>
      <c r="C109" s="1"/>
      <c r="D109" s="1"/>
      <c r="E109" s="1"/>
      <c r="F109" s="1"/>
      <c r="G109" s="1"/>
      <c r="H109" s="1"/>
      <c r="I109" s="1"/>
      <c r="J109" s="1"/>
      <c r="K109" s="1"/>
      <c r="L109" s="1"/>
      <c r="M109" s="1"/>
    </row>
    <row r="110" spans="2:13" x14ac:dyDescent="0.2">
      <c r="B110" s="1"/>
      <c r="C110" s="1"/>
      <c r="D110" s="1"/>
      <c r="E110" s="1"/>
      <c r="F110" s="1"/>
      <c r="G110" s="1"/>
      <c r="H110" s="1"/>
      <c r="I110" s="1"/>
      <c r="J110" s="1"/>
      <c r="K110" s="1"/>
      <c r="L110" s="1"/>
      <c r="M110" s="1"/>
    </row>
    <row r="111" spans="2:13" x14ac:dyDescent="0.2">
      <c r="B111" s="1"/>
      <c r="C111" s="1"/>
      <c r="D111" s="1"/>
      <c r="E111" s="1"/>
      <c r="F111" s="1"/>
      <c r="G111" s="1"/>
      <c r="H111" s="1"/>
      <c r="I111" s="1"/>
      <c r="J111" s="1"/>
      <c r="K111" s="1"/>
      <c r="L111" s="1"/>
      <c r="M111" s="1"/>
    </row>
    <row r="112" spans="2:13" x14ac:dyDescent="0.2">
      <c r="B112" s="1"/>
      <c r="C112" s="1"/>
      <c r="D112" s="1"/>
      <c r="E112" s="1"/>
      <c r="F112" s="1"/>
      <c r="G112" s="1"/>
      <c r="H112" s="1"/>
      <c r="I112" s="1"/>
      <c r="J112" s="1"/>
      <c r="K112" s="1"/>
      <c r="L112" s="1"/>
      <c r="M112" s="1"/>
    </row>
    <row r="113" spans="2:13" x14ac:dyDescent="0.2">
      <c r="B113" s="1"/>
      <c r="C113" s="1"/>
      <c r="D113" s="1"/>
      <c r="E113" s="1"/>
      <c r="F113" s="1"/>
      <c r="G113" s="1"/>
      <c r="H113" s="1"/>
      <c r="I113" s="1"/>
      <c r="J113" s="1"/>
      <c r="K113" s="1"/>
      <c r="L113" s="1"/>
      <c r="M113" s="1"/>
    </row>
    <row r="114" spans="2:13" x14ac:dyDescent="0.2">
      <c r="B114" s="1"/>
      <c r="C114" s="1"/>
      <c r="D114" s="1"/>
      <c r="E114" s="1"/>
      <c r="F114" s="1"/>
      <c r="G114" s="1"/>
      <c r="H114" s="1"/>
      <c r="I114" s="1"/>
      <c r="J114" s="1"/>
      <c r="K114" s="1"/>
      <c r="L114" s="1"/>
      <c r="M114" s="1"/>
    </row>
    <row r="115" spans="2:13" x14ac:dyDescent="0.2">
      <c r="B115" s="1"/>
      <c r="C115" s="1"/>
      <c r="D115" s="1"/>
      <c r="E115" s="1"/>
      <c r="F115" s="1"/>
      <c r="G115" s="1"/>
      <c r="H115" s="1"/>
      <c r="I115" s="1"/>
      <c r="J115" s="1"/>
      <c r="K115" s="1"/>
      <c r="L115" s="1"/>
      <c r="M115" s="1"/>
    </row>
    <row r="116" spans="2:13" x14ac:dyDescent="0.2">
      <c r="B116" s="1"/>
      <c r="C116" s="1"/>
      <c r="D116" s="1"/>
      <c r="E116" s="1"/>
      <c r="F116" s="1"/>
      <c r="G116" s="1"/>
      <c r="H116" s="1"/>
      <c r="I116" s="1"/>
      <c r="J116" s="1"/>
      <c r="K116" s="1"/>
      <c r="L116" s="1"/>
      <c r="M116" s="1"/>
    </row>
    <row r="117" spans="2:13" x14ac:dyDescent="0.2">
      <c r="B117" s="1"/>
      <c r="C117" s="1"/>
      <c r="D117" s="1"/>
      <c r="E117" s="1"/>
      <c r="F117" s="1"/>
      <c r="G117" s="1"/>
      <c r="H117" s="1"/>
      <c r="I117" s="1"/>
      <c r="J117" s="1"/>
      <c r="K117" s="1"/>
      <c r="L117" s="1"/>
      <c r="M117" s="1"/>
    </row>
    <row r="118" spans="2:13" x14ac:dyDescent="0.2">
      <c r="B118" s="1"/>
      <c r="C118" s="1"/>
      <c r="D118" s="1"/>
      <c r="E118" s="1"/>
      <c r="F118" s="1"/>
      <c r="G118" s="1"/>
      <c r="H118" s="1"/>
      <c r="I118" s="1"/>
      <c r="J118" s="1"/>
      <c r="K118" s="1"/>
      <c r="L118" s="1"/>
      <c r="M118" s="1"/>
    </row>
    <row r="119" spans="2:13" x14ac:dyDescent="0.2">
      <c r="B119" s="1"/>
      <c r="C119" s="1"/>
      <c r="D119" s="1"/>
      <c r="E119" s="1"/>
      <c r="F119" s="1"/>
      <c r="G119" s="1"/>
      <c r="H119" s="1"/>
      <c r="I119" s="1"/>
      <c r="J119" s="1"/>
      <c r="K119" s="1"/>
      <c r="L119" s="1"/>
      <c r="M119" s="1"/>
    </row>
    <row r="120" spans="2:13" x14ac:dyDescent="0.2">
      <c r="B120" s="1"/>
      <c r="C120" s="1"/>
      <c r="D120" s="1"/>
      <c r="E120" s="1"/>
      <c r="F120" s="1"/>
      <c r="G120" s="1"/>
      <c r="H120" s="1"/>
      <c r="I120" s="1"/>
      <c r="J120" s="1"/>
      <c r="K120" s="1"/>
      <c r="L120" s="1"/>
      <c r="M120" s="1"/>
    </row>
    <row r="121" spans="2:13" x14ac:dyDescent="0.2">
      <c r="B121" s="1"/>
      <c r="C121" s="1"/>
      <c r="D121" s="1"/>
      <c r="E121" s="1"/>
      <c r="F121" s="1"/>
      <c r="G121" s="1"/>
      <c r="H121" s="1"/>
      <c r="I121" s="1"/>
      <c r="J121" s="1"/>
      <c r="K121" s="1"/>
      <c r="L121" s="1"/>
      <c r="M121" s="1"/>
    </row>
    <row r="122" spans="2:13" x14ac:dyDescent="0.2">
      <c r="B122" s="1"/>
      <c r="C122" s="1"/>
      <c r="D122" s="1"/>
      <c r="E122" s="1"/>
      <c r="F122" s="1"/>
      <c r="G122" s="1"/>
      <c r="H122" s="1"/>
      <c r="I122" s="1"/>
      <c r="J122" s="1"/>
      <c r="K122" s="1"/>
      <c r="L122" s="1"/>
      <c r="M122" s="1"/>
    </row>
    <row r="123" spans="2:13" x14ac:dyDescent="0.2">
      <c r="B123" s="1"/>
      <c r="C123" s="1"/>
      <c r="D123" s="1"/>
      <c r="E123" s="1"/>
      <c r="F123" s="1"/>
      <c r="G123" s="1"/>
      <c r="H123" s="1"/>
      <c r="I123" s="1"/>
      <c r="J123" s="1"/>
      <c r="K123" s="1"/>
      <c r="L123" s="1"/>
      <c r="M123" s="1"/>
    </row>
    <row r="124" spans="2:13" x14ac:dyDescent="0.2">
      <c r="B124" s="1"/>
      <c r="C124" s="1"/>
      <c r="D124" s="1"/>
      <c r="E124" s="1"/>
      <c r="F124" s="1"/>
      <c r="G124" s="1"/>
      <c r="H124" s="1"/>
      <c r="I124" s="1"/>
      <c r="J124" s="1"/>
      <c r="K124" s="1"/>
      <c r="L124" s="1"/>
      <c r="M124" s="1"/>
    </row>
    <row r="125" spans="2:13" x14ac:dyDescent="0.2">
      <c r="B125" s="1"/>
      <c r="C125" s="1"/>
      <c r="D125" s="1"/>
      <c r="E125" s="1"/>
      <c r="F125" s="1"/>
      <c r="G125" s="1"/>
      <c r="H125" s="1"/>
      <c r="I125" s="1"/>
      <c r="J125" s="1"/>
      <c r="K125" s="1"/>
      <c r="L125" s="1"/>
      <c r="M125" s="1"/>
    </row>
    <row r="126" spans="2:13" x14ac:dyDescent="0.2">
      <c r="B126" s="1"/>
      <c r="C126" s="1"/>
      <c r="D126" s="1"/>
      <c r="E126" s="1"/>
      <c r="F126" s="1"/>
      <c r="G126" s="1"/>
      <c r="H126" s="1"/>
      <c r="I126" s="1"/>
      <c r="J126" s="1"/>
      <c r="K126" s="1"/>
      <c r="L126" s="1"/>
      <c r="M126" s="1"/>
    </row>
    <row r="127" spans="2:13" x14ac:dyDescent="0.2">
      <c r="B127" s="1"/>
      <c r="C127" s="1"/>
      <c r="D127" s="1"/>
      <c r="E127" s="1"/>
      <c r="F127" s="1"/>
      <c r="G127" s="1"/>
      <c r="H127" s="1"/>
      <c r="I127" s="1"/>
      <c r="J127" s="1"/>
      <c r="K127" s="1"/>
      <c r="L127" s="1"/>
      <c r="M127" s="1"/>
    </row>
    <row r="128" spans="2:13" x14ac:dyDescent="0.2">
      <c r="B128" s="1"/>
      <c r="C128" s="1"/>
      <c r="D128" s="1"/>
      <c r="E128" s="1"/>
      <c r="F128" s="1"/>
      <c r="G128" s="1"/>
      <c r="H128" s="1"/>
      <c r="I128" s="1"/>
      <c r="J128" s="1"/>
      <c r="K128" s="1"/>
      <c r="L128" s="1"/>
      <c r="M128" s="1"/>
    </row>
    <row r="129" spans="2:13" x14ac:dyDescent="0.2">
      <c r="B129" s="1"/>
      <c r="C129" s="1"/>
      <c r="D129" s="1"/>
      <c r="E129" s="1"/>
      <c r="F129" s="1"/>
      <c r="G129" s="1"/>
      <c r="H129" s="1"/>
      <c r="I129" s="1"/>
      <c r="J129" s="1"/>
      <c r="K129" s="1"/>
      <c r="L129" s="1"/>
      <c r="M129" s="1"/>
    </row>
    <row r="130" spans="2:13" x14ac:dyDescent="0.2">
      <c r="B130" s="1"/>
      <c r="C130" s="1"/>
      <c r="D130" s="1"/>
      <c r="E130" s="1"/>
      <c r="F130" s="1"/>
      <c r="G130" s="1"/>
      <c r="H130" s="1"/>
      <c r="I130" s="1"/>
      <c r="J130" s="1"/>
      <c r="K130" s="1"/>
      <c r="L130" s="1"/>
      <c r="M130" s="1"/>
    </row>
    <row r="131" spans="2:13" x14ac:dyDescent="0.2">
      <c r="B131" s="1"/>
      <c r="C131" s="1"/>
      <c r="D131" s="1"/>
      <c r="E131" s="1"/>
      <c r="F131" s="1"/>
      <c r="G131" s="1"/>
      <c r="H131" s="1"/>
      <c r="I131" s="1"/>
      <c r="J131" s="1"/>
      <c r="K131" s="1"/>
      <c r="L131" s="1"/>
      <c r="M131" s="1"/>
    </row>
    <row r="132" spans="2:13" x14ac:dyDescent="0.2">
      <c r="B132" s="1"/>
      <c r="C132" s="1"/>
      <c r="D132" s="1"/>
      <c r="E132" s="1"/>
      <c r="F132" s="1"/>
      <c r="G132" s="1"/>
      <c r="H132" s="1"/>
      <c r="I132" s="1"/>
      <c r="J132" s="1"/>
      <c r="K132" s="1"/>
      <c r="L132" s="1"/>
      <c r="M132" s="1"/>
    </row>
    <row r="133" spans="2:13" x14ac:dyDescent="0.2">
      <c r="B133" s="1"/>
      <c r="C133" s="1"/>
      <c r="D133" s="1"/>
      <c r="E133" s="1"/>
      <c r="F133" s="1"/>
      <c r="G133" s="1"/>
      <c r="H133" s="1"/>
      <c r="I133" s="1"/>
      <c r="J133" s="1"/>
      <c r="K133" s="1"/>
      <c r="L133" s="1"/>
      <c r="M133" s="1"/>
    </row>
    <row r="134" spans="2:13" x14ac:dyDescent="0.2">
      <c r="B134" s="1"/>
      <c r="C134" s="1"/>
      <c r="D134" s="1"/>
      <c r="E134" s="1"/>
      <c r="F134" s="1"/>
      <c r="G134" s="1"/>
      <c r="H134" s="1"/>
      <c r="I134" s="1"/>
      <c r="J134" s="1"/>
      <c r="K134" s="1"/>
      <c r="L134" s="1"/>
      <c r="M134" s="1"/>
    </row>
    <row r="135" spans="2:13" x14ac:dyDescent="0.2">
      <c r="B135" s="1"/>
      <c r="C135" s="1"/>
      <c r="D135" s="1"/>
      <c r="E135" s="1"/>
      <c r="F135" s="1"/>
      <c r="G135" s="1"/>
      <c r="H135" s="1"/>
      <c r="I135" s="1"/>
      <c r="J135" s="1"/>
      <c r="K135" s="1"/>
      <c r="L135" s="1"/>
      <c r="M135" s="1"/>
    </row>
    <row r="136" spans="2:13" x14ac:dyDescent="0.2">
      <c r="B136" s="1"/>
      <c r="C136" s="1"/>
      <c r="D136" s="1"/>
      <c r="E136" s="1"/>
      <c r="F136" s="1"/>
      <c r="G136" s="1"/>
      <c r="H136" s="1"/>
      <c r="I136" s="1"/>
      <c r="J136" s="1"/>
      <c r="K136" s="1"/>
      <c r="L136" s="1"/>
      <c r="M136" s="1"/>
    </row>
    <row r="137" spans="2:13" x14ac:dyDescent="0.2">
      <c r="B137" s="1"/>
      <c r="C137" s="1"/>
      <c r="D137" s="1"/>
      <c r="E137" s="1"/>
      <c r="F137" s="1"/>
      <c r="G137" s="1"/>
      <c r="H137" s="1"/>
      <c r="I137" s="1"/>
      <c r="J137" s="1"/>
      <c r="K137" s="1"/>
      <c r="L137" s="1"/>
      <c r="M137" s="1"/>
    </row>
    <row r="138" spans="2:13" x14ac:dyDescent="0.2">
      <c r="B138" s="1"/>
      <c r="C138" s="1"/>
      <c r="D138" s="1"/>
      <c r="E138" s="1"/>
      <c r="F138" s="1"/>
      <c r="G138" s="1"/>
      <c r="H138" s="1"/>
      <c r="I138" s="1"/>
      <c r="J138" s="1"/>
      <c r="K138" s="1"/>
      <c r="L138" s="1"/>
      <c r="M138" s="1"/>
    </row>
    <row r="139" spans="2:13" x14ac:dyDescent="0.2">
      <c r="B139" s="1"/>
      <c r="C139" s="1"/>
      <c r="D139" s="1"/>
      <c r="E139" s="1"/>
      <c r="F139" s="1"/>
      <c r="G139" s="1"/>
      <c r="H139" s="1"/>
      <c r="I139" s="1"/>
      <c r="J139" s="1"/>
      <c r="K139" s="1"/>
      <c r="L139" s="1"/>
      <c r="M139" s="1"/>
    </row>
    <row r="140" spans="2:13" x14ac:dyDescent="0.2">
      <c r="B140" s="1"/>
      <c r="C140" s="1"/>
      <c r="D140" s="1"/>
      <c r="E140" s="1"/>
      <c r="F140" s="1"/>
      <c r="G140" s="1"/>
      <c r="H140" s="1"/>
      <c r="I140" s="1"/>
      <c r="J140" s="1"/>
      <c r="K140" s="1"/>
      <c r="L140" s="1"/>
      <c r="M140" s="1"/>
    </row>
    <row r="141" spans="2:13" x14ac:dyDescent="0.2">
      <c r="B141" s="1"/>
      <c r="C141" s="1"/>
      <c r="D141" s="1"/>
      <c r="E141" s="1"/>
      <c r="F141" s="1"/>
      <c r="G141" s="1"/>
      <c r="H141" s="1"/>
      <c r="I141" s="1"/>
      <c r="J141" s="1"/>
      <c r="K141" s="1"/>
      <c r="L141" s="1"/>
      <c r="M141" s="1"/>
    </row>
    <row r="142" spans="2:13" x14ac:dyDescent="0.2">
      <c r="B142" s="1"/>
      <c r="C142" s="1"/>
      <c r="D142" s="1"/>
      <c r="E142" s="1"/>
      <c r="F142" s="1"/>
      <c r="G142" s="1"/>
      <c r="H142" s="1"/>
      <c r="I142" s="1"/>
      <c r="J142" s="1"/>
      <c r="K142" s="1"/>
      <c r="L142" s="1"/>
      <c r="M142" s="1"/>
    </row>
    <row r="143" spans="2:13" x14ac:dyDescent="0.2">
      <c r="B143" s="1"/>
      <c r="C143" s="1"/>
      <c r="D143" s="1"/>
      <c r="E143" s="1"/>
      <c r="F143" s="1"/>
      <c r="G143" s="1"/>
      <c r="H143" s="1"/>
      <c r="I143" s="1"/>
      <c r="J143" s="1"/>
      <c r="K143" s="1"/>
      <c r="L143" s="1"/>
      <c r="M143" s="1"/>
    </row>
    <row r="144" spans="2:13" x14ac:dyDescent="0.2">
      <c r="B144" s="1"/>
      <c r="C144" s="1"/>
      <c r="D144" s="1"/>
      <c r="E144" s="1"/>
      <c r="F144" s="1"/>
      <c r="G144" s="1"/>
      <c r="H144" s="1"/>
      <c r="I144" s="1"/>
      <c r="J144" s="1"/>
      <c r="K144" s="1"/>
      <c r="L144" s="1"/>
      <c r="M144" s="1"/>
    </row>
    <row r="145" spans="2:13" x14ac:dyDescent="0.2">
      <c r="B145" s="1"/>
      <c r="C145" s="1"/>
      <c r="D145" s="1"/>
      <c r="E145" s="1"/>
      <c r="F145" s="1"/>
      <c r="G145" s="1"/>
      <c r="H145" s="1"/>
      <c r="I145" s="1"/>
      <c r="J145" s="1"/>
      <c r="K145" s="1"/>
      <c r="L145" s="1"/>
      <c r="M145" s="1"/>
    </row>
    <row r="146" spans="2:13" x14ac:dyDescent="0.2">
      <c r="B146" s="1"/>
      <c r="C146" s="1"/>
      <c r="D146" s="1"/>
      <c r="E146" s="1"/>
      <c r="F146" s="1"/>
      <c r="G146" s="1"/>
      <c r="H146" s="1"/>
      <c r="I146" s="1"/>
      <c r="J146" s="1"/>
      <c r="K146" s="1"/>
      <c r="L146" s="1"/>
      <c r="M146" s="1"/>
    </row>
    <row r="147" spans="2:13" x14ac:dyDescent="0.2">
      <c r="B147" s="1"/>
      <c r="C147" s="1"/>
      <c r="D147" s="1"/>
      <c r="E147" s="1"/>
      <c r="F147" s="1"/>
      <c r="G147" s="1"/>
      <c r="H147" s="1"/>
      <c r="I147" s="1"/>
      <c r="J147" s="1"/>
      <c r="K147" s="1"/>
      <c r="L147" s="1"/>
      <c r="M147" s="1"/>
    </row>
    <row r="148" spans="2:13" x14ac:dyDescent="0.2">
      <c r="B148" s="1"/>
      <c r="C148" s="1"/>
      <c r="D148" s="1"/>
      <c r="E148" s="1"/>
      <c r="F148" s="1"/>
      <c r="G148" s="1"/>
      <c r="H148" s="1"/>
      <c r="I148" s="1"/>
      <c r="J148" s="1"/>
      <c r="K148" s="1"/>
      <c r="L148" s="1"/>
      <c r="M148" s="1"/>
    </row>
    <row r="149" spans="2:13" x14ac:dyDescent="0.2">
      <c r="B149" s="1"/>
      <c r="C149" s="1"/>
      <c r="D149" s="1"/>
      <c r="E149" s="1"/>
      <c r="F149" s="1"/>
      <c r="G149" s="1"/>
      <c r="H149" s="1"/>
      <c r="I149" s="1"/>
      <c r="J149" s="1"/>
      <c r="K149" s="1"/>
      <c r="L149" s="1"/>
      <c r="M149" s="1"/>
    </row>
    <row r="150" spans="2:13" x14ac:dyDescent="0.2">
      <c r="B150" s="1"/>
      <c r="C150" s="1"/>
      <c r="D150" s="1"/>
      <c r="E150" s="1"/>
      <c r="F150" s="1"/>
      <c r="G150" s="1"/>
      <c r="H150" s="1"/>
      <c r="I150" s="1"/>
      <c r="J150" s="1"/>
      <c r="K150" s="1"/>
      <c r="L150" s="1"/>
      <c r="M150" s="1"/>
    </row>
    <row r="151" spans="2:13" x14ac:dyDescent="0.2">
      <c r="B151" s="1"/>
      <c r="C151" s="1"/>
      <c r="D151" s="1"/>
      <c r="E151" s="1"/>
      <c r="F151" s="1"/>
      <c r="G151" s="1"/>
      <c r="H151" s="1"/>
      <c r="I151" s="1"/>
      <c r="J151" s="1"/>
      <c r="K151" s="1"/>
      <c r="L151" s="1"/>
      <c r="M151" s="1"/>
    </row>
    <row r="152" spans="2:13" x14ac:dyDescent="0.2">
      <c r="B152" s="1"/>
      <c r="C152" s="1"/>
      <c r="D152" s="1"/>
      <c r="E152" s="1"/>
      <c r="F152" s="1"/>
      <c r="G152" s="1"/>
      <c r="H152" s="1"/>
      <c r="I152" s="1"/>
      <c r="J152" s="1"/>
      <c r="K152" s="1"/>
      <c r="L152" s="1"/>
      <c r="M152" s="1"/>
    </row>
    <row r="153" spans="2:13" x14ac:dyDescent="0.2">
      <c r="B153" s="1"/>
      <c r="C153" s="1"/>
      <c r="D153" s="1"/>
      <c r="E153" s="1"/>
      <c r="F153" s="1"/>
      <c r="G153" s="1"/>
      <c r="H153" s="1"/>
      <c r="I153" s="1"/>
      <c r="J153" s="1"/>
      <c r="K153" s="1"/>
      <c r="L153" s="1"/>
      <c r="M153" s="1"/>
    </row>
    <row r="154" spans="2:13" x14ac:dyDescent="0.2">
      <c r="B154" s="1"/>
      <c r="C154" s="1"/>
      <c r="D154" s="1"/>
      <c r="E154" s="1"/>
      <c r="F154" s="1"/>
      <c r="G154" s="1"/>
      <c r="H154" s="1"/>
      <c r="I154" s="1"/>
      <c r="J154" s="1"/>
      <c r="K154" s="1"/>
      <c r="L154" s="1"/>
      <c r="M154" s="1"/>
    </row>
    <row r="155" spans="2:13" x14ac:dyDescent="0.2">
      <c r="B155" s="1"/>
      <c r="C155" s="1"/>
      <c r="D155" s="1"/>
      <c r="E155" s="1"/>
      <c r="F155" s="1"/>
      <c r="G155" s="1"/>
      <c r="H155" s="1"/>
      <c r="I155" s="1"/>
      <c r="J155" s="1"/>
      <c r="K155" s="1"/>
      <c r="L155" s="1"/>
      <c r="M155" s="1"/>
    </row>
    <row r="156" spans="2:13" x14ac:dyDescent="0.2">
      <c r="B156" s="1"/>
      <c r="C156" s="1"/>
      <c r="D156" s="1"/>
      <c r="E156" s="1"/>
      <c r="F156" s="1"/>
      <c r="G156" s="1"/>
      <c r="H156" s="1"/>
      <c r="I156" s="1"/>
      <c r="J156" s="1"/>
      <c r="K156" s="1"/>
      <c r="L156" s="1"/>
      <c r="M156" s="1"/>
    </row>
    <row r="157" spans="2:13" x14ac:dyDescent="0.2">
      <c r="B157" s="1"/>
      <c r="C157" s="1"/>
      <c r="D157" s="1"/>
      <c r="E157" s="1"/>
      <c r="F157" s="1"/>
      <c r="G157" s="1"/>
      <c r="H157" s="1"/>
      <c r="I157" s="1"/>
      <c r="J157" s="1"/>
      <c r="K157" s="1"/>
      <c r="L157" s="1"/>
      <c r="M157" s="1"/>
    </row>
    <row r="158" spans="2:13" x14ac:dyDescent="0.2">
      <c r="B158" s="1"/>
      <c r="C158" s="1"/>
      <c r="D158" s="1"/>
      <c r="E158" s="1"/>
      <c r="F158" s="1"/>
      <c r="G158" s="1"/>
      <c r="H158" s="1"/>
      <c r="I158" s="1"/>
      <c r="J158" s="1"/>
      <c r="K158" s="1"/>
      <c r="L158" s="1"/>
      <c r="M158" s="1"/>
    </row>
    <row r="159" spans="2:13" x14ac:dyDescent="0.2">
      <c r="B159" s="1"/>
      <c r="C159" s="1"/>
      <c r="D159" s="1"/>
      <c r="E159" s="1"/>
      <c r="F159" s="1"/>
      <c r="G159" s="1"/>
      <c r="H159" s="1"/>
      <c r="I159" s="1"/>
      <c r="J159" s="1"/>
      <c r="K159" s="1"/>
      <c r="L159" s="1"/>
      <c r="M159" s="1"/>
    </row>
    <row r="160" spans="2:13" x14ac:dyDescent="0.2">
      <c r="B160" s="1"/>
      <c r="C160" s="1"/>
      <c r="D160" s="1"/>
      <c r="E160" s="1"/>
      <c r="F160" s="1"/>
      <c r="G160" s="1"/>
      <c r="H160" s="1"/>
      <c r="I160" s="1"/>
      <c r="J160" s="1"/>
      <c r="K160" s="1"/>
      <c r="L160" s="1"/>
      <c r="M160" s="1"/>
    </row>
    <row r="161" spans="2:13" x14ac:dyDescent="0.2">
      <c r="B161" s="1"/>
      <c r="C161" s="1"/>
      <c r="D161" s="1"/>
      <c r="E161" s="1"/>
      <c r="F161" s="1"/>
      <c r="G161" s="1"/>
      <c r="H161" s="1"/>
      <c r="I161" s="1"/>
      <c r="J161" s="1"/>
      <c r="K161" s="1"/>
      <c r="L161" s="1"/>
      <c r="M161" s="1"/>
    </row>
    <row r="162" spans="2:13" x14ac:dyDescent="0.2">
      <c r="B162" s="1"/>
      <c r="C162" s="1"/>
      <c r="D162" s="1"/>
      <c r="E162" s="1"/>
      <c r="F162" s="1"/>
      <c r="G162" s="1"/>
      <c r="H162" s="1"/>
      <c r="I162" s="1"/>
      <c r="J162" s="1"/>
      <c r="K162" s="1"/>
      <c r="L162" s="1"/>
      <c r="M162" s="1"/>
    </row>
    <row r="163" spans="2:13" x14ac:dyDescent="0.2">
      <c r="B163" s="1"/>
      <c r="C163" s="1"/>
      <c r="D163" s="1"/>
      <c r="E163" s="1"/>
      <c r="F163" s="1"/>
      <c r="G163" s="1"/>
      <c r="H163" s="1"/>
      <c r="I163" s="1"/>
      <c r="J163" s="1"/>
      <c r="K163" s="1"/>
      <c r="L163" s="1"/>
      <c r="M163" s="1"/>
    </row>
    <row r="164" spans="2:13" x14ac:dyDescent="0.2">
      <c r="B164" s="1"/>
      <c r="C164" s="1"/>
      <c r="D164" s="1"/>
      <c r="E164" s="1"/>
      <c r="F164" s="1"/>
      <c r="G164" s="1"/>
      <c r="H164" s="1"/>
      <c r="I164" s="1"/>
      <c r="J164" s="1"/>
      <c r="K164" s="1"/>
      <c r="L164" s="1"/>
      <c r="M164" s="1"/>
    </row>
    <row r="165" spans="2:13" x14ac:dyDescent="0.2">
      <c r="B165" s="1"/>
      <c r="C165" s="1"/>
      <c r="D165" s="1"/>
      <c r="E165" s="1"/>
      <c r="F165" s="1"/>
      <c r="G165" s="1"/>
      <c r="H165" s="1"/>
      <c r="I165" s="1"/>
      <c r="J165" s="1"/>
      <c r="K165" s="1"/>
      <c r="L165" s="1"/>
      <c r="M165" s="1"/>
    </row>
    <row r="166" spans="2:13" x14ac:dyDescent="0.2">
      <c r="B166" s="1"/>
      <c r="C166" s="1"/>
      <c r="D166" s="1"/>
      <c r="E166" s="1"/>
      <c r="F166" s="1"/>
      <c r="G166" s="1"/>
      <c r="H166" s="1"/>
      <c r="I166" s="1"/>
      <c r="J166" s="1"/>
      <c r="K166" s="1"/>
      <c r="L166" s="1"/>
      <c r="M166" s="1"/>
    </row>
    <row r="167" spans="2:13" x14ac:dyDescent="0.2">
      <c r="B167" s="1"/>
      <c r="C167" s="1"/>
      <c r="D167" s="1"/>
      <c r="E167" s="1"/>
      <c r="F167" s="1"/>
      <c r="G167" s="1"/>
      <c r="H167" s="1"/>
      <c r="I167" s="1"/>
      <c r="J167" s="1"/>
      <c r="K167" s="1"/>
      <c r="L167" s="1"/>
      <c r="M167" s="1"/>
    </row>
    <row r="168" spans="2:13" x14ac:dyDescent="0.2">
      <c r="B168" s="1"/>
      <c r="C168" s="1"/>
      <c r="D168" s="1"/>
      <c r="E168" s="1"/>
      <c r="F168" s="1"/>
      <c r="G168" s="1"/>
      <c r="H168" s="1"/>
      <c r="I168" s="1"/>
      <c r="J168" s="1"/>
      <c r="K168" s="1"/>
      <c r="L168" s="1"/>
      <c r="M168" s="1"/>
    </row>
    <row r="169" spans="2:13" x14ac:dyDescent="0.2">
      <c r="B169" s="1"/>
      <c r="C169" s="1"/>
      <c r="D169" s="1"/>
      <c r="E169" s="1"/>
      <c r="F169" s="1"/>
      <c r="G169" s="1"/>
      <c r="H169" s="1"/>
      <c r="I169" s="1"/>
      <c r="J169" s="1"/>
      <c r="K169" s="1"/>
      <c r="L169" s="1"/>
      <c r="M169" s="1"/>
    </row>
    <row r="170" spans="2:13" x14ac:dyDescent="0.2">
      <c r="B170" s="1"/>
      <c r="C170" s="1"/>
      <c r="D170" s="1"/>
      <c r="E170" s="1"/>
      <c r="F170" s="1"/>
      <c r="G170" s="1"/>
      <c r="H170" s="1"/>
      <c r="I170" s="1"/>
      <c r="J170" s="1"/>
      <c r="K170" s="1"/>
      <c r="L170" s="1"/>
      <c r="M170" s="1"/>
    </row>
    <row r="171" spans="2:13" x14ac:dyDescent="0.2">
      <c r="B171" s="1"/>
      <c r="C171" s="1"/>
      <c r="D171" s="1"/>
      <c r="E171" s="1"/>
      <c r="F171" s="1"/>
      <c r="G171" s="1"/>
      <c r="H171" s="1"/>
      <c r="I171" s="1"/>
      <c r="J171" s="1"/>
      <c r="K171" s="1"/>
      <c r="L171" s="1"/>
      <c r="M171" s="1"/>
    </row>
    <row r="172" spans="2:13" x14ac:dyDescent="0.2">
      <c r="B172" s="1"/>
      <c r="C172" s="1"/>
      <c r="D172" s="1"/>
      <c r="E172" s="1"/>
      <c r="F172" s="1"/>
      <c r="G172" s="1"/>
      <c r="H172" s="1"/>
      <c r="I172" s="1"/>
      <c r="J172" s="1"/>
      <c r="K172" s="1"/>
      <c r="L172" s="1"/>
      <c r="M172" s="1"/>
    </row>
    <row r="173" spans="2:13" x14ac:dyDescent="0.2">
      <c r="B173" s="1"/>
      <c r="C173" s="1"/>
      <c r="D173" s="1"/>
      <c r="E173" s="1"/>
      <c r="F173" s="1"/>
      <c r="G173" s="1"/>
      <c r="H173" s="1"/>
      <c r="I173" s="1"/>
      <c r="J173" s="1"/>
      <c r="K173" s="1"/>
      <c r="L173" s="1"/>
      <c r="M173" s="1"/>
    </row>
    <row r="174" spans="2:13" x14ac:dyDescent="0.2">
      <c r="B174" s="1"/>
      <c r="C174" s="1"/>
      <c r="D174" s="1"/>
      <c r="E174" s="1"/>
      <c r="F174" s="1"/>
      <c r="G174" s="1"/>
      <c r="H174" s="1"/>
      <c r="I174" s="1"/>
      <c r="J174" s="1"/>
      <c r="K174" s="1"/>
      <c r="L174" s="1"/>
      <c r="M174" s="1"/>
    </row>
    <row r="175" spans="2:13" x14ac:dyDescent="0.2">
      <c r="B175" s="1"/>
      <c r="C175" s="1"/>
      <c r="D175" s="1"/>
      <c r="E175" s="1"/>
      <c r="F175" s="1"/>
      <c r="G175" s="1"/>
      <c r="H175" s="1"/>
      <c r="I175" s="1"/>
      <c r="J175" s="1"/>
      <c r="K175" s="1"/>
      <c r="L175" s="1"/>
      <c r="M175" s="1"/>
    </row>
    <row r="176" spans="2:13" x14ac:dyDescent="0.2">
      <c r="B176" s="1"/>
      <c r="C176" s="1"/>
      <c r="D176" s="1"/>
      <c r="E176" s="1"/>
      <c r="F176" s="1"/>
      <c r="G176" s="1"/>
      <c r="H176" s="1"/>
      <c r="I176" s="1"/>
      <c r="J176" s="1"/>
      <c r="K176" s="1"/>
      <c r="L176" s="1"/>
      <c r="M176" s="1"/>
    </row>
    <row r="177" spans="2:13" x14ac:dyDescent="0.2">
      <c r="B177" s="1"/>
      <c r="C177" s="1"/>
      <c r="D177" s="1"/>
      <c r="E177" s="1"/>
      <c r="F177" s="1"/>
      <c r="G177" s="1"/>
      <c r="H177" s="1"/>
      <c r="I177" s="1"/>
      <c r="J177" s="1"/>
      <c r="K177" s="1"/>
      <c r="L177" s="1"/>
      <c r="M177" s="1"/>
    </row>
    <row r="178" spans="2:13" x14ac:dyDescent="0.2">
      <c r="B178" s="1"/>
      <c r="C178" s="1"/>
      <c r="D178" s="1"/>
      <c r="E178" s="1"/>
      <c r="F178" s="1"/>
      <c r="G178" s="1"/>
      <c r="H178" s="1"/>
      <c r="I178" s="1"/>
      <c r="J178" s="1"/>
      <c r="K178" s="1"/>
      <c r="L178" s="1"/>
      <c r="M178" s="1"/>
    </row>
    <row r="179" spans="2:13" x14ac:dyDescent="0.2">
      <c r="B179" s="1"/>
      <c r="C179" s="1"/>
      <c r="D179" s="1"/>
      <c r="E179" s="1"/>
      <c r="F179" s="1"/>
      <c r="G179" s="1"/>
      <c r="H179" s="1"/>
      <c r="I179" s="1"/>
      <c r="J179" s="1"/>
      <c r="K179" s="1"/>
      <c r="L179" s="1"/>
      <c r="M179" s="1"/>
    </row>
    <row r="180" spans="2:13" x14ac:dyDescent="0.2">
      <c r="B180" s="1"/>
      <c r="C180" s="1"/>
      <c r="D180" s="1"/>
      <c r="E180" s="1"/>
      <c r="F180" s="1"/>
      <c r="G180" s="1"/>
      <c r="H180" s="1"/>
      <c r="I180" s="1"/>
      <c r="J180" s="1"/>
      <c r="K180" s="1"/>
      <c r="L180" s="1"/>
      <c r="M180" s="1"/>
    </row>
    <row r="181" spans="2:13" x14ac:dyDescent="0.2">
      <c r="B181" s="1"/>
      <c r="C181" s="1"/>
      <c r="D181" s="1"/>
      <c r="E181" s="1"/>
      <c r="F181" s="1"/>
      <c r="G181" s="1"/>
      <c r="H181" s="1"/>
      <c r="I181" s="1"/>
      <c r="J181" s="1"/>
      <c r="K181" s="1"/>
      <c r="L181" s="1"/>
      <c r="M181" s="1"/>
    </row>
    <row r="182" spans="2:13" x14ac:dyDescent="0.2">
      <c r="B182" s="1"/>
      <c r="C182" s="1"/>
      <c r="D182" s="1"/>
      <c r="E182" s="1"/>
      <c r="F182" s="1"/>
      <c r="G182" s="1"/>
      <c r="H182" s="1"/>
      <c r="I182" s="1"/>
      <c r="J182" s="1"/>
      <c r="K182" s="1"/>
      <c r="L182" s="1"/>
      <c r="M182" s="1"/>
    </row>
    <row r="183" spans="2:13" x14ac:dyDescent="0.2">
      <c r="B183" s="1"/>
      <c r="C183" s="1"/>
      <c r="D183" s="1"/>
      <c r="E183" s="1"/>
      <c r="F183" s="1"/>
      <c r="G183" s="1"/>
      <c r="H183" s="1"/>
      <c r="I183" s="1"/>
      <c r="J183" s="1"/>
      <c r="K183" s="1"/>
      <c r="L183" s="1"/>
      <c r="M183" s="1"/>
    </row>
    <row r="184" spans="2:13" x14ac:dyDescent="0.2">
      <c r="B184" s="1"/>
      <c r="C184" s="1"/>
      <c r="D184" s="1"/>
      <c r="E184" s="1"/>
      <c r="F184" s="1"/>
      <c r="G184" s="1"/>
      <c r="H184" s="1"/>
      <c r="I184" s="1"/>
      <c r="J184" s="1"/>
      <c r="K184" s="1"/>
      <c r="L184" s="1"/>
      <c r="M184" s="1"/>
    </row>
    <row r="185" spans="2:13" x14ac:dyDescent="0.2">
      <c r="B185" s="1"/>
      <c r="C185" s="1"/>
      <c r="D185" s="1"/>
      <c r="E185" s="1"/>
      <c r="F185" s="1"/>
      <c r="G185" s="1"/>
      <c r="H185" s="1"/>
      <c r="I185" s="1"/>
      <c r="J185" s="1"/>
      <c r="K185" s="1"/>
      <c r="L185" s="1"/>
      <c r="M185" s="1"/>
    </row>
    <row r="186" spans="2:13" x14ac:dyDescent="0.2">
      <c r="B186" s="1"/>
      <c r="C186" s="1"/>
      <c r="D186" s="1"/>
      <c r="E186" s="1"/>
      <c r="F186" s="1"/>
      <c r="G186" s="1"/>
      <c r="H186" s="1"/>
      <c r="I186" s="1"/>
      <c r="J186" s="1"/>
      <c r="K186" s="1"/>
      <c r="L186" s="1"/>
      <c r="M186" s="1"/>
    </row>
    <row r="187" spans="2:13" x14ac:dyDescent="0.2">
      <c r="B187" s="1"/>
      <c r="C187" s="1"/>
      <c r="D187" s="1"/>
      <c r="E187" s="1"/>
      <c r="F187" s="1"/>
      <c r="G187" s="1"/>
      <c r="H187" s="1"/>
      <c r="I187" s="1"/>
      <c r="J187" s="1"/>
      <c r="K187" s="1"/>
      <c r="L187" s="1"/>
      <c r="M187" s="1"/>
    </row>
  </sheetData>
  <mergeCells count="3">
    <mergeCell ref="A1:L1"/>
    <mergeCell ref="A2:L2"/>
    <mergeCell ref="A3:L3"/>
  </mergeCells>
  <phoneticPr fontId="0" type="noConversion"/>
  <pageMargins left="0.75" right="0.75" top="1" bottom="1" header="0.5" footer="0.5"/>
  <pageSetup scale="79" fitToHeight="2" orientation="landscape" r:id="rId1"/>
  <headerFooter alignWithMargins="0">
    <oddFooter>&amp;L&amp;Z
&amp;F&amp;C&amp;A&amp;R8.&amp;P</oddFooter>
  </headerFooter>
  <rowBreaks count="1" manualBreakCount="1">
    <brk id="44" max="11"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P15"/>
  <sheetViews>
    <sheetView zoomScaleNormal="100" workbookViewId="0">
      <selection sqref="A1:P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2.140625" customWidth="1"/>
    <col min="14" max="14" width="11.85546875" bestFit="1" customWidth="1"/>
    <col min="15" max="15" width="1.8554687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5" t="s">
        <v>1091</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c r="M4" s="40"/>
    </row>
    <row r="6" spans="1:16" x14ac:dyDescent="0.2">
      <c r="B6" s="41" t="s">
        <v>24</v>
      </c>
      <c r="D6" s="45"/>
      <c r="F6" s="45"/>
      <c r="H6" s="41" t="s">
        <v>568</v>
      </c>
      <c r="J6" s="45"/>
      <c r="L6" s="41" t="s">
        <v>25</v>
      </c>
      <c r="P6" s="3" t="s">
        <v>380</v>
      </c>
    </row>
    <row r="7" spans="1:16" s="10" customFormat="1" x14ac:dyDescent="0.2">
      <c r="B7" s="42" t="s">
        <v>26</v>
      </c>
      <c r="C7"/>
      <c r="D7" s="42" t="s">
        <v>106</v>
      </c>
      <c r="E7"/>
      <c r="F7" s="42" t="s">
        <v>107</v>
      </c>
      <c r="G7"/>
      <c r="H7" s="42" t="s">
        <v>569</v>
      </c>
      <c r="I7"/>
      <c r="J7" s="42" t="s">
        <v>108</v>
      </c>
      <c r="K7"/>
      <c r="L7" s="42" t="s">
        <v>26</v>
      </c>
      <c r="N7" s="42" t="s">
        <v>45</v>
      </c>
      <c r="P7" s="42" t="s">
        <v>377</v>
      </c>
    </row>
    <row r="8" spans="1:16" s="10" customFormat="1" x14ac:dyDescent="0.2">
      <c r="A8" s="12" t="s">
        <v>288</v>
      </c>
      <c r="B8" s="52"/>
      <c r="C8"/>
      <c r="D8" s="52"/>
      <c r="E8"/>
      <c r="F8" s="52"/>
      <c r="G8"/>
      <c r="H8" s="52"/>
      <c r="I8"/>
      <c r="J8" s="52"/>
      <c r="K8"/>
      <c r="L8" s="52"/>
    </row>
    <row r="9" spans="1:16" s="10" customFormat="1" x14ac:dyDescent="0.2">
      <c r="A9" s="12" t="s">
        <v>378</v>
      </c>
      <c r="B9" s="45"/>
      <c r="C9" s="45"/>
      <c r="D9" s="45"/>
      <c r="E9" s="45"/>
      <c r="F9" s="45"/>
      <c r="G9" s="45"/>
      <c r="H9" s="45"/>
      <c r="I9" s="45"/>
      <c r="J9" s="45"/>
      <c r="K9" s="45"/>
      <c r="L9" s="45"/>
    </row>
    <row r="10" spans="1:16" x14ac:dyDescent="0.2">
      <c r="A10" t="s">
        <v>4</v>
      </c>
      <c r="B10" s="47">
        <v>773554.64</v>
      </c>
      <c r="C10" s="45"/>
      <c r="D10" s="47">
        <v>0</v>
      </c>
      <c r="E10" s="45"/>
      <c r="F10" s="47">
        <v>0</v>
      </c>
      <c r="G10" s="45"/>
      <c r="H10" s="47">
        <v>0</v>
      </c>
      <c r="I10" s="45"/>
      <c r="J10" s="47">
        <v>0</v>
      </c>
      <c r="K10" s="45"/>
      <c r="L10" s="47">
        <v>773554.64</v>
      </c>
      <c r="N10" s="79">
        <v>-610285.80000000005</v>
      </c>
      <c r="P10" s="79">
        <v>163268.83999999997</v>
      </c>
    </row>
    <row r="11" spans="1:16" x14ac:dyDescent="0.2">
      <c r="B11" s="51">
        <v>773554.64</v>
      </c>
      <c r="C11" s="51"/>
      <c r="D11" s="51">
        <v>0</v>
      </c>
      <c r="E11" s="51"/>
      <c r="F11" s="51">
        <v>0</v>
      </c>
      <c r="G11" s="51"/>
      <c r="H11" s="51">
        <v>0</v>
      </c>
      <c r="I11" s="51"/>
      <c r="J11" s="51">
        <v>0</v>
      </c>
      <c r="K11" s="51"/>
      <c r="L11" s="51">
        <v>773554.64</v>
      </c>
      <c r="M11" s="7"/>
      <c r="N11" s="51">
        <v>-610285.80000000005</v>
      </c>
      <c r="P11" s="51">
        <v>163268.83999999997</v>
      </c>
    </row>
    <row r="12" spans="1:16" x14ac:dyDescent="0.2">
      <c r="B12" s="51"/>
      <c r="C12" s="51"/>
      <c r="D12" s="51"/>
      <c r="E12" s="51"/>
      <c r="F12" s="51"/>
      <c r="G12" s="51"/>
      <c r="H12" s="51"/>
      <c r="I12" s="51"/>
      <c r="J12" s="51"/>
      <c r="K12" s="51"/>
      <c r="L12" s="51"/>
      <c r="M12" s="7"/>
    </row>
    <row r="13" spans="1:16" x14ac:dyDescent="0.2">
      <c r="B13" s="45"/>
      <c r="C13" s="45"/>
      <c r="D13" s="45"/>
      <c r="E13" s="45"/>
      <c r="F13" s="45"/>
      <c r="G13" s="45"/>
      <c r="H13" s="45"/>
      <c r="I13" s="45"/>
      <c r="J13" s="45"/>
      <c r="K13" s="45"/>
      <c r="L13" s="45"/>
    </row>
    <row r="14" spans="1:16" ht="13.5" thickBot="1" x14ac:dyDescent="0.25">
      <c r="A14" s="3" t="s">
        <v>632</v>
      </c>
      <c r="B14" s="46">
        <v>773554.64</v>
      </c>
      <c r="C14" s="45"/>
      <c r="D14" s="46">
        <v>0</v>
      </c>
      <c r="E14" s="45"/>
      <c r="F14" s="46">
        <v>0</v>
      </c>
      <c r="G14" s="45"/>
      <c r="H14" s="46">
        <v>0</v>
      </c>
      <c r="I14" s="45"/>
      <c r="J14" s="46">
        <v>0</v>
      </c>
      <c r="K14" s="45"/>
      <c r="L14" s="46">
        <v>773554.64</v>
      </c>
      <c r="N14" s="46">
        <v>-610285.80000000005</v>
      </c>
      <c r="P14" s="46">
        <v>163268.83999999997</v>
      </c>
    </row>
    <row r="15" spans="1:16" ht="13.5" thickTop="1" x14ac:dyDescent="0.2">
      <c r="B15" s="45"/>
      <c r="C15" s="45"/>
      <c r="D15" s="45"/>
      <c r="E15" s="45"/>
      <c r="F15" s="45"/>
      <c r="G15" s="45"/>
      <c r="H15" s="45"/>
      <c r="I15" s="45"/>
      <c r="J15" s="45"/>
      <c r="K15" s="45"/>
      <c r="L15" s="45"/>
    </row>
  </sheetData>
  <mergeCells count="3">
    <mergeCell ref="A2:P2"/>
    <mergeCell ref="A3:P3"/>
    <mergeCell ref="A1:P1"/>
  </mergeCells>
  <phoneticPr fontId="4" type="noConversion"/>
  <pageMargins left="0.75" right="0.75" top="1" bottom="1" header="0.5" footer="0.5"/>
  <pageSetup scale="63" orientation="landscape" r:id="rId1"/>
  <headerFooter alignWithMargins="0">
    <oddFooter>&amp;L&amp;Z
&amp;F&amp;C&amp;A&amp;R9.&amp;P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enableFormatConditionsCalculation="0">
    <tabColor indexed="33"/>
    <pageSetUpPr fitToPage="1"/>
  </sheetPr>
  <dimension ref="A1:N27"/>
  <sheetViews>
    <sheetView zoomScaleNormal="100"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5" t="s">
        <v>133</v>
      </c>
      <c r="B1" s="305"/>
      <c r="C1" s="305"/>
      <c r="D1" s="305"/>
      <c r="E1" s="305"/>
      <c r="F1" s="305"/>
      <c r="G1" s="305"/>
      <c r="H1" s="305"/>
      <c r="I1" s="305"/>
      <c r="J1" s="305"/>
      <c r="K1" s="305"/>
      <c r="L1" s="305"/>
    </row>
    <row r="2" spans="1:14" s="38" customFormat="1" ht="15.75" x14ac:dyDescent="0.25">
      <c r="A2" s="305" t="s">
        <v>1092</v>
      </c>
      <c r="B2" s="305"/>
      <c r="C2" s="305"/>
      <c r="D2" s="305"/>
      <c r="E2" s="305"/>
      <c r="F2" s="305"/>
      <c r="G2" s="305"/>
      <c r="H2" s="305"/>
      <c r="I2" s="305"/>
      <c r="J2" s="305"/>
      <c r="K2" s="305"/>
      <c r="L2" s="305"/>
    </row>
    <row r="3" spans="1:14" x14ac:dyDescent="0.2">
      <c r="A3" s="294" t="s">
        <v>1307</v>
      </c>
      <c r="B3" s="294"/>
      <c r="C3" s="294"/>
      <c r="D3" s="294"/>
      <c r="E3" s="294"/>
      <c r="F3" s="294"/>
      <c r="G3" s="294"/>
      <c r="H3" s="294"/>
      <c r="I3" s="294"/>
      <c r="J3" s="294"/>
      <c r="K3" s="294"/>
      <c r="L3" s="294"/>
      <c r="M3" s="40"/>
      <c r="N3" s="40"/>
    </row>
    <row r="4" spans="1:14" x14ac:dyDescent="0.2">
      <c r="A4" s="30"/>
      <c r="B4" s="30"/>
      <c r="C4" s="30"/>
      <c r="D4" s="30"/>
      <c r="E4" s="30"/>
      <c r="F4" s="30"/>
      <c r="G4" s="30"/>
      <c r="H4" s="30"/>
      <c r="I4" s="30"/>
      <c r="J4" s="30"/>
      <c r="K4" s="30"/>
      <c r="L4" s="30"/>
      <c r="M4" s="40"/>
      <c r="N4" s="40"/>
    </row>
    <row r="6" spans="1:14" x14ac:dyDescent="0.2">
      <c r="B6" s="41" t="s">
        <v>24</v>
      </c>
      <c r="D6" s="33"/>
      <c r="F6" s="33"/>
      <c r="H6" s="41" t="s">
        <v>568</v>
      </c>
      <c r="J6" s="33"/>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s="52"/>
      <c r="C8"/>
      <c r="D8" s="52"/>
      <c r="E8"/>
      <c r="F8" s="52"/>
      <c r="G8"/>
      <c r="H8" s="52"/>
      <c r="I8"/>
      <c r="J8" s="52"/>
      <c r="K8"/>
      <c r="L8" s="52"/>
    </row>
    <row r="9" spans="1:14" s="10" customFormat="1" x14ac:dyDescent="0.2">
      <c r="A9" s="12" t="s">
        <v>755</v>
      </c>
      <c r="B9" s="33"/>
      <c r="C9" s="33"/>
      <c r="D9" s="33"/>
      <c r="E9" s="33"/>
      <c r="F9" s="33"/>
      <c r="G9" s="33"/>
      <c r="H9" s="33"/>
      <c r="I9" s="33"/>
      <c r="J9" s="33"/>
      <c r="K9" s="33"/>
      <c r="L9" s="33"/>
    </row>
    <row r="10" spans="1:14" s="10" customFormat="1" x14ac:dyDescent="0.2">
      <c r="A10" s="12" t="s">
        <v>756</v>
      </c>
      <c r="B10" s="33"/>
      <c r="C10" s="33"/>
      <c r="D10" s="33"/>
      <c r="E10" s="33"/>
      <c r="F10" s="33"/>
      <c r="G10" s="33"/>
      <c r="H10" s="33"/>
      <c r="I10" s="33"/>
      <c r="J10" s="33"/>
      <c r="K10" s="33"/>
      <c r="L10" s="33"/>
    </row>
    <row r="11" spans="1:14" x14ac:dyDescent="0.2">
      <c r="A11" t="s">
        <v>4</v>
      </c>
      <c r="B11" s="35">
        <v>773554.64</v>
      </c>
      <c r="C11" s="33"/>
      <c r="D11" s="35">
        <v>0</v>
      </c>
      <c r="E11" s="33"/>
      <c r="F11" s="35">
        <v>0</v>
      </c>
      <c r="G11" s="33"/>
      <c r="H11" s="35">
        <v>0</v>
      </c>
      <c r="I11" s="33"/>
      <c r="J11" s="35">
        <v>0</v>
      </c>
      <c r="K11" s="33"/>
      <c r="L11" s="35">
        <v>773554.64</v>
      </c>
    </row>
    <row r="12" spans="1:14" x14ac:dyDescent="0.2">
      <c r="B12" s="37">
        <v>773554.64</v>
      </c>
      <c r="C12" s="37"/>
      <c r="D12" s="37">
        <v>0</v>
      </c>
      <c r="E12" s="37"/>
      <c r="F12" s="37">
        <v>0</v>
      </c>
      <c r="G12" s="37"/>
      <c r="H12" s="37">
        <v>0</v>
      </c>
      <c r="I12" s="37"/>
      <c r="J12" s="37">
        <v>0</v>
      </c>
      <c r="K12" s="37"/>
      <c r="L12" s="37">
        <v>773554.64</v>
      </c>
      <c r="M12" s="7"/>
    </row>
    <row r="13" spans="1:14" x14ac:dyDescent="0.2">
      <c r="B13" s="37"/>
      <c r="C13" s="37"/>
      <c r="D13" s="37"/>
      <c r="E13" s="37"/>
      <c r="F13" s="37"/>
      <c r="G13" s="37"/>
      <c r="H13" s="37"/>
      <c r="I13" s="37"/>
      <c r="J13" s="37"/>
      <c r="K13" s="37"/>
      <c r="L13" s="37"/>
      <c r="M13" s="7"/>
    </row>
    <row r="14" spans="1:14" x14ac:dyDescent="0.2">
      <c r="B14" s="33"/>
      <c r="C14" s="33"/>
      <c r="D14" s="33"/>
      <c r="E14" s="33"/>
      <c r="F14" s="33"/>
      <c r="G14" s="33"/>
      <c r="H14" s="33"/>
      <c r="I14" s="33"/>
      <c r="J14" s="33"/>
      <c r="K14" s="33"/>
      <c r="L14" s="33"/>
    </row>
    <row r="15" spans="1:14" ht="13.5" thickBot="1" x14ac:dyDescent="0.25">
      <c r="A15" s="3" t="s">
        <v>1125</v>
      </c>
      <c r="B15" s="44">
        <v>773554.64</v>
      </c>
      <c r="C15" s="33"/>
      <c r="D15" s="44">
        <v>0</v>
      </c>
      <c r="E15" s="33"/>
      <c r="F15" s="44">
        <v>0</v>
      </c>
      <c r="G15" s="33"/>
      <c r="H15" s="44">
        <v>0</v>
      </c>
      <c r="I15" s="33"/>
      <c r="J15" s="44">
        <v>0</v>
      </c>
      <c r="K15" s="33"/>
      <c r="L15" s="44">
        <v>773554.64</v>
      </c>
    </row>
    <row r="16" spans="1:14" ht="13.5" thickTop="1" x14ac:dyDescent="0.2">
      <c r="B16" s="33"/>
      <c r="C16" s="33"/>
      <c r="D16" s="33"/>
      <c r="E16" s="33"/>
      <c r="F16" s="33"/>
      <c r="G16" s="33"/>
      <c r="H16" s="33"/>
      <c r="I16" s="33"/>
      <c r="J16" s="33"/>
      <c r="K16" s="33"/>
      <c r="L16" s="33"/>
    </row>
    <row r="18" spans="1:13" x14ac:dyDescent="0.2">
      <c r="A18" s="3" t="s">
        <v>531</v>
      </c>
    </row>
    <row r="19" spans="1:13" x14ac:dyDescent="0.2">
      <c r="A19" s="3" t="s">
        <v>756</v>
      </c>
    </row>
    <row r="20" spans="1:13" x14ac:dyDescent="0.2">
      <c r="A20" t="s">
        <v>4</v>
      </c>
      <c r="B20" s="35">
        <v>0</v>
      </c>
      <c r="C20" s="33"/>
      <c r="D20" s="35">
        <v>0</v>
      </c>
      <c r="E20" s="33"/>
      <c r="F20" s="35">
        <v>0</v>
      </c>
      <c r="G20" s="33"/>
      <c r="H20" s="35">
        <v>0</v>
      </c>
      <c r="I20" s="33"/>
      <c r="J20" s="35">
        <v>0</v>
      </c>
      <c r="K20" s="33"/>
      <c r="L20" s="35">
        <v>0</v>
      </c>
    </row>
    <row r="21" spans="1:13" x14ac:dyDescent="0.2">
      <c r="B21" s="37">
        <v>0</v>
      </c>
      <c r="C21" s="37"/>
      <c r="D21" s="37">
        <v>0</v>
      </c>
      <c r="E21" s="37"/>
      <c r="F21" s="37">
        <v>0</v>
      </c>
      <c r="G21" s="37"/>
      <c r="H21" s="37">
        <v>0</v>
      </c>
      <c r="I21" s="37"/>
      <c r="J21" s="37">
        <v>0</v>
      </c>
      <c r="K21" s="37"/>
      <c r="L21" s="37">
        <v>0</v>
      </c>
    </row>
    <row r="23" spans="1:13" x14ac:dyDescent="0.2">
      <c r="A23" s="3" t="s">
        <v>1126</v>
      </c>
      <c r="B23" s="34">
        <v>0</v>
      </c>
      <c r="C23" s="6"/>
      <c r="D23" s="34">
        <v>0</v>
      </c>
      <c r="E23" s="6"/>
      <c r="F23" s="34">
        <v>0</v>
      </c>
      <c r="G23" s="6"/>
      <c r="H23" s="34">
        <v>0</v>
      </c>
      <c r="I23" s="6"/>
      <c r="J23" s="34">
        <v>0</v>
      </c>
      <c r="K23" s="6"/>
      <c r="L23" s="34">
        <v>0</v>
      </c>
      <c r="M23" s="6"/>
    </row>
    <row r="24" spans="1:13" x14ac:dyDescent="0.2">
      <c r="B24" s="37"/>
      <c r="C24" s="37"/>
      <c r="D24" s="37"/>
      <c r="E24" s="37"/>
      <c r="F24" s="37"/>
      <c r="G24" s="37"/>
      <c r="H24" s="37"/>
      <c r="I24" s="37"/>
      <c r="J24" s="37"/>
      <c r="K24" s="37"/>
      <c r="L24" s="37"/>
      <c r="M24" s="6"/>
    </row>
    <row r="25" spans="1:13" x14ac:dyDescent="0.2">
      <c r="B25" s="33"/>
      <c r="C25" s="33"/>
      <c r="D25" s="33"/>
      <c r="E25" s="33"/>
      <c r="F25" s="33"/>
      <c r="G25" s="33"/>
      <c r="H25" s="33"/>
      <c r="I25" s="33"/>
      <c r="J25" s="33"/>
      <c r="K25" s="33"/>
      <c r="L25" s="33"/>
      <c r="M25" s="1"/>
    </row>
    <row r="26" spans="1:13" ht="13.5" thickBot="1" x14ac:dyDescent="0.25">
      <c r="A26" s="3" t="s">
        <v>1127</v>
      </c>
      <c r="B26" s="44">
        <v>773554.64</v>
      </c>
      <c r="C26" s="33"/>
      <c r="D26" s="44">
        <v>0</v>
      </c>
      <c r="E26" s="33"/>
      <c r="F26" s="44">
        <v>0</v>
      </c>
      <c r="G26" s="33"/>
      <c r="H26" s="44">
        <v>0</v>
      </c>
      <c r="I26" s="33"/>
      <c r="J26" s="44">
        <v>0</v>
      </c>
      <c r="K26" s="33"/>
      <c r="L26" s="44">
        <v>773554.64</v>
      </c>
      <c r="M26" s="1"/>
    </row>
    <row r="27" spans="1:13" ht="13.5" thickTop="1" x14ac:dyDescent="0.2"/>
  </sheetData>
  <mergeCells count="3">
    <mergeCell ref="A1:L1"/>
    <mergeCell ref="A2:L2"/>
    <mergeCell ref="A3:L3"/>
  </mergeCells>
  <phoneticPr fontId="4" type="noConversion"/>
  <pageMargins left="0.75" right="0.75" top="1" bottom="1" header="0.5" footer="0.5"/>
  <pageSetup scale="79" orientation="landscape" r:id="rId1"/>
  <headerFooter alignWithMargins="0">
    <oddFooter>&amp;L&amp;Z
&amp;F&amp;C&amp;A&amp;R10.&amp;P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P130"/>
  <sheetViews>
    <sheetView zoomScaleNormal="100" workbookViewId="0">
      <selection sqref="A1:P1"/>
    </sheetView>
  </sheetViews>
  <sheetFormatPr defaultRowHeight="12.75" x14ac:dyDescent="0.2"/>
  <cols>
    <col min="1" max="1" width="33.42578125"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5703125" customWidth="1"/>
    <col min="12" max="12" width="17.7109375" customWidth="1"/>
    <col min="13" max="13" width="1.7109375" customWidth="1"/>
    <col min="14" max="14" width="21.85546875" customWidth="1"/>
    <col min="15" max="15" width="2.710937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4" t="s">
        <v>1093</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row>
    <row r="6" spans="1:16" x14ac:dyDescent="0.2">
      <c r="B6" s="41" t="s">
        <v>24</v>
      </c>
      <c r="D6" s="45"/>
      <c r="F6" s="45"/>
      <c r="H6" s="41" t="s">
        <v>568</v>
      </c>
      <c r="J6" s="41" t="s">
        <v>143</v>
      </c>
      <c r="K6" s="45"/>
      <c r="L6" s="41" t="s">
        <v>25</v>
      </c>
      <c r="P6" s="29" t="s">
        <v>380</v>
      </c>
    </row>
    <row r="7" spans="1:16" s="10" customFormat="1" x14ac:dyDescent="0.2">
      <c r="A7" s="12" t="s">
        <v>365</v>
      </c>
      <c r="B7" s="42" t="s">
        <v>26</v>
      </c>
      <c r="C7"/>
      <c r="D7" s="42" t="s">
        <v>106</v>
      </c>
      <c r="E7"/>
      <c r="F7" s="42" t="s">
        <v>107</v>
      </c>
      <c r="G7"/>
      <c r="H7" s="42" t="s">
        <v>569</v>
      </c>
      <c r="I7"/>
      <c r="J7" s="42" t="s">
        <v>108</v>
      </c>
      <c r="K7" s="52"/>
      <c r="L7" s="42" t="s">
        <v>26</v>
      </c>
      <c r="N7" s="42" t="s">
        <v>45</v>
      </c>
      <c r="P7" s="42" t="s">
        <v>377</v>
      </c>
    </row>
    <row r="8" spans="1:16" s="10" customFormat="1" x14ac:dyDescent="0.2">
      <c r="A8" s="12" t="s">
        <v>288</v>
      </c>
      <c r="B8" s="52"/>
      <c r="C8"/>
      <c r="D8" s="52"/>
      <c r="E8"/>
      <c r="F8" s="52"/>
      <c r="G8"/>
      <c r="H8" s="52"/>
      <c r="I8"/>
      <c r="J8" s="52"/>
      <c r="K8" s="52"/>
      <c r="L8" s="52"/>
    </row>
    <row r="9" spans="1:16" s="10" customFormat="1" x14ac:dyDescent="0.2">
      <c r="A9" s="12" t="s">
        <v>378</v>
      </c>
      <c r="B9"/>
      <c r="C9"/>
      <c r="D9"/>
      <c r="E9"/>
      <c r="F9"/>
      <c r="G9"/>
      <c r="H9"/>
      <c r="I9"/>
      <c r="J9"/>
      <c r="K9"/>
      <c r="L9"/>
    </row>
    <row r="10" spans="1:16" s="10" customFormat="1" x14ac:dyDescent="0.2">
      <c r="A10" s="12" t="s">
        <v>640</v>
      </c>
      <c r="B10"/>
      <c r="C10"/>
      <c r="D10"/>
      <c r="E10"/>
      <c r="F10"/>
      <c r="G10"/>
      <c r="H10"/>
      <c r="I10"/>
      <c r="J10"/>
      <c r="K10"/>
      <c r="L10"/>
    </row>
    <row r="11" spans="1:16" x14ac:dyDescent="0.2">
      <c r="A11" t="s">
        <v>266</v>
      </c>
      <c r="B11" s="45">
        <v>3363448.74</v>
      </c>
      <c r="C11" s="45"/>
      <c r="D11" s="45">
        <v>747399.91</v>
      </c>
      <c r="E11" s="45"/>
      <c r="F11" s="45">
        <v>0</v>
      </c>
      <c r="G11" s="45"/>
      <c r="H11" s="45">
        <v>0</v>
      </c>
      <c r="I11" s="45"/>
      <c r="J11" s="45">
        <v>747399.91</v>
      </c>
      <c r="K11" s="45"/>
      <c r="L11" s="45">
        <v>4110848.6500000004</v>
      </c>
      <c r="N11" s="78">
        <v>0</v>
      </c>
      <c r="P11" s="78">
        <v>4110848.6500000004</v>
      </c>
    </row>
    <row r="12" spans="1:16" x14ac:dyDescent="0.2">
      <c r="A12" t="s">
        <v>267</v>
      </c>
      <c r="B12" s="45">
        <v>3862754.11</v>
      </c>
      <c r="C12" s="45"/>
      <c r="D12" s="45">
        <v>362163.4</v>
      </c>
      <c r="E12" s="45"/>
      <c r="F12" s="45">
        <v>-14410.56</v>
      </c>
      <c r="G12" s="45"/>
      <c r="H12" s="45">
        <v>47153.43</v>
      </c>
      <c r="I12" s="45"/>
      <c r="J12" s="45">
        <v>394906.27</v>
      </c>
      <c r="K12" s="45"/>
      <c r="L12" s="45">
        <v>4257660.38</v>
      </c>
      <c r="N12" s="78">
        <v>-1934525.3900000004</v>
      </c>
      <c r="P12" s="78">
        <v>2323134.9899999993</v>
      </c>
    </row>
    <row r="13" spans="1:16" x14ac:dyDescent="0.2">
      <c r="A13" t="s">
        <v>12</v>
      </c>
      <c r="B13" s="45">
        <v>94329037.299999997</v>
      </c>
      <c r="C13" s="45"/>
      <c r="D13" s="45">
        <v>12456595.82</v>
      </c>
      <c r="E13" s="45"/>
      <c r="F13" s="45">
        <v>-517601.91000000003</v>
      </c>
      <c r="G13" s="45"/>
      <c r="H13" s="45">
        <v>0</v>
      </c>
      <c r="I13" s="45"/>
      <c r="J13" s="45">
        <v>11938993.91</v>
      </c>
      <c r="K13" s="45"/>
      <c r="L13" s="45">
        <v>106268031.20999999</v>
      </c>
      <c r="N13" s="78">
        <v>-37506516.240000002</v>
      </c>
      <c r="P13" s="78">
        <v>68761514.969999999</v>
      </c>
    </row>
    <row r="14" spans="1:16" x14ac:dyDescent="0.2">
      <c r="A14" t="s">
        <v>268</v>
      </c>
      <c r="B14" s="45">
        <v>129765233.35000001</v>
      </c>
      <c r="C14" s="45"/>
      <c r="D14" s="45">
        <v>7316380.1299999999</v>
      </c>
      <c r="E14" s="45"/>
      <c r="F14" s="45">
        <v>-1601286.0799999998</v>
      </c>
      <c r="G14" s="45"/>
      <c r="H14" s="45">
        <v>2132.1</v>
      </c>
      <c r="I14" s="45"/>
      <c r="J14" s="45">
        <v>5717226.1500000004</v>
      </c>
      <c r="K14" s="45"/>
      <c r="L14" s="45">
        <v>135482459.5</v>
      </c>
      <c r="N14" s="78">
        <v>-68100569.019999996</v>
      </c>
      <c r="P14" s="78">
        <v>67381890.480000004</v>
      </c>
    </row>
    <row r="15" spans="1:16" x14ac:dyDescent="0.2">
      <c r="A15" t="s">
        <v>269</v>
      </c>
      <c r="B15" s="45">
        <v>222246591.41999999</v>
      </c>
      <c r="C15" s="45"/>
      <c r="D15" s="45">
        <v>11953228.17</v>
      </c>
      <c r="E15" s="45"/>
      <c r="F15" s="45">
        <v>-185026.15000000002</v>
      </c>
      <c r="G15" s="45"/>
      <c r="H15" s="45">
        <v>-2132.1</v>
      </c>
      <c r="I15" s="45"/>
      <c r="J15" s="45">
        <v>11766069.92</v>
      </c>
      <c r="K15" s="45"/>
      <c r="L15" s="45">
        <v>234012661.33999997</v>
      </c>
      <c r="N15" s="78">
        <v>-97059044.890000001</v>
      </c>
      <c r="P15" s="78">
        <v>136953616.44999999</v>
      </c>
    </row>
    <row r="16" spans="1:16" x14ac:dyDescent="0.2">
      <c r="A16" t="s">
        <v>270</v>
      </c>
      <c r="B16" s="45">
        <v>68831863.430000007</v>
      </c>
      <c r="C16" s="45"/>
      <c r="D16" s="45">
        <v>705714.9600000002</v>
      </c>
      <c r="E16" s="45"/>
      <c r="F16" s="45">
        <v>-9214.260000000002</v>
      </c>
      <c r="G16" s="45"/>
      <c r="H16" s="45">
        <v>0</v>
      </c>
      <c r="I16" s="45"/>
      <c r="J16" s="45">
        <v>696500.70000000019</v>
      </c>
      <c r="K16" s="45"/>
      <c r="L16" s="45">
        <v>69528364.13000001</v>
      </c>
      <c r="N16" s="78">
        <v>-26343100.25</v>
      </c>
      <c r="P16" s="78">
        <v>43185263.88000001</v>
      </c>
    </row>
    <row r="17" spans="1:16" x14ac:dyDescent="0.2">
      <c r="A17" t="s">
        <v>271</v>
      </c>
      <c r="B17" s="45">
        <v>134641550.04999998</v>
      </c>
      <c r="C17" s="45"/>
      <c r="D17" s="45">
        <v>11129020.41</v>
      </c>
      <c r="E17" s="45"/>
      <c r="F17" s="45">
        <v>-299028.05</v>
      </c>
      <c r="G17" s="45"/>
      <c r="H17" s="45">
        <v>0</v>
      </c>
      <c r="I17" s="45"/>
      <c r="J17" s="45">
        <v>10829992.359999999</v>
      </c>
      <c r="K17" s="45"/>
      <c r="L17" s="45">
        <v>145471542.40999997</v>
      </c>
      <c r="N17" s="78">
        <v>-48421476.319999993</v>
      </c>
      <c r="P17" s="78">
        <v>97050066.089999974</v>
      </c>
    </row>
    <row r="18" spans="1:16" x14ac:dyDescent="0.2">
      <c r="A18" t="s">
        <v>272</v>
      </c>
      <c r="B18" s="45">
        <v>134212870.19</v>
      </c>
      <c r="C18" s="45"/>
      <c r="D18" s="45">
        <v>6222477.3699999992</v>
      </c>
      <c r="E18" s="45"/>
      <c r="F18" s="45">
        <v>-89117.63</v>
      </c>
      <c r="G18" s="45"/>
      <c r="H18" s="45">
        <v>0</v>
      </c>
      <c r="I18" s="45"/>
      <c r="J18" s="45">
        <v>6133359.7399999993</v>
      </c>
      <c r="K18" s="45"/>
      <c r="L18" s="45">
        <v>140346229.93000001</v>
      </c>
      <c r="N18" s="78">
        <v>-63126091.619999997</v>
      </c>
      <c r="P18" s="78">
        <v>77220138.310000002</v>
      </c>
    </row>
    <row r="19" spans="1:16" x14ac:dyDescent="0.2">
      <c r="A19" t="s">
        <v>300</v>
      </c>
      <c r="B19" s="45">
        <v>5975317.6100000003</v>
      </c>
      <c r="C19" s="45"/>
      <c r="D19" s="45">
        <v>181713.94000000006</v>
      </c>
      <c r="E19" s="45"/>
      <c r="F19" s="45">
        <v>-4230.0499999999993</v>
      </c>
      <c r="G19" s="45"/>
      <c r="H19" s="45">
        <v>0</v>
      </c>
      <c r="I19" s="45"/>
      <c r="J19" s="45">
        <v>177483.89000000007</v>
      </c>
      <c r="K19" s="45"/>
      <c r="L19" s="45">
        <v>6152801.5</v>
      </c>
      <c r="N19" s="78">
        <v>-1616004.8299999996</v>
      </c>
      <c r="P19" s="78">
        <v>4536796.67</v>
      </c>
    </row>
    <row r="20" spans="1:16" x14ac:dyDescent="0.2">
      <c r="A20" t="s">
        <v>301</v>
      </c>
      <c r="B20" s="45">
        <v>21162711.430000003</v>
      </c>
      <c r="C20" s="45"/>
      <c r="D20" s="45">
        <v>0</v>
      </c>
      <c r="E20" s="45"/>
      <c r="F20" s="45">
        <v>-47314.75</v>
      </c>
      <c r="G20" s="45"/>
      <c r="H20" s="45">
        <v>0</v>
      </c>
      <c r="I20" s="45"/>
      <c r="J20" s="45">
        <v>-47314.75</v>
      </c>
      <c r="K20" s="45"/>
      <c r="L20" s="45">
        <v>21115396.680000003</v>
      </c>
      <c r="N20" s="78">
        <v>-19735616.970000006</v>
      </c>
      <c r="P20" s="78">
        <v>1379779.7099999972</v>
      </c>
    </row>
    <row r="21" spans="1:16" x14ac:dyDescent="0.2">
      <c r="A21" t="s">
        <v>302</v>
      </c>
      <c r="B21" s="45">
        <v>37274313.160000004</v>
      </c>
      <c r="C21" s="45"/>
      <c r="D21" s="45">
        <v>401678.46</v>
      </c>
      <c r="E21" s="45"/>
      <c r="F21" s="45">
        <v>-20203.53</v>
      </c>
      <c r="G21" s="45"/>
      <c r="H21" s="45">
        <v>0</v>
      </c>
      <c r="I21" s="45"/>
      <c r="J21" s="45">
        <v>381474.93000000005</v>
      </c>
      <c r="K21" s="45"/>
      <c r="L21" s="45">
        <v>37655788.090000004</v>
      </c>
      <c r="N21" s="78">
        <v>-19907328.909999996</v>
      </c>
      <c r="P21" s="78">
        <v>17748459.180000007</v>
      </c>
    </row>
    <row r="22" spans="1:16" x14ac:dyDescent="0.2">
      <c r="A22" t="s">
        <v>303</v>
      </c>
      <c r="B22" s="45">
        <v>35949043.300000004</v>
      </c>
      <c r="C22" s="45"/>
      <c r="D22" s="45">
        <v>1909144.1400000001</v>
      </c>
      <c r="E22" s="45"/>
      <c r="F22" s="45">
        <v>-3349954.2</v>
      </c>
      <c r="G22" s="45"/>
      <c r="H22" s="45">
        <v>0</v>
      </c>
      <c r="I22" s="45"/>
      <c r="J22" s="45">
        <v>-1440810.06</v>
      </c>
      <c r="K22" s="45"/>
      <c r="L22" s="45">
        <v>34508233.240000002</v>
      </c>
      <c r="N22" s="78">
        <v>-12877300.320000006</v>
      </c>
      <c r="P22" s="78">
        <v>21630932.919999994</v>
      </c>
    </row>
    <row r="23" spans="1:16" x14ac:dyDescent="0.2">
      <c r="A23" t="s">
        <v>304</v>
      </c>
      <c r="B23" s="45">
        <v>46737832.070000008</v>
      </c>
      <c r="C23" s="45"/>
      <c r="D23" s="45">
        <v>2078641.6699999997</v>
      </c>
      <c r="E23" s="45"/>
      <c r="F23" s="45">
        <v>-627618.62999999989</v>
      </c>
      <c r="G23" s="45"/>
      <c r="H23" s="45">
        <v>0</v>
      </c>
      <c r="I23" s="45"/>
      <c r="J23" s="45">
        <v>1451023.0399999998</v>
      </c>
      <c r="K23" s="45"/>
      <c r="L23" s="45">
        <v>48188855.110000007</v>
      </c>
      <c r="N23" s="78">
        <v>-21419156.919999998</v>
      </c>
      <c r="P23" s="78">
        <v>26769698.190000009</v>
      </c>
    </row>
    <row r="24" spans="1:16" x14ac:dyDescent="0.2">
      <c r="A24" t="s">
        <v>305</v>
      </c>
      <c r="B24" s="45">
        <v>0</v>
      </c>
      <c r="C24" s="45"/>
      <c r="D24" s="45">
        <v>0</v>
      </c>
      <c r="E24" s="45"/>
      <c r="F24" s="45">
        <v>0</v>
      </c>
      <c r="G24" s="45"/>
      <c r="H24" s="45">
        <v>0</v>
      </c>
      <c r="I24" s="45"/>
      <c r="J24" s="45">
        <v>0</v>
      </c>
      <c r="K24" s="45"/>
      <c r="L24" s="45">
        <v>0</v>
      </c>
      <c r="N24" s="78">
        <v>-38996.730000000003</v>
      </c>
      <c r="P24" s="78">
        <v>-38996.730000000003</v>
      </c>
    </row>
    <row r="25" spans="1:16" x14ac:dyDescent="0.2">
      <c r="A25" t="s">
        <v>306</v>
      </c>
      <c r="B25" s="256">
        <v>481206.24000000005</v>
      </c>
      <c r="C25" s="256"/>
      <c r="D25" s="256">
        <v>0</v>
      </c>
      <c r="E25" s="256"/>
      <c r="F25" s="256">
        <v>0</v>
      </c>
      <c r="G25" s="256"/>
      <c r="H25" s="256">
        <v>0</v>
      </c>
      <c r="I25" s="256"/>
      <c r="J25" s="256">
        <v>0</v>
      </c>
      <c r="K25" s="257"/>
      <c r="L25" s="256">
        <v>481206.24000000005</v>
      </c>
      <c r="N25" s="78">
        <v>-7290.4000000000678</v>
      </c>
      <c r="P25" s="78">
        <v>473915.83999999997</v>
      </c>
    </row>
    <row r="26" spans="1:16" x14ac:dyDescent="0.2">
      <c r="A26" s="147" t="s">
        <v>1324</v>
      </c>
      <c r="B26" s="258">
        <v>0</v>
      </c>
      <c r="C26" s="256"/>
      <c r="D26" s="258">
        <v>0</v>
      </c>
      <c r="E26" s="256"/>
      <c r="F26" s="258">
        <v>0</v>
      </c>
      <c r="G26" s="45"/>
      <c r="H26" s="258">
        <v>145332.98000000001</v>
      </c>
      <c r="I26" s="45"/>
      <c r="J26" s="258">
        <v>145332.98000000001</v>
      </c>
      <c r="K26" s="256"/>
      <c r="L26" s="258">
        <v>145332.98000000001</v>
      </c>
      <c r="N26" s="79">
        <v>0</v>
      </c>
      <c r="P26" s="79">
        <v>145332.98000000001</v>
      </c>
    </row>
    <row r="27" spans="1:16" x14ac:dyDescent="0.2">
      <c r="B27" s="51">
        <v>938833772.39999986</v>
      </c>
      <c r="C27" s="51"/>
      <c r="D27" s="51">
        <v>55464158.379999995</v>
      </c>
      <c r="E27" s="51"/>
      <c r="F27" s="51">
        <v>-6765005.7999999989</v>
      </c>
      <c r="G27" s="51"/>
      <c r="H27" s="51">
        <v>192486.41</v>
      </c>
      <c r="I27" s="51"/>
      <c r="J27" s="51">
        <v>48891638.989999995</v>
      </c>
      <c r="K27" s="51"/>
      <c r="L27" s="51">
        <v>987725411.38999999</v>
      </c>
      <c r="N27" s="51">
        <v>-418093018.81000006</v>
      </c>
      <c r="P27" s="51">
        <v>569632392.58000004</v>
      </c>
    </row>
    <row r="28" spans="1:16" x14ac:dyDescent="0.2">
      <c r="B28" s="51"/>
      <c r="C28" s="51"/>
      <c r="D28" s="51"/>
      <c r="E28" s="51"/>
      <c r="F28" s="51"/>
      <c r="G28" s="51"/>
      <c r="H28" s="51"/>
      <c r="I28" s="51"/>
      <c r="J28" s="51"/>
      <c r="K28" s="51"/>
      <c r="L28" s="51"/>
    </row>
    <row r="29" spans="1:16" x14ac:dyDescent="0.2">
      <c r="A29" s="12" t="s">
        <v>757</v>
      </c>
      <c r="B29" s="51"/>
      <c r="C29" s="51"/>
      <c r="D29" s="51"/>
      <c r="E29" s="51"/>
      <c r="F29" s="51"/>
      <c r="G29" s="51"/>
      <c r="H29" s="51"/>
      <c r="I29" s="51"/>
      <c r="J29" s="51"/>
      <c r="K29" s="51"/>
      <c r="L29" s="51"/>
    </row>
    <row r="30" spans="1:16" x14ac:dyDescent="0.2">
      <c r="A30" t="s">
        <v>307</v>
      </c>
      <c r="B30" s="51">
        <v>9023754.9900000002</v>
      </c>
      <c r="C30" s="51"/>
      <c r="D30" s="51">
        <v>971763.19</v>
      </c>
      <c r="E30" s="51"/>
      <c r="F30" s="51">
        <v>-1875946.16</v>
      </c>
      <c r="G30" s="51"/>
      <c r="H30" s="51">
        <v>64613.22</v>
      </c>
      <c r="I30" s="51"/>
      <c r="J30" s="51">
        <v>-839569.75</v>
      </c>
      <c r="K30" s="51"/>
      <c r="L30" s="45">
        <v>8184185.2400000002</v>
      </c>
      <c r="N30" s="78">
        <v>-7149672.700000002</v>
      </c>
      <c r="P30" s="78">
        <v>1034512.5399999982</v>
      </c>
    </row>
    <row r="31" spans="1:16" x14ac:dyDescent="0.2">
      <c r="A31" t="s">
        <v>308</v>
      </c>
      <c r="B31" s="51">
        <v>624483.74</v>
      </c>
      <c r="C31" s="51"/>
      <c r="D31" s="51">
        <v>0</v>
      </c>
      <c r="E31" s="51"/>
      <c r="F31" s="51">
        <v>-17070.07</v>
      </c>
      <c r="G31" s="51"/>
      <c r="H31" s="51">
        <v>0</v>
      </c>
      <c r="I31" s="51"/>
      <c r="J31" s="51">
        <v>-17070.07</v>
      </c>
      <c r="K31" s="51"/>
      <c r="L31" s="45">
        <v>607413.67000000004</v>
      </c>
      <c r="N31" s="78">
        <v>-257487.99</v>
      </c>
      <c r="P31" s="78">
        <v>349925.68000000005</v>
      </c>
    </row>
    <row r="32" spans="1:16" x14ac:dyDescent="0.2">
      <c r="A32" t="s">
        <v>309</v>
      </c>
      <c r="B32" s="51">
        <v>4318905.9300000006</v>
      </c>
      <c r="C32" s="51"/>
      <c r="D32" s="51">
        <v>419438.98</v>
      </c>
      <c r="E32" s="51"/>
      <c r="F32" s="51">
        <v>-134421.32</v>
      </c>
      <c r="G32" s="51"/>
      <c r="H32" s="51">
        <v>0</v>
      </c>
      <c r="I32" s="51"/>
      <c r="J32" s="51">
        <v>285017.65999999997</v>
      </c>
      <c r="K32" s="51"/>
      <c r="L32" s="45">
        <v>4603923.5900000008</v>
      </c>
      <c r="N32" s="78">
        <v>-1508076.46</v>
      </c>
      <c r="P32" s="78">
        <v>3095847.1300000008</v>
      </c>
    </row>
    <row r="33" spans="1:16" x14ac:dyDescent="0.2">
      <c r="A33" t="s">
        <v>310</v>
      </c>
      <c r="B33" s="51">
        <v>0</v>
      </c>
      <c r="C33" s="51"/>
      <c r="D33" s="51">
        <v>0</v>
      </c>
      <c r="E33" s="51"/>
      <c r="F33" s="51">
        <v>0</v>
      </c>
      <c r="G33" s="51"/>
      <c r="H33" s="51">
        <v>0</v>
      </c>
      <c r="I33" s="51"/>
      <c r="J33" s="51">
        <v>0</v>
      </c>
      <c r="K33" s="51"/>
      <c r="L33" s="45">
        <v>0</v>
      </c>
      <c r="N33" s="78">
        <v>1.3096723705530167E-10</v>
      </c>
      <c r="P33" s="78">
        <v>1.3096723705530167E-10</v>
      </c>
    </row>
    <row r="34" spans="1:16" x14ac:dyDescent="0.2">
      <c r="A34" t="s">
        <v>311</v>
      </c>
      <c r="B34" s="51">
        <v>2481112.75</v>
      </c>
      <c r="C34" s="51"/>
      <c r="D34" s="51">
        <v>0</v>
      </c>
      <c r="E34" s="51"/>
      <c r="F34" s="51">
        <v>-108665.53</v>
      </c>
      <c r="G34" s="51"/>
      <c r="H34" s="51">
        <v>30818.06</v>
      </c>
      <c r="I34" s="51"/>
      <c r="J34" s="51">
        <v>-77847.47</v>
      </c>
      <c r="K34" s="51"/>
      <c r="L34" s="45">
        <v>2403265.2799999998</v>
      </c>
      <c r="N34" s="78">
        <v>-2218550.8200000003</v>
      </c>
      <c r="P34" s="78">
        <v>184714.4599999995</v>
      </c>
    </row>
    <row r="35" spans="1:16" x14ac:dyDescent="0.2">
      <c r="A35" t="s">
        <v>312</v>
      </c>
      <c r="B35" s="47">
        <v>124122.05</v>
      </c>
      <c r="C35" s="51"/>
      <c r="D35" s="47">
        <v>31393.64</v>
      </c>
      <c r="E35" s="51"/>
      <c r="F35" s="47">
        <v>-4428.76</v>
      </c>
      <c r="G35" s="51"/>
      <c r="H35" s="47">
        <v>0</v>
      </c>
      <c r="I35" s="51"/>
      <c r="J35" s="47">
        <v>26964.879999999997</v>
      </c>
      <c r="K35" s="51"/>
      <c r="L35" s="47">
        <v>151086.93</v>
      </c>
      <c r="N35" s="79">
        <v>-26948.299999999996</v>
      </c>
      <c r="P35" s="79">
        <v>124138.63</v>
      </c>
    </row>
    <row r="36" spans="1:16" x14ac:dyDescent="0.2">
      <c r="B36" s="51">
        <v>16572379.460000001</v>
      </c>
      <c r="C36" s="51"/>
      <c r="D36" s="51">
        <v>1422595.8099999998</v>
      </c>
      <c r="E36" s="51"/>
      <c r="F36" s="51">
        <v>-2140531.84</v>
      </c>
      <c r="G36" s="51"/>
      <c r="H36" s="51">
        <v>95431.28</v>
      </c>
      <c r="I36" s="51"/>
      <c r="J36" s="51">
        <v>-622504.74999999988</v>
      </c>
      <c r="K36" s="51"/>
      <c r="L36" s="51">
        <v>15949874.709999999</v>
      </c>
      <c r="N36" s="51">
        <v>-11160736.270000003</v>
      </c>
      <c r="P36" s="51">
        <v>4789138.4399999985</v>
      </c>
    </row>
    <row r="37" spans="1:16" x14ac:dyDescent="0.2">
      <c r="B37" s="51"/>
      <c r="C37" s="51"/>
      <c r="D37" s="51"/>
      <c r="E37" s="51"/>
      <c r="F37" s="51"/>
      <c r="G37" s="51"/>
      <c r="H37" s="51"/>
      <c r="I37" s="51"/>
      <c r="J37" s="51"/>
      <c r="K37" s="51"/>
      <c r="L37" s="51"/>
    </row>
    <row r="38" spans="1:16" x14ac:dyDescent="0.2">
      <c r="A38" s="12" t="s">
        <v>758</v>
      </c>
      <c r="B38" s="51"/>
      <c r="C38" s="51"/>
      <c r="D38" s="51"/>
      <c r="E38" s="51"/>
      <c r="F38" s="51"/>
      <c r="G38" s="51"/>
      <c r="H38" s="51"/>
      <c r="I38" s="51"/>
      <c r="J38" s="51"/>
      <c r="K38" s="51"/>
      <c r="L38" s="51"/>
    </row>
    <row r="39" spans="1:16" x14ac:dyDescent="0.2">
      <c r="A39" t="s">
        <v>313</v>
      </c>
      <c r="B39" s="51">
        <v>6.5</v>
      </c>
      <c r="C39" s="51"/>
      <c r="D39" s="51">
        <v>0</v>
      </c>
      <c r="E39" s="51"/>
      <c r="F39" s="51">
        <v>0</v>
      </c>
      <c r="G39" s="51"/>
      <c r="H39" s="51">
        <v>0</v>
      </c>
      <c r="I39" s="51"/>
      <c r="J39" s="51">
        <v>0</v>
      </c>
      <c r="K39" s="51"/>
      <c r="L39" s="45">
        <v>6.5</v>
      </c>
      <c r="N39" s="78">
        <v>0</v>
      </c>
      <c r="P39" s="78">
        <v>6.5</v>
      </c>
    </row>
    <row r="40" spans="1:16" x14ac:dyDescent="0.2">
      <c r="A40" t="s">
        <v>532</v>
      </c>
      <c r="B40" s="51">
        <v>4776157.54</v>
      </c>
      <c r="C40" s="51"/>
      <c r="D40" s="51">
        <v>187218.29</v>
      </c>
      <c r="E40" s="51"/>
      <c r="F40" s="51">
        <v>0</v>
      </c>
      <c r="G40" s="51"/>
      <c r="H40" s="51">
        <v>0</v>
      </c>
      <c r="I40" s="51"/>
      <c r="J40" s="51">
        <v>187218.29</v>
      </c>
      <c r="K40" s="51"/>
      <c r="L40" s="45">
        <v>4963375.83</v>
      </c>
      <c r="N40" s="78">
        <v>-4306733.97</v>
      </c>
      <c r="P40" s="78">
        <v>656641.86000000034</v>
      </c>
    </row>
    <row r="41" spans="1:16" x14ac:dyDescent="0.2">
      <c r="A41" t="s">
        <v>533</v>
      </c>
      <c r="B41" s="58">
        <v>11461160.530000001</v>
      </c>
      <c r="C41" s="51"/>
      <c r="D41" s="51">
        <v>384655.71</v>
      </c>
      <c r="E41" s="51"/>
      <c r="F41" s="51">
        <v>-155564.63</v>
      </c>
      <c r="G41" s="51"/>
      <c r="H41" s="51">
        <v>0</v>
      </c>
      <c r="I41" s="51"/>
      <c r="J41" s="51">
        <v>229091.08000000002</v>
      </c>
      <c r="K41" s="51"/>
      <c r="L41" s="45">
        <v>11690251.610000001</v>
      </c>
      <c r="N41" s="78">
        <v>-1705081.62</v>
      </c>
      <c r="P41" s="78">
        <v>9985169.9900000021</v>
      </c>
    </row>
    <row r="42" spans="1:16" x14ac:dyDescent="0.2">
      <c r="A42" t="s">
        <v>534</v>
      </c>
      <c r="B42" s="58">
        <v>19602375.749999996</v>
      </c>
      <c r="C42" s="51"/>
      <c r="D42" s="51">
        <v>398411.45</v>
      </c>
      <c r="E42" s="51"/>
      <c r="F42" s="51">
        <v>-55573.58</v>
      </c>
      <c r="G42" s="51"/>
      <c r="H42" s="51">
        <v>0</v>
      </c>
      <c r="I42" s="51"/>
      <c r="J42" s="51">
        <v>342837.87</v>
      </c>
      <c r="K42" s="51"/>
      <c r="L42" s="45">
        <v>19945213.619999997</v>
      </c>
      <c r="N42" s="78">
        <v>-915731.03999999992</v>
      </c>
      <c r="P42" s="78">
        <v>19029482.579999998</v>
      </c>
    </row>
    <row r="43" spans="1:16" x14ac:dyDescent="0.2">
      <c r="A43" t="s">
        <v>535</v>
      </c>
      <c r="B43" s="58">
        <v>5413701.5299999993</v>
      </c>
      <c r="C43" s="51"/>
      <c r="D43" s="51">
        <v>114887.48000000001</v>
      </c>
      <c r="E43" s="51"/>
      <c r="F43" s="51">
        <v>-18752.79</v>
      </c>
      <c r="G43" s="51"/>
      <c r="H43" s="51">
        <v>0</v>
      </c>
      <c r="I43" s="51"/>
      <c r="J43" s="51">
        <v>96134.69</v>
      </c>
      <c r="K43" s="51"/>
      <c r="L43" s="45">
        <v>5509836.2199999997</v>
      </c>
      <c r="N43" s="78">
        <v>-1941911.14</v>
      </c>
      <c r="P43" s="78">
        <v>3567925.08</v>
      </c>
    </row>
    <row r="44" spans="1:16" x14ac:dyDescent="0.2">
      <c r="A44" t="s">
        <v>273</v>
      </c>
      <c r="B44" s="51">
        <v>310299.96000000002</v>
      </c>
      <c r="C44" s="51"/>
      <c r="D44" s="51">
        <v>0</v>
      </c>
      <c r="E44" s="51"/>
      <c r="F44" s="51">
        <v>-52.87</v>
      </c>
      <c r="G44" s="51"/>
      <c r="H44" s="51">
        <v>0</v>
      </c>
      <c r="I44" s="51"/>
      <c r="J44" s="51">
        <v>-52.87</v>
      </c>
      <c r="K44" s="51"/>
      <c r="L44" s="45">
        <v>310247.09000000003</v>
      </c>
      <c r="N44" s="78">
        <v>-55639.959999999992</v>
      </c>
      <c r="P44" s="78">
        <v>254607.13000000003</v>
      </c>
    </row>
    <row r="45" spans="1:16" x14ac:dyDescent="0.2">
      <c r="A45" t="s">
        <v>274</v>
      </c>
      <c r="B45" s="51">
        <v>29930.61</v>
      </c>
      <c r="C45" s="51"/>
      <c r="D45" s="51">
        <v>0</v>
      </c>
      <c r="E45" s="51"/>
      <c r="F45" s="51">
        <v>0</v>
      </c>
      <c r="G45" s="51"/>
      <c r="H45" s="51">
        <v>0</v>
      </c>
      <c r="I45" s="51"/>
      <c r="J45" s="51">
        <v>0</v>
      </c>
      <c r="K45" s="51"/>
      <c r="L45" s="45">
        <v>29930.61</v>
      </c>
      <c r="N45" s="78">
        <v>-17806.210000000003</v>
      </c>
      <c r="P45" s="78">
        <v>12124.399999999998</v>
      </c>
    </row>
    <row r="46" spans="1:16" x14ac:dyDescent="0.2">
      <c r="A46" t="s">
        <v>275</v>
      </c>
      <c r="B46" s="47">
        <v>103528.98</v>
      </c>
      <c r="C46" s="51"/>
      <c r="D46" s="47">
        <v>0</v>
      </c>
      <c r="E46" s="51"/>
      <c r="F46" s="47">
        <v>0</v>
      </c>
      <c r="G46" s="51"/>
      <c r="H46" s="47">
        <v>0</v>
      </c>
      <c r="I46" s="51"/>
      <c r="J46" s="47">
        <v>0</v>
      </c>
      <c r="K46" s="51"/>
      <c r="L46" s="47">
        <v>103528.98</v>
      </c>
      <c r="N46" s="79">
        <v>-2112.6200000000099</v>
      </c>
      <c r="P46" s="79">
        <v>101416.35999999999</v>
      </c>
    </row>
    <row r="47" spans="1:16" x14ac:dyDescent="0.2">
      <c r="B47" s="51">
        <v>41697161.399999991</v>
      </c>
      <c r="C47" s="51"/>
      <c r="D47" s="51">
        <v>1085172.93</v>
      </c>
      <c r="E47" s="51"/>
      <c r="F47" s="51">
        <v>-229943.87000000002</v>
      </c>
      <c r="G47" s="51"/>
      <c r="H47" s="51">
        <v>0</v>
      </c>
      <c r="I47" s="51"/>
      <c r="J47" s="51">
        <v>855229.05999999994</v>
      </c>
      <c r="K47" s="51"/>
      <c r="L47" s="51">
        <v>42552390.460000001</v>
      </c>
      <c r="N47" s="78">
        <v>-8945016.5600000005</v>
      </c>
      <c r="P47" s="78">
        <v>33607373.899999999</v>
      </c>
    </row>
    <row r="48" spans="1:16" x14ac:dyDescent="0.2">
      <c r="B48" s="51"/>
      <c r="C48" s="51"/>
      <c r="D48" s="51"/>
      <c r="E48" s="51"/>
      <c r="F48" s="51"/>
      <c r="G48" s="51"/>
      <c r="H48" s="51"/>
      <c r="I48" s="51"/>
      <c r="J48" s="51"/>
      <c r="K48" s="51"/>
      <c r="L48" s="51"/>
    </row>
    <row r="49" spans="1:16" x14ac:dyDescent="0.2">
      <c r="A49" s="3" t="s">
        <v>759</v>
      </c>
      <c r="B49" s="51"/>
      <c r="C49" s="51"/>
      <c r="D49" s="51"/>
      <c r="E49" s="51"/>
      <c r="F49" s="51"/>
      <c r="G49" s="51"/>
      <c r="H49" s="51"/>
      <c r="I49" s="51"/>
      <c r="J49" s="51"/>
      <c r="K49" s="51"/>
      <c r="L49" s="51"/>
    </row>
    <row r="50" spans="1:16" x14ac:dyDescent="0.2">
      <c r="A50" t="s">
        <v>276</v>
      </c>
      <c r="B50" s="51">
        <v>2240.29</v>
      </c>
      <c r="C50" s="51"/>
      <c r="D50" s="51">
        <v>0</v>
      </c>
      <c r="E50" s="51"/>
      <c r="F50" s="51">
        <v>0</v>
      </c>
      <c r="G50" s="51"/>
      <c r="H50" s="51">
        <v>0</v>
      </c>
      <c r="I50" s="51"/>
      <c r="J50" s="51">
        <v>0</v>
      </c>
      <c r="K50" s="51"/>
      <c r="L50" s="45">
        <v>2240.29</v>
      </c>
      <c r="N50" s="78">
        <v>0</v>
      </c>
      <c r="P50" s="78">
        <v>2240.29</v>
      </c>
    </row>
    <row r="51" spans="1:16" x14ac:dyDescent="0.2">
      <c r="A51" t="s">
        <v>277</v>
      </c>
      <c r="B51" s="47">
        <v>100</v>
      </c>
      <c r="C51" s="51"/>
      <c r="D51" s="258">
        <v>0</v>
      </c>
      <c r="E51" s="51"/>
      <c r="F51" s="258">
        <v>-100</v>
      </c>
      <c r="G51" s="51"/>
      <c r="H51" s="258">
        <v>0</v>
      </c>
      <c r="I51" s="51"/>
      <c r="J51" s="47">
        <v>-100</v>
      </c>
      <c r="K51" s="51"/>
      <c r="L51" s="47">
        <v>0</v>
      </c>
      <c r="N51" s="79">
        <v>0</v>
      </c>
      <c r="P51" s="79">
        <v>0</v>
      </c>
    </row>
    <row r="52" spans="1:16" x14ac:dyDescent="0.2">
      <c r="B52" s="51">
        <v>2340.29</v>
      </c>
      <c r="C52" s="51"/>
      <c r="D52" s="51">
        <v>0</v>
      </c>
      <c r="E52" s="51"/>
      <c r="F52" s="51">
        <v>-100</v>
      </c>
      <c r="G52" s="51"/>
      <c r="H52" s="51">
        <v>0</v>
      </c>
      <c r="I52" s="51"/>
      <c r="J52" s="51">
        <v>-100</v>
      </c>
      <c r="K52" s="51"/>
      <c r="L52" s="51">
        <v>2240.29</v>
      </c>
      <c r="N52" s="78">
        <v>0</v>
      </c>
      <c r="P52" s="78">
        <v>2240.29</v>
      </c>
    </row>
    <row r="53" spans="1:16" x14ac:dyDescent="0.2">
      <c r="B53" s="51"/>
      <c r="C53" s="51"/>
      <c r="D53" s="51"/>
      <c r="E53" s="51"/>
      <c r="F53" s="51"/>
      <c r="G53" s="51"/>
      <c r="H53" s="51"/>
      <c r="I53" s="51"/>
      <c r="J53" s="51"/>
      <c r="K53" s="51"/>
      <c r="L53" s="51"/>
    </row>
    <row r="54" spans="1:16" x14ac:dyDescent="0.2">
      <c r="A54" s="3" t="s">
        <v>760</v>
      </c>
      <c r="B54" s="45"/>
      <c r="C54" s="45"/>
      <c r="D54" s="45"/>
      <c r="E54" s="45"/>
      <c r="F54" s="45"/>
      <c r="G54" s="45"/>
      <c r="H54" s="45"/>
      <c r="I54" s="45"/>
      <c r="J54" s="45"/>
      <c r="K54" s="45"/>
      <c r="L54" s="45"/>
    </row>
    <row r="55" spans="1:16" x14ac:dyDescent="0.2">
      <c r="A55" t="s">
        <v>278</v>
      </c>
      <c r="B55" s="45">
        <v>8132.93</v>
      </c>
      <c r="C55" s="45"/>
      <c r="D55" s="45">
        <v>0</v>
      </c>
      <c r="E55" s="45"/>
      <c r="F55" s="45">
        <v>0</v>
      </c>
      <c r="G55" s="45"/>
      <c r="H55" s="45">
        <v>0</v>
      </c>
      <c r="I55" s="45"/>
      <c r="J55" s="45">
        <v>0</v>
      </c>
      <c r="K55" s="45"/>
      <c r="L55" s="45">
        <v>8132.93</v>
      </c>
      <c r="N55" s="78">
        <v>0</v>
      </c>
      <c r="P55" s="78">
        <v>8132.93</v>
      </c>
    </row>
    <row r="56" spans="1:16" x14ac:dyDescent="0.2">
      <c r="A56" t="s">
        <v>279</v>
      </c>
      <c r="B56" s="45">
        <v>14896366.51</v>
      </c>
      <c r="C56" s="45"/>
      <c r="D56" s="45">
        <v>108072.94</v>
      </c>
      <c r="E56" s="45"/>
      <c r="F56" s="45">
        <v>0</v>
      </c>
      <c r="G56" s="45"/>
      <c r="H56" s="45">
        <v>0</v>
      </c>
      <c r="I56" s="45"/>
      <c r="J56" s="45">
        <v>108072.94</v>
      </c>
      <c r="K56" s="45"/>
      <c r="L56" s="45">
        <v>15004439.449999999</v>
      </c>
      <c r="N56" s="78">
        <v>-4320148.93</v>
      </c>
      <c r="P56" s="78">
        <v>10684290.52</v>
      </c>
    </row>
    <row r="57" spans="1:16" x14ac:dyDescent="0.2">
      <c r="A57" t="s">
        <v>280</v>
      </c>
      <c r="B57" s="45">
        <v>7350941.0500000007</v>
      </c>
      <c r="C57" s="45"/>
      <c r="D57" s="45">
        <v>342967.02999999997</v>
      </c>
      <c r="E57" s="45"/>
      <c r="F57" s="45">
        <v>-95084.46</v>
      </c>
      <c r="G57" s="45"/>
      <c r="H57" s="45">
        <v>0</v>
      </c>
      <c r="I57" s="45"/>
      <c r="J57" s="45">
        <v>247882.56999999995</v>
      </c>
      <c r="K57" s="45"/>
      <c r="L57" s="45">
        <v>7598823.620000001</v>
      </c>
      <c r="N57" s="78">
        <v>-2138258.65</v>
      </c>
      <c r="P57" s="78">
        <v>5460564.9700000007</v>
      </c>
    </row>
    <row r="58" spans="1:16" x14ac:dyDescent="0.2">
      <c r="A58" t="s">
        <v>281</v>
      </c>
      <c r="B58" s="45">
        <v>152055189.33999997</v>
      </c>
      <c r="C58" s="45"/>
      <c r="D58" s="45">
        <v>6282085.2000000002</v>
      </c>
      <c r="E58" s="45"/>
      <c r="F58" s="45">
        <v>-864934.41999999993</v>
      </c>
      <c r="G58" s="45"/>
      <c r="H58" s="45">
        <v>0</v>
      </c>
      <c r="I58" s="45"/>
      <c r="J58" s="45">
        <v>5417150.7800000003</v>
      </c>
      <c r="K58" s="45"/>
      <c r="L58" s="45">
        <v>157472340.11999997</v>
      </c>
      <c r="N58" s="78">
        <v>-39614739.399999999</v>
      </c>
      <c r="P58" s="78">
        <v>117857600.71999997</v>
      </c>
    </row>
    <row r="59" spans="1:16" x14ac:dyDescent="0.2">
      <c r="A59" t="s">
        <v>282</v>
      </c>
      <c r="B59" s="45">
        <v>33223314.009999998</v>
      </c>
      <c r="C59" s="45"/>
      <c r="D59" s="45">
        <v>-4940.3199999999924</v>
      </c>
      <c r="E59" s="45"/>
      <c r="F59" s="45">
        <v>-46426.53</v>
      </c>
      <c r="G59" s="45"/>
      <c r="H59" s="45">
        <v>0</v>
      </c>
      <c r="I59" s="45"/>
      <c r="J59" s="45">
        <v>-51366.849999999991</v>
      </c>
      <c r="K59" s="45"/>
      <c r="L59" s="45">
        <v>33171947.159999996</v>
      </c>
      <c r="N59" s="78">
        <v>-16608293.879999999</v>
      </c>
      <c r="P59" s="78">
        <v>16563653.279999997</v>
      </c>
    </row>
    <row r="60" spans="1:16" x14ac:dyDescent="0.2">
      <c r="A60" t="s">
        <v>283</v>
      </c>
      <c r="B60" s="45">
        <v>19840186.649999999</v>
      </c>
      <c r="C60" s="45"/>
      <c r="D60" s="45">
        <v>860868.61</v>
      </c>
      <c r="E60" s="45"/>
      <c r="F60" s="45">
        <v>-8551.9500000000007</v>
      </c>
      <c r="G60" s="45"/>
      <c r="H60" s="45">
        <v>0</v>
      </c>
      <c r="I60" s="45"/>
      <c r="J60" s="45">
        <v>852316.66</v>
      </c>
      <c r="K60" s="45"/>
      <c r="L60" s="45">
        <v>20692503.309999999</v>
      </c>
      <c r="N60" s="78">
        <v>-6095678.629999999</v>
      </c>
      <c r="P60" s="78">
        <v>14596824.68</v>
      </c>
    </row>
    <row r="61" spans="1:16" x14ac:dyDescent="0.2">
      <c r="A61" t="s">
        <v>284</v>
      </c>
      <c r="B61" s="45">
        <v>3794110.73</v>
      </c>
      <c r="C61" s="45"/>
      <c r="D61" s="45">
        <v>3353.01</v>
      </c>
      <c r="E61" s="45"/>
      <c r="F61" s="45">
        <v>-1140.74</v>
      </c>
      <c r="G61" s="45"/>
      <c r="H61" s="45">
        <v>0</v>
      </c>
      <c r="I61" s="45"/>
      <c r="J61" s="45">
        <v>2212.2700000000004</v>
      </c>
      <c r="K61" s="45"/>
      <c r="L61" s="45">
        <v>3796323</v>
      </c>
      <c r="N61" s="78">
        <v>-1244578.5600000003</v>
      </c>
      <c r="P61" s="78">
        <v>2551744.4399999995</v>
      </c>
    </row>
    <row r="62" spans="1:16" x14ac:dyDescent="0.2">
      <c r="A62" t="s">
        <v>285</v>
      </c>
      <c r="B62" s="45">
        <v>0</v>
      </c>
      <c r="C62" s="45"/>
      <c r="D62" s="45">
        <v>0</v>
      </c>
      <c r="E62" s="45"/>
      <c r="F62" s="45">
        <v>0</v>
      </c>
      <c r="G62" s="45"/>
      <c r="H62" s="45">
        <v>38429.14</v>
      </c>
      <c r="I62" s="45"/>
      <c r="J62" s="45">
        <v>38429.14</v>
      </c>
      <c r="K62" s="45"/>
      <c r="L62" s="45">
        <v>38429.14</v>
      </c>
      <c r="N62" s="78">
        <v>-1302.8199999999974</v>
      </c>
      <c r="P62" s="78">
        <v>37126.32</v>
      </c>
    </row>
    <row r="63" spans="1:16" x14ac:dyDescent="0.2">
      <c r="A63" t="s">
        <v>286</v>
      </c>
      <c r="B63" s="47">
        <v>0</v>
      </c>
      <c r="C63" s="45"/>
      <c r="D63" s="47">
        <v>0</v>
      </c>
      <c r="E63" s="45"/>
      <c r="F63" s="47">
        <v>0</v>
      </c>
      <c r="G63" s="45"/>
      <c r="H63" s="47">
        <v>0</v>
      </c>
      <c r="I63" s="45"/>
      <c r="J63" s="47">
        <v>0</v>
      </c>
      <c r="K63" s="51"/>
      <c r="L63" s="47">
        <v>0</v>
      </c>
      <c r="N63" s="79">
        <v>-2.3283064365386963E-10</v>
      </c>
      <c r="P63" s="79">
        <v>-2.3283064365386963E-10</v>
      </c>
    </row>
    <row r="64" spans="1:16" x14ac:dyDescent="0.2">
      <c r="B64" s="51">
        <v>231168241.21999997</v>
      </c>
      <c r="C64" s="51"/>
      <c r="D64" s="51">
        <v>7592406.4699999997</v>
      </c>
      <c r="E64" s="51"/>
      <c r="F64" s="51">
        <v>-1016138.0999999999</v>
      </c>
      <c r="G64" s="51"/>
      <c r="H64" s="51">
        <v>38429.14</v>
      </c>
      <c r="I64" s="51"/>
      <c r="J64" s="51">
        <v>6614697.5099999998</v>
      </c>
      <c r="K64" s="51"/>
      <c r="L64" s="51">
        <v>237782938.72999996</v>
      </c>
      <c r="N64" s="78">
        <v>-70023000.86999999</v>
      </c>
      <c r="P64" s="78">
        <v>167759937.85999995</v>
      </c>
    </row>
    <row r="65" spans="1:16" x14ac:dyDescent="0.2">
      <c r="B65" s="51"/>
      <c r="C65" s="51"/>
      <c r="D65" s="51"/>
      <c r="E65" s="51"/>
      <c r="F65" s="51"/>
      <c r="G65" s="51"/>
      <c r="H65" s="51"/>
      <c r="I65" s="51"/>
      <c r="J65" s="51"/>
      <c r="K65" s="51"/>
      <c r="L65" s="51"/>
    </row>
    <row r="66" spans="1:16" x14ac:dyDescent="0.2">
      <c r="A66" s="3" t="s">
        <v>761</v>
      </c>
      <c r="B66" s="58"/>
      <c r="C66" s="51"/>
      <c r="D66" s="51"/>
      <c r="E66" s="51"/>
      <c r="F66" s="51"/>
      <c r="G66" s="51"/>
      <c r="H66" s="51"/>
      <c r="I66" s="51"/>
      <c r="J66" s="51"/>
      <c r="K66" s="51"/>
      <c r="L66" s="51"/>
    </row>
    <row r="67" spans="1:16" x14ac:dyDescent="0.2">
      <c r="A67" t="s">
        <v>287</v>
      </c>
      <c r="B67" s="58">
        <v>6293327.3699999992</v>
      </c>
      <c r="C67" s="51"/>
      <c r="D67" s="51">
        <v>0</v>
      </c>
      <c r="E67" s="51"/>
      <c r="F67" s="51">
        <v>0</v>
      </c>
      <c r="G67" s="51"/>
      <c r="H67" s="51">
        <v>-100000</v>
      </c>
      <c r="I67" s="51"/>
      <c r="J67" s="51">
        <v>-100000</v>
      </c>
      <c r="K67" s="51"/>
      <c r="L67" s="45">
        <v>6193327.3699999992</v>
      </c>
      <c r="N67" s="78">
        <v>0</v>
      </c>
      <c r="P67" s="78">
        <f>L67+N67</f>
        <v>6193327.3699999992</v>
      </c>
    </row>
    <row r="68" spans="1:16" x14ac:dyDescent="0.2">
      <c r="A68" t="s">
        <v>1293</v>
      </c>
      <c r="B68" s="58">
        <v>0</v>
      </c>
      <c r="C68" s="51"/>
      <c r="D68" s="51">
        <v>0</v>
      </c>
      <c r="E68" s="51"/>
      <c r="F68" s="51">
        <v>0</v>
      </c>
      <c r="G68" s="51"/>
      <c r="H68" s="51">
        <v>100000</v>
      </c>
      <c r="I68" s="51"/>
      <c r="J68" s="51">
        <v>100000</v>
      </c>
      <c r="K68" s="51"/>
      <c r="L68" s="150">
        <v>100000</v>
      </c>
      <c r="N68" s="78">
        <v>0</v>
      </c>
      <c r="P68" s="78">
        <f t="shared" ref="P68:P77" si="0">L68+N68</f>
        <v>100000</v>
      </c>
    </row>
    <row r="69" spans="1:16" x14ac:dyDescent="0.2">
      <c r="A69" t="s">
        <v>773</v>
      </c>
      <c r="B69" s="58">
        <v>278420111.25000006</v>
      </c>
      <c r="C69" s="51"/>
      <c r="D69" s="51">
        <v>17148630.18</v>
      </c>
      <c r="E69" s="51"/>
      <c r="F69" s="51">
        <v>-2867780.0400000005</v>
      </c>
      <c r="G69" s="51"/>
      <c r="H69" s="51">
        <v>3010481.46</v>
      </c>
      <c r="I69" s="51"/>
      <c r="J69" s="51">
        <v>17291331.599999998</v>
      </c>
      <c r="K69" s="51"/>
      <c r="L69" s="45">
        <v>295711442.85000008</v>
      </c>
      <c r="N69" s="78">
        <v>-196729322.62000003</v>
      </c>
      <c r="P69" s="78">
        <f t="shared" si="0"/>
        <v>98982120.230000049</v>
      </c>
    </row>
    <row r="70" spans="1:16" x14ac:dyDescent="0.2">
      <c r="A70" t="s">
        <v>774</v>
      </c>
      <c r="B70" s="255">
        <v>14564631.119999999</v>
      </c>
      <c r="C70" s="51"/>
      <c r="D70" s="255">
        <v>13789914.789999999</v>
      </c>
      <c r="E70" s="51"/>
      <c r="F70" s="255">
        <v>-1329199.92</v>
      </c>
      <c r="G70" s="51"/>
      <c r="H70" s="255">
        <v>0</v>
      </c>
      <c r="I70" s="51"/>
      <c r="J70" s="51">
        <v>12460714.869999999</v>
      </c>
      <c r="K70" s="51"/>
      <c r="L70" s="45">
        <v>27025345.989999998</v>
      </c>
      <c r="N70" s="78">
        <f>-7962244.9-1220-386199.13-22701.04+481191.61-59837.82-125545.46-937.87</f>
        <v>-8077494.6100000003</v>
      </c>
      <c r="P70" s="78">
        <f t="shared" si="0"/>
        <v>18947851.379999999</v>
      </c>
    </row>
    <row r="71" spans="1:16" x14ac:dyDescent="0.2">
      <c r="A71" t="s">
        <v>775</v>
      </c>
      <c r="B71" s="58">
        <v>1242824773.04</v>
      </c>
      <c r="C71" s="51"/>
      <c r="D71" s="51">
        <v>163599267.69999999</v>
      </c>
      <c r="E71" s="51"/>
      <c r="F71" s="51">
        <v>-17737600.219999999</v>
      </c>
      <c r="G71" s="51"/>
      <c r="H71" s="51">
        <v>-2985190.2199999997</v>
      </c>
      <c r="I71" s="51"/>
      <c r="J71" s="51">
        <v>142876477.25999999</v>
      </c>
      <c r="K71" s="51"/>
      <c r="L71" s="45">
        <v>1385701250.3</v>
      </c>
      <c r="N71" s="78">
        <v>-683029922.17999983</v>
      </c>
      <c r="P71" s="78">
        <f t="shared" si="0"/>
        <v>702671328.12000012</v>
      </c>
    </row>
    <row r="72" spans="1:16" x14ac:dyDescent="0.2">
      <c r="A72" t="s">
        <v>776</v>
      </c>
      <c r="B72" s="58">
        <v>638933.72</v>
      </c>
      <c r="C72" s="51"/>
      <c r="D72" s="51">
        <v>0</v>
      </c>
      <c r="E72" s="51"/>
      <c r="F72" s="51">
        <v>0</v>
      </c>
      <c r="G72" s="51"/>
      <c r="H72" s="51">
        <v>0</v>
      </c>
      <c r="I72" s="51"/>
      <c r="J72" s="51">
        <v>0</v>
      </c>
      <c r="K72" s="51"/>
      <c r="L72" s="45">
        <v>638933.72</v>
      </c>
      <c r="N72" s="78">
        <f>-590356.71-26863.66-46495.25</f>
        <v>-663715.62</v>
      </c>
      <c r="P72" s="78">
        <f t="shared" si="0"/>
        <v>-24781.900000000023</v>
      </c>
    </row>
    <row r="73" spans="1:16" x14ac:dyDescent="0.2">
      <c r="A73" t="s">
        <v>777</v>
      </c>
      <c r="B73" s="51">
        <v>192667698.41999999</v>
      </c>
      <c r="C73" s="51"/>
      <c r="D73" s="51">
        <v>24441012.73</v>
      </c>
      <c r="E73" s="51"/>
      <c r="F73" s="51">
        <v>-3093988.16</v>
      </c>
      <c r="G73" s="51"/>
      <c r="H73" s="51">
        <v>4145218.19</v>
      </c>
      <c r="I73" s="51"/>
      <c r="J73" s="51">
        <v>25492242.760000002</v>
      </c>
      <c r="K73" s="51"/>
      <c r="L73" s="45">
        <v>218159941.17999998</v>
      </c>
      <c r="N73" s="78">
        <v>-128698249.15000001</v>
      </c>
      <c r="P73" s="78">
        <f t="shared" si="0"/>
        <v>89461692.029999971</v>
      </c>
    </row>
    <row r="74" spans="1:16" x14ac:dyDescent="0.2">
      <c r="A74" t="s">
        <v>778</v>
      </c>
      <c r="B74" s="51">
        <v>156129460.80999997</v>
      </c>
      <c r="C74" s="51"/>
      <c r="D74" s="51">
        <v>10062030.02</v>
      </c>
      <c r="E74" s="51"/>
      <c r="F74" s="51">
        <v>-639406.99</v>
      </c>
      <c r="G74" s="51"/>
      <c r="H74" s="51">
        <v>12526762.529999999</v>
      </c>
      <c r="I74" s="51"/>
      <c r="J74" s="51">
        <v>21949385.559999999</v>
      </c>
      <c r="K74" s="51"/>
      <c r="L74" s="45">
        <v>178078846.36999997</v>
      </c>
      <c r="N74" s="78">
        <v>-121447725.67</v>
      </c>
      <c r="P74" s="78">
        <f t="shared" si="0"/>
        <v>56631120.699999973</v>
      </c>
    </row>
    <row r="75" spans="1:16" x14ac:dyDescent="0.2">
      <c r="A75" t="s">
        <v>958</v>
      </c>
      <c r="B75" s="51">
        <v>12514712.26</v>
      </c>
      <c r="C75" s="51"/>
      <c r="D75" s="51">
        <v>0</v>
      </c>
      <c r="E75" s="51"/>
      <c r="F75" s="51">
        <v>0</v>
      </c>
      <c r="G75" s="51"/>
      <c r="H75" s="51">
        <v>-12514712.26</v>
      </c>
      <c r="I75" s="51"/>
      <c r="J75" s="51">
        <v>-12514712.26</v>
      </c>
      <c r="K75" s="51"/>
      <c r="L75" s="45">
        <v>0</v>
      </c>
      <c r="N75" s="78">
        <f>-0.00999999977648258-0.01</f>
        <v>-1.9999999776482581E-2</v>
      </c>
      <c r="P75" s="78">
        <f t="shared" si="0"/>
        <v>-1.9999999776482581E-2</v>
      </c>
    </row>
    <row r="76" spans="1:16" x14ac:dyDescent="0.2">
      <c r="A76" t="s">
        <v>779</v>
      </c>
      <c r="B76" s="51">
        <v>14421155.590000002</v>
      </c>
      <c r="C76" s="51"/>
      <c r="D76" s="51">
        <v>1990040.17</v>
      </c>
      <c r="E76" s="51"/>
      <c r="F76" s="51">
        <v>-66011.56</v>
      </c>
      <c r="G76" s="51"/>
      <c r="H76" s="51">
        <v>0</v>
      </c>
      <c r="I76" s="51"/>
      <c r="J76" s="51">
        <v>1924028.6099999999</v>
      </c>
      <c r="K76" s="51"/>
      <c r="L76" s="45">
        <v>16345184.200000001</v>
      </c>
      <c r="N76" s="78">
        <v>-6427054.4699999997</v>
      </c>
      <c r="P76" s="78">
        <f t="shared" si="0"/>
        <v>9918129.7300000004</v>
      </c>
    </row>
    <row r="77" spans="1:16" x14ac:dyDescent="0.2">
      <c r="A77" t="s">
        <v>780</v>
      </c>
      <c r="B77" s="47">
        <v>27801470.619999997</v>
      </c>
      <c r="C77" s="51"/>
      <c r="D77" s="47">
        <v>0</v>
      </c>
      <c r="E77" s="51"/>
      <c r="F77" s="47">
        <v>-732205.04000000039</v>
      </c>
      <c r="G77" s="51"/>
      <c r="H77" s="47">
        <v>729001.76000000024</v>
      </c>
      <c r="I77" s="51"/>
      <c r="J77" s="47">
        <v>-3203.2800000001444</v>
      </c>
      <c r="K77" s="51"/>
      <c r="L77" s="47">
        <v>27798267.339999996</v>
      </c>
      <c r="N77" s="79">
        <v>-1402047.9199999997</v>
      </c>
      <c r="P77" s="79">
        <f t="shared" si="0"/>
        <v>26396219.419999998</v>
      </c>
    </row>
    <row r="78" spans="1:16" x14ac:dyDescent="0.2">
      <c r="B78" s="51">
        <v>1946276274.1999998</v>
      </c>
      <c r="C78" s="51"/>
      <c r="D78" s="51">
        <v>231030895.58999997</v>
      </c>
      <c r="E78" s="51"/>
      <c r="F78" s="51">
        <v>-26466191.929999996</v>
      </c>
      <c r="G78" s="51"/>
      <c r="H78" s="51">
        <v>4911561.459999999</v>
      </c>
      <c r="I78" s="51"/>
      <c r="J78" s="51">
        <v>209476265.12</v>
      </c>
      <c r="K78" s="51"/>
      <c r="L78" s="51">
        <v>2155752539.3200002</v>
      </c>
      <c r="N78" s="78">
        <f>SUM(N67:N77)</f>
        <v>-1146475532.26</v>
      </c>
      <c r="P78" s="78">
        <f>SUM(P67:P77)</f>
        <v>1009277007.0600001</v>
      </c>
    </row>
    <row r="79" spans="1:16" x14ac:dyDescent="0.2">
      <c r="B79" s="51"/>
      <c r="C79" s="51"/>
      <c r="D79" s="51"/>
      <c r="E79" s="51"/>
      <c r="F79" s="51"/>
      <c r="G79" s="51"/>
      <c r="H79" s="51"/>
      <c r="I79" s="51"/>
      <c r="J79" s="51"/>
      <c r="K79" s="51"/>
      <c r="L79" s="51"/>
    </row>
    <row r="80" spans="1:16" x14ac:dyDescent="0.2">
      <c r="A80" s="3" t="s">
        <v>118</v>
      </c>
      <c r="B80" s="51"/>
      <c r="C80" s="51"/>
      <c r="D80" s="51"/>
      <c r="E80" s="51"/>
      <c r="F80" s="51"/>
      <c r="G80" s="51"/>
      <c r="H80" s="51"/>
      <c r="I80" s="51"/>
      <c r="J80" s="51"/>
      <c r="K80" s="51"/>
      <c r="L80" s="51"/>
    </row>
    <row r="81" spans="1:16" x14ac:dyDescent="0.2">
      <c r="A81" t="s">
        <v>5</v>
      </c>
      <c r="B81" s="51">
        <v>7781410.5899999999</v>
      </c>
      <c r="C81" s="51"/>
      <c r="D81" s="51">
        <v>0</v>
      </c>
      <c r="E81" s="51"/>
      <c r="F81" s="51">
        <v>0</v>
      </c>
      <c r="G81" s="51"/>
      <c r="H81" s="51">
        <v>0</v>
      </c>
      <c r="I81" s="51"/>
      <c r="J81" s="51">
        <v>0</v>
      </c>
      <c r="K81" s="51"/>
      <c r="L81" s="45">
        <v>7781410.5899999999</v>
      </c>
      <c r="N81" s="78">
        <v>-2271915.9600000004</v>
      </c>
      <c r="P81" s="78">
        <v>5509494.629999999</v>
      </c>
    </row>
    <row r="82" spans="1:16" x14ac:dyDescent="0.2">
      <c r="A82" t="s">
        <v>6</v>
      </c>
      <c r="B82" s="51">
        <v>1573048.99</v>
      </c>
      <c r="C82" s="51"/>
      <c r="D82" s="51">
        <v>0</v>
      </c>
      <c r="E82" s="51"/>
      <c r="F82" s="51">
        <v>0</v>
      </c>
      <c r="G82" s="51"/>
      <c r="H82" s="51">
        <v>0</v>
      </c>
      <c r="I82" s="51"/>
      <c r="J82" s="51">
        <v>0</v>
      </c>
      <c r="K82" s="51"/>
      <c r="L82" s="45">
        <v>1573048.99</v>
      </c>
      <c r="N82" s="78">
        <v>0</v>
      </c>
      <c r="P82" s="78">
        <v>1573048.99</v>
      </c>
    </row>
    <row r="83" spans="1:16" x14ac:dyDescent="0.2">
      <c r="A83" t="s">
        <v>7</v>
      </c>
      <c r="B83" s="51">
        <v>6184990.3900000006</v>
      </c>
      <c r="C83" s="51"/>
      <c r="D83" s="51">
        <v>318718.17</v>
      </c>
      <c r="E83" s="51"/>
      <c r="F83" s="51">
        <v>0</v>
      </c>
      <c r="G83" s="51"/>
      <c r="H83" s="51">
        <v>-47153.43</v>
      </c>
      <c r="I83" s="51"/>
      <c r="J83" s="51">
        <v>271564.74</v>
      </c>
      <c r="K83" s="51"/>
      <c r="L83" s="45">
        <v>6456555.1300000008</v>
      </c>
      <c r="N83" s="78">
        <v>-1500855.54</v>
      </c>
      <c r="P83" s="78">
        <v>4955699.5900000008</v>
      </c>
    </row>
    <row r="84" spans="1:16" x14ac:dyDescent="0.2">
      <c r="A84" t="s">
        <v>8</v>
      </c>
      <c r="B84" s="51">
        <v>121334837.44999999</v>
      </c>
      <c r="C84" s="51"/>
      <c r="D84" s="51">
        <v>7378682.3400000008</v>
      </c>
      <c r="E84" s="51"/>
      <c r="F84" s="51">
        <v>-1148920.7100000002</v>
      </c>
      <c r="G84" s="51"/>
      <c r="H84" s="51">
        <v>0</v>
      </c>
      <c r="I84" s="51"/>
      <c r="J84" s="51">
        <v>6229761.6300000008</v>
      </c>
      <c r="K84" s="51"/>
      <c r="L84" s="45">
        <v>127564599.07999998</v>
      </c>
      <c r="N84" s="78">
        <v>-69413312.019999996</v>
      </c>
      <c r="P84" s="78">
        <v>58151287.059999987</v>
      </c>
    </row>
    <row r="85" spans="1:16" x14ac:dyDescent="0.2">
      <c r="A85" t="s">
        <v>781</v>
      </c>
      <c r="B85" s="51">
        <v>0</v>
      </c>
      <c r="C85" s="51"/>
      <c r="D85" s="51">
        <v>0</v>
      </c>
      <c r="E85" s="51"/>
      <c r="F85" s="51">
        <v>0</v>
      </c>
      <c r="G85" s="51"/>
      <c r="H85" s="51">
        <v>0</v>
      </c>
      <c r="I85" s="51"/>
      <c r="J85" s="51">
        <v>0</v>
      </c>
      <c r="K85" s="51"/>
      <c r="L85" s="45">
        <v>0</v>
      </c>
      <c r="N85" s="78">
        <v>-19831.610000000357</v>
      </c>
      <c r="P85" s="78">
        <v>-19831.610000000357</v>
      </c>
    </row>
    <row r="86" spans="1:16" x14ac:dyDescent="0.2">
      <c r="A86" t="s">
        <v>9</v>
      </c>
      <c r="B86" s="51">
        <v>39984864.609999999</v>
      </c>
      <c r="C86" s="51"/>
      <c r="D86" s="51">
        <v>85651.260000000009</v>
      </c>
      <c r="E86" s="51"/>
      <c r="F86" s="51">
        <v>-20.82</v>
      </c>
      <c r="G86" s="51"/>
      <c r="H86" s="51">
        <v>0</v>
      </c>
      <c r="I86" s="51"/>
      <c r="J86" s="51">
        <v>85630.44</v>
      </c>
      <c r="K86" s="51"/>
      <c r="L86" s="45">
        <v>40070495.049999997</v>
      </c>
      <c r="N86" s="78">
        <v>-22555849.410000004</v>
      </c>
      <c r="P86" s="78">
        <v>17514645.639999993</v>
      </c>
    </row>
    <row r="87" spans="1:16" x14ac:dyDescent="0.2">
      <c r="A87" t="s">
        <v>10</v>
      </c>
      <c r="B87" s="51">
        <v>51809718.25</v>
      </c>
      <c r="C87" s="51"/>
      <c r="D87" s="51">
        <v>1748552</v>
      </c>
      <c r="E87" s="51"/>
      <c r="F87" s="51">
        <v>-276058.31</v>
      </c>
      <c r="G87" s="51"/>
      <c r="H87" s="51">
        <v>0</v>
      </c>
      <c r="I87" s="51"/>
      <c r="J87" s="51">
        <v>1472493.69</v>
      </c>
      <c r="K87" s="51"/>
      <c r="L87" s="45">
        <v>53282211.939999998</v>
      </c>
      <c r="N87" s="78">
        <v>-18093397.190000005</v>
      </c>
      <c r="P87" s="78">
        <v>35188814.749999993</v>
      </c>
    </row>
    <row r="88" spans="1:16" x14ac:dyDescent="0.2">
      <c r="A88" t="s">
        <v>11</v>
      </c>
      <c r="B88" s="51">
        <v>46557044.060000002</v>
      </c>
      <c r="C88" s="51"/>
      <c r="D88" s="51">
        <v>850941.38</v>
      </c>
      <c r="E88" s="51"/>
      <c r="F88" s="51">
        <v>-165678.6</v>
      </c>
      <c r="G88" s="51"/>
      <c r="H88" s="51">
        <v>0</v>
      </c>
      <c r="I88" s="51"/>
      <c r="J88" s="51">
        <v>685262.78</v>
      </c>
      <c r="K88" s="51"/>
      <c r="L88" s="45">
        <v>47242306.840000004</v>
      </c>
      <c r="N88" s="78">
        <v>-24580969.669999994</v>
      </c>
      <c r="P88" s="78">
        <v>22661337.170000009</v>
      </c>
    </row>
    <row r="89" spans="1:16" x14ac:dyDescent="0.2">
      <c r="A89" t="s">
        <v>782</v>
      </c>
      <c r="B89" s="51">
        <v>2437093.5699999998</v>
      </c>
      <c r="C89" s="51"/>
      <c r="D89" s="51">
        <v>0</v>
      </c>
      <c r="E89" s="51"/>
      <c r="F89" s="51">
        <v>0</v>
      </c>
      <c r="G89" s="51"/>
      <c r="H89" s="51">
        <v>0</v>
      </c>
      <c r="I89" s="51"/>
      <c r="J89" s="51">
        <v>0</v>
      </c>
      <c r="K89" s="51"/>
      <c r="L89" s="45">
        <v>2437093.5699999998</v>
      </c>
      <c r="N89" s="78">
        <v>-617933.82000000007</v>
      </c>
      <c r="P89" s="78">
        <v>1819159.7499999998</v>
      </c>
    </row>
    <row r="90" spans="1:16" x14ac:dyDescent="0.2">
      <c r="A90" t="s">
        <v>783</v>
      </c>
      <c r="B90" s="51">
        <v>5111200.32</v>
      </c>
      <c r="C90" s="51"/>
      <c r="D90" s="51">
        <v>557090.35</v>
      </c>
      <c r="E90" s="51"/>
      <c r="F90" s="51">
        <v>-8492.2900000000009</v>
      </c>
      <c r="G90" s="51"/>
      <c r="H90" s="51">
        <v>0</v>
      </c>
      <c r="I90" s="51"/>
      <c r="J90" s="51">
        <v>548598.05999999994</v>
      </c>
      <c r="K90" s="51"/>
      <c r="L90" s="45">
        <v>5659798.3799999999</v>
      </c>
      <c r="N90" s="78">
        <v>-2183948.7199999997</v>
      </c>
      <c r="P90" s="78">
        <v>3475849.66</v>
      </c>
    </row>
    <row r="91" spans="1:16" x14ac:dyDescent="0.2">
      <c r="A91" t="s">
        <v>784</v>
      </c>
      <c r="B91" s="51">
        <v>13760.73</v>
      </c>
      <c r="C91" s="51"/>
      <c r="D91" s="51">
        <v>0</v>
      </c>
      <c r="E91" s="51"/>
      <c r="F91" s="51">
        <v>0</v>
      </c>
      <c r="G91" s="51"/>
      <c r="H91" s="51">
        <v>0</v>
      </c>
      <c r="I91" s="51"/>
      <c r="J91" s="51">
        <v>0</v>
      </c>
      <c r="K91" s="51"/>
      <c r="L91" s="45">
        <v>13760.73</v>
      </c>
      <c r="N91" s="78">
        <v>-240.2399999999997</v>
      </c>
      <c r="P91" s="78">
        <v>13520.49</v>
      </c>
    </row>
    <row r="92" spans="1:16" x14ac:dyDescent="0.2">
      <c r="A92" t="s">
        <v>785</v>
      </c>
      <c r="B92" s="47">
        <v>0</v>
      </c>
      <c r="C92" s="51"/>
      <c r="D92" s="47">
        <v>0</v>
      </c>
      <c r="E92" s="51"/>
      <c r="F92" s="47">
        <v>0</v>
      </c>
      <c r="G92" s="51"/>
      <c r="H92" s="47">
        <v>238693.59</v>
      </c>
      <c r="I92" s="51"/>
      <c r="J92" s="47">
        <v>238693.59</v>
      </c>
      <c r="K92" s="51"/>
      <c r="L92" s="47">
        <v>238693.59</v>
      </c>
      <c r="N92" s="79">
        <v>-663.04</v>
      </c>
      <c r="P92" s="79">
        <v>238030.55</v>
      </c>
    </row>
    <row r="93" spans="1:16" x14ac:dyDescent="0.2">
      <c r="B93" s="51">
        <v>282787968.95999998</v>
      </c>
      <c r="C93" s="51"/>
      <c r="D93" s="51">
        <v>10939635.5</v>
      </c>
      <c r="E93" s="51"/>
      <c r="F93" s="51">
        <v>-1599170.7300000004</v>
      </c>
      <c r="G93" s="51"/>
      <c r="H93" s="51">
        <v>191540.16</v>
      </c>
      <c r="I93" s="51"/>
      <c r="J93" s="51">
        <v>9532004.9300000016</v>
      </c>
      <c r="K93" s="51"/>
      <c r="L93" s="51">
        <v>292319973.88999999</v>
      </c>
      <c r="N93" s="51">
        <v>-141238917.21999997</v>
      </c>
      <c r="P93" s="78">
        <v>151081056.67000002</v>
      </c>
    </row>
    <row r="94" spans="1:16" x14ac:dyDescent="0.2">
      <c r="B94" s="51"/>
      <c r="C94" s="51"/>
      <c r="D94" s="51"/>
      <c r="E94" s="51"/>
      <c r="F94" s="51"/>
      <c r="G94" s="51"/>
      <c r="H94" s="51"/>
      <c r="I94" s="51"/>
      <c r="J94" s="51"/>
      <c r="K94" s="51"/>
      <c r="L94" s="51"/>
    </row>
    <row r="95" spans="1:16" x14ac:dyDescent="0.2">
      <c r="B95" s="45"/>
      <c r="C95" s="45"/>
      <c r="D95" s="45"/>
      <c r="E95" s="45"/>
      <c r="F95" s="45"/>
      <c r="G95" s="45"/>
      <c r="H95" s="45"/>
      <c r="I95" s="45"/>
      <c r="J95" s="45"/>
      <c r="K95" s="45"/>
      <c r="L95" s="45"/>
    </row>
    <row r="96" spans="1:16" x14ac:dyDescent="0.2">
      <c r="A96" s="3" t="s">
        <v>198</v>
      </c>
      <c r="B96" s="77">
        <v>3457338137.9299994</v>
      </c>
      <c r="C96" s="51"/>
      <c r="D96" s="77">
        <v>307534864.67999995</v>
      </c>
      <c r="E96" s="51"/>
      <c r="F96" s="77">
        <v>-38217082.269999996</v>
      </c>
      <c r="G96" s="51"/>
      <c r="H96" s="77">
        <v>5429448.4499999993</v>
      </c>
      <c r="I96" s="51"/>
      <c r="J96" s="77">
        <v>274747230.86000001</v>
      </c>
      <c r="K96" s="51"/>
      <c r="L96" s="77">
        <v>3732085368.79</v>
      </c>
      <c r="N96" s="77">
        <f>N27+N36+N47+N64+N78+N93</f>
        <v>-1795936221.99</v>
      </c>
      <c r="P96" s="77">
        <f>P27+P36+P47+P64+P78+P93</f>
        <v>1936146906.5100002</v>
      </c>
    </row>
    <row r="97" spans="2:12" x14ac:dyDescent="0.2">
      <c r="B97" s="45"/>
      <c r="C97" s="45"/>
      <c r="D97" s="45"/>
      <c r="E97" s="45"/>
      <c r="F97" s="45"/>
      <c r="G97" s="45"/>
      <c r="H97" s="45"/>
      <c r="I97" s="45"/>
      <c r="J97" s="45"/>
      <c r="K97" s="45"/>
      <c r="L97" s="45"/>
    </row>
    <row r="98" spans="2:12" x14ac:dyDescent="0.2">
      <c r="B98" s="51"/>
      <c r="C98" s="45"/>
      <c r="D98" s="51"/>
      <c r="E98" s="45"/>
      <c r="F98" s="51"/>
      <c r="G98" s="45"/>
      <c r="H98" s="51"/>
      <c r="I98" s="45"/>
      <c r="J98" s="51"/>
      <c r="K98" s="51"/>
      <c r="L98" s="51"/>
    </row>
    <row r="99" spans="2:12" x14ac:dyDescent="0.2">
      <c r="B99" s="45"/>
      <c r="C99" s="45"/>
      <c r="D99" s="45"/>
      <c r="E99" s="45"/>
      <c r="F99" s="45"/>
      <c r="G99" s="45"/>
      <c r="H99" s="45"/>
      <c r="I99" s="45"/>
      <c r="J99" s="45"/>
      <c r="K99" s="45"/>
      <c r="L99" s="45"/>
    </row>
    <row r="100" spans="2:12" x14ac:dyDescent="0.2">
      <c r="B100" s="45"/>
      <c r="C100" s="45"/>
      <c r="D100" s="45"/>
      <c r="E100" s="45"/>
      <c r="F100" s="45"/>
      <c r="G100" s="45"/>
      <c r="H100" s="45"/>
      <c r="I100" s="45"/>
      <c r="J100" s="45"/>
      <c r="K100" s="45"/>
      <c r="L100" s="45"/>
    </row>
    <row r="101" spans="2:12" x14ac:dyDescent="0.2">
      <c r="B101" s="45"/>
      <c r="C101" s="45"/>
      <c r="D101" s="45"/>
      <c r="E101" s="45"/>
      <c r="F101" s="45"/>
      <c r="G101" s="45"/>
      <c r="H101" s="45"/>
      <c r="I101" s="45"/>
      <c r="J101" s="45"/>
      <c r="K101" s="45"/>
      <c r="L101" s="45"/>
    </row>
    <row r="102" spans="2:12" x14ac:dyDescent="0.2">
      <c r="B102" s="4"/>
      <c r="C102" s="4"/>
      <c r="D102" s="4"/>
      <c r="E102" s="4"/>
      <c r="F102" s="4"/>
      <c r="G102" s="4"/>
      <c r="H102" s="4"/>
      <c r="I102" s="4"/>
      <c r="J102" s="4"/>
      <c r="K102" s="4"/>
      <c r="L102" s="4"/>
    </row>
    <row r="103" spans="2:12" x14ac:dyDescent="0.2">
      <c r="B103" s="4"/>
      <c r="C103" s="4"/>
      <c r="D103" s="4"/>
      <c r="E103" s="4"/>
      <c r="F103" s="4"/>
      <c r="G103" s="4"/>
      <c r="H103" s="4"/>
      <c r="I103" s="4"/>
      <c r="J103" s="4"/>
      <c r="K103" s="4"/>
      <c r="L103" s="4"/>
    </row>
    <row r="104" spans="2:12" x14ac:dyDescent="0.2">
      <c r="B104" s="4"/>
      <c r="C104" s="4"/>
      <c r="D104" s="4"/>
      <c r="E104" s="4"/>
      <c r="F104" s="4"/>
      <c r="G104" s="4"/>
      <c r="H104" s="4"/>
      <c r="I104" s="4"/>
      <c r="J104" s="4"/>
      <c r="K104" s="4"/>
      <c r="L104" s="4"/>
    </row>
    <row r="105" spans="2:12" x14ac:dyDescent="0.2">
      <c r="B105" s="4"/>
      <c r="C105" s="4"/>
      <c r="D105" s="4"/>
      <c r="E105" s="4"/>
      <c r="F105" s="4"/>
      <c r="G105" s="4"/>
      <c r="H105" s="4"/>
      <c r="I105" s="4"/>
      <c r="J105" s="4"/>
      <c r="K105" s="4"/>
      <c r="L105" s="4"/>
    </row>
    <row r="106" spans="2:12" x14ac:dyDescent="0.2">
      <c r="B106" s="4"/>
      <c r="C106" s="4"/>
      <c r="D106" s="4"/>
      <c r="E106" s="4"/>
      <c r="F106" s="4"/>
      <c r="G106" s="4"/>
      <c r="H106" s="4"/>
      <c r="I106" s="4"/>
      <c r="J106" s="4"/>
      <c r="K106" s="4"/>
      <c r="L106" s="4"/>
    </row>
    <row r="107" spans="2:12" x14ac:dyDescent="0.2">
      <c r="B107" s="4"/>
      <c r="C107" s="4"/>
      <c r="D107" s="4"/>
      <c r="E107" s="4"/>
      <c r="F107" s="4"/>
      <c r="G107" s="4"/>
      <c r="H107" s="4"/>
      <c r="I107" s="4"/>
      <c r="J107" s="4"/>
      <c r="K107" s="4"/>
      <c r="L107" s="4"/>
    </row>
    <row r="108" spans="2:12" x14ac:dyDescent="0.2">
      <c r="B108" s="4"/>
      <c r="C108" s="4"/>
      <c r="D108" s="4"/>
      <c r="E108" s="4"/>
      <c r="F108" s="4"/>
      <c r="G108" s="4"/>
      <c r="H108" s="4"/>
      <c r="I108" s="4"/>
      <c r="J108" s="4"/>
      <c r="K108" s="4"/>
      <c r="L108" s="4"/>
    </row>
    <row r="109" spans="2:12" x14ac:dyDescent="0.2">
      <c r="B109" s="4"/>
      <c r="C109" s="4"/>
      <c r="D109" s="4"/>
      <c r="E109" s="4"/>
      <c r="F109" s="4"/>
      <c r="G109" s="4"/>
      <c r="H109" s="4"/>
      <c r="I109" s="4"/>
      <c r="J109" s="4"/>
      <c r="K109" s="4"/>
      <c r="L109" s="4"/>
    </row>
    <row r="110" spans="2:12" x14ac:dyDescent="0.2">
      <c r="B110" s="4"/>
      <c r="C110" s="4"/>
      <c r="D110" s="4"/>
      <c r="E110" s="4"/>
      <c r="F110" s="4"/>
      <c r="G110" s="4"/>
      <c r="H110" s="4"/>
      <c r="I110" s="4"/>
      <c r="J110" s="4"/>
      <c r="K110" s="4"/>
      <c r="L110" s="4"/>
    </row>
    <row r="111" spans="2:12" x14ac:dyDescent="0.2">
      <c r="B111" s="4"/>
      <c r="C111" s="4"/>
      <c r="D111" s="4"/>
      <c r="E111" s="4"/>
      <c r="F111" s="4"/>
      <c r="G111" s="4"/>
      <c r="H111" s="4"/>
      <c r="I111" s="4"/>
      <c r="J111" s="4"/>
      <c r="K111" s="4"/>
      <c r="L111" s="4"/>
    </row>
    <row r="112" spans="2:12" x14ac:dyDescent="0.2">
      <c r="B112" s="4"/>
      <c r="C112" s="4"/>
      <c r="D112" s="4"/>
      <c r="E112" s="4"/>
      <c r="F112" s="4"/>
      <c r="G112" s="4"/>
      <c r="H112" s="4"/>
      <c r="I112" s="4"/>
      <c r="J112" s="4"/>
      <c r="K112" s="4"/>
      <c r="L112" s="4"/>
    </row>
    <row r="113" spans="2:12" x14ac:dyDescent="0.2">
      <c r="B113" s="4"/>
      <c r="C113" s="4"/>
      <c r="D113" s="4"/>
      <c r="E113" s="4"/>
      <c r="F113" s="4"/>
      <c r="G113" s="4"/>
      <c r="H113" s="4"/>
      <c r="I113" s="4"/>
      <c r="J113" s="4"/>
      <c r="K113" s="4"/>
      <c r="L113" s="4"/>
    </row>
    <row r="114" spans="2:12" x14ac:dyDescent="0.2">
      <c r="B114" s="4"/>
      <c r="C114" s="4"/>
      <c r="D114" s="4"/>
      <c r="E114" s="4"/>
      <c r="F114" s="4"/>
      <c r="G114" s="4"/>
      <c r="H114" s="4"/>
      <c r="I114" s="4"/>
      <c r="J114" s="4"/>
      <c r="K114" s="4"/>
      <c r="L114" s="4"/>
    </row>
    <row r="115" spans="2:12" x14ac:dyDescent="0.2">
      <c r="B115" s="4"/>
      <c r="C115" s="4"/>
      <c r="D115" s="4"/>
      <c r="E115" s="4"/>
      <c r="F115" s="4"/>
      <c r="G115" s="4"/>
      <c r="H115" s="4"/>
      <c r="I115" s="4"/>
      <c r="J115" s="4"/>
      <c r="K115" s="4"/>
      <c r="L115" s="4"/>
    </row>
    <row r="116" spans="2:12" x14ac:dyDescent="0.2">
      <c r="B116" s="4"/>
      <c r="C116" s="4"/>
      <c r="D116" s="4"/>
      <c r="E116" s="4"/>
      <c r="F116" s="4"/>
      <c r="G116" s="4"/>
      <c r="H116" s="4"/>
      <c r="I116" s="4"/>
      <c r="J116" s="4"/>
      <c r="K116" s="4"/>
      <c r="L116" s="4"/>
    </row>
    <row r="117" spans="2:12" x14ac:dyDescent="0.2">
      <c r="B117" s="4"/>
      <c r="C117" s="4"/>
      <c r="D117" s="4"/>
      <c r="E117" s="4"/>
      <c r="F117" s="4"/>
      <c r="G117" s="4"/>
      <c r="H117" s="4"/>
      <c r="I117" s="4"/>
      <c r="J117" s="4"/>
      <c r="K117" s="4"/>
      <c r="L117" s="4"/>
    </row>
    <row r="118" spans="2:12" x14ac:dyDescent="0.2">
      <c r="B118" s="4"/>
      <c r="C118" s="4"/>
      <c r="D118" s="4"/>
      <c r="E118" s="4"/>
      <c r="F118" s="4"/>
      <c r="G118" s="4"/>
      <c r="H118" s="4"/>
      <c r="I118" s="4"/>
      <c r="J118" s="4"/>
      <c r="K118" s="4"/>
      <c r="L118" s="4"/>
    </row>
    <row r="119" spans="2:12" x14ac:dyDescent="0.2">
      <c r="B119" s="4"/>
      <c r="C119" s="4"/>
      <c r="D119" s="4"/>
      <c r="E119" s="4"/>
      <c r="F119" s="4"/>
      <c r="G119" s="4"/>
      <c r="H119" s="4"/>
      <c r="I119" s="4"/>
      <c r="J119" s="4"/>
      <c r="K119" s="4"/>
      <c r="L119" s="4"/>
    </row>
    <row r="120" spans="2:12" x14ac:dyDescent="0.2">
      <c r="B120" s="4"/>
      <c r="C120" s="4"/>
      <c r="D120" s="4"/>
      <c r="E120" s="4"/>
      <c r="F120" s="4"/>
      <c r="G120" s="4"/>
      <c r="H120" s="4"/>
      <c r="I120" s="4"/>
      <c r="J120" s="4"/>
      <c r="K120" s="4"/>
      <c r="L120" s="4"/>
    </row>
    <row r="121" spans="2:12" x14ac:dyDescent="0.2">
      <c r="B121" s="4"/>
      <c r="C121" s="4"/>
      <c r="D121" s="4"/>
      <c r="E121" s="4"/>
      <c r="F121" s="4"/>
      <c r="G121" s="4"/>
      <c r="H121" s="4"/>
      <c r="I121" s="4"/>
      <c r="J121" s="4"/>
      <c r="K121" s="4"/>
      <c r="L121" s="4"/>
    </row>
    <row r="122" spans="2:12" x14ac:dyDescent="0.2">
      <c r="B122" s="4"/>
      <c r="C122" s="4"/>
      <c r="D122" s="4"/>
      <c r="E122" s="4"/>
      <c r="F122" s="4"/>
      <c r="G122" s="4"/>
      <c r="H122" s="4"/>
      <c r="I122" s="4"/>
      <c r="J122" s="4"/>
      <c r="K122" s="4"/>
      <c r="L122" s="4"/>
    </row>
    <row r="123" spans="2:12" x14ac:dyDescent="0.2">
      <c r="B123" s="4"/>
      <c r="C123" s="4"/>
      <c r="D123" s="4"/>
      <c r="E123" s="4"/>
      <c r="F123" s="4"/>
      <c r="G123" s="4"/>
      <c r="H123" s="4"/>
      <c r="I123" s="4"/>
      <c r="J123" s="4"/>
      <c r="K123" s="4"/>
      <c r="L123" s="4"/>
    </row>
    <row r="124" spans="2:12" x14ac:dyDescent="0.2">
      <c r="B124" s="4"/>
      <c r="C124" s="4"/>
      <c r="D124" s="4"/>
      <c r="E124" s="4"/>
      <c r="F124" s="4"/>
      <c r="G124" s="4"/>
      <c r="H124" s="4"/>
      <c r="I124" s="4"/>
      <c r="J124" s="4"/>
      <c r="K124" s="4"/>
      <c r="L124" s="4"/>
    </row>
    <row r="125" spans="2:12" x14ac:dyDescent="0.2">
      <c r="B125" s="4"/>
      <c r="C125" s="4"/>
      <c r="D125" s="4"/>
      <c r="E125" s="4"/>
      <c r="F125" s="4"/>
      <c r="G125" s="4"/>
      <c r="H125" s="4"/>
      <c r="I125" s="4"/>
      <c r="J125" s="4"/>
      <c r="K125" s="4"/>
      <c r="L125" s="4"/>
    </row>
    <row r="126" spans="2:12" x14ac:dyDescent="0.2">
      <c r="B126" s="4"/>
      <c r="C126" s="4"/>
      <c r="D126" s="4"/>
      <c r="E126" s="4"/>
      <c r="F126" s="4"/>
      <c r="G126" s="4"/>
      <c r="H126" s="4"/>
      <c r="I126" s="4"/>
      <c r="J126" s="4"/>
      <c r="K126" s="4"/>
      <c r="L126" s="4"/>
    </row>
    <row r="127" spans="2:12" x14ac:dyDescent="0.2">
      <c r="B127" s="4"/>
      <c r="C127" s="4"/>
      <c r="D127" s="4"/>
      <c r="E127" s="4"/>
      <c r="F127" s="4"/>
      <c r="G127" s="4"/>
      <c r="H127" s="4"/>
      <c r="I127" s="4"/>
      <c r="J127" s="4"/>
      <c r="K127" s="4"/>
      <c r="L127" s="4"/>
    </row>
    <row r="128" spans="2:12" x14ac:dyDescent="0.2">
      <c r="B128" s="4"/>
      <c r="C128" s="4"/>
      <c r="D128" s="4"/>
      <c r="E128" s="4"/>
      <c r="F128" s="4"/>
      <c r="G128" s="4"/>
      <c r="H128" s="4"/>
      <c r="I128" s="4"/>
      <c r="J128" s="4"/>
      <c r="K128" s="4"/>
      <c r="L128" s="4"/>
    </row>
    <row r="129" spans="2:12" x14ac:dyDescent="0.2">
      <c r="B129" s="4"/>
      <c r="C129" s="4"/>
      <c r="D129" s="4"/>
      <c r="E129" s="4"/>
      <c r="F129" s="4"/>
      <c r="G129" s="4"/>
      <c r="H129" s="4"/>
      <c r="I129" s="4"/>
      <c r="J129" s="4"/>
      <c r="K129" s="4"/>
      <c r="L129" s="4"/>
    </row>
    <row r="130" spans="2:12" x14ac:dyDescent="0.2">
      <c r="B130" s="4"/>
      <c r="C130" s="4"/>
      <c r="D130" s="4"/>
      <c r="E130" s="4"/>
      <c r="F130" s="4"/>
      <c r="G130" s="4"/>
      <c r="H130" s="4"/>
      <c r="I130" s="4"/>
      <c r="J130" s="4"/>
      <c r="K130" s="4"/>
      <c r="L130" s="4"/>
    </row>
  </sheetData>
  <sortState ref="A24:P26">
    <sortCondition ref="A24"/>
  </sortState>
  <mergeCells count="3">
    <mergeCell ref="A1:P1"/>
    <mergeCell ref="A2:P2"/>
    <mergeCell ref="A3:P3"/>
  </mergeCells>
  <phoneticPr fontId="0" type="noConversion"/>
  <pageMargins left="0.75" right="0.75" top="1" bottom="1" header="0.5" footer="0.5"/>
  <pageSetup scale="57" fitToHeight="2" orientation="landscape" r:id="rId1"/>
  <headerFooter alignWithMargins="0">
    <oddFooter>&amp;L&amp;Z
&amp;F&amp;C&amp;A&amp;R11.&amp;P</oddFooter>
  </headerFooter>
  <rowBreaks count="1" manualBreakCount="1">
    <brk id="6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M158"/>
  <sheetViews>
    <sheetView zoomScaleNormal="100" workbookViewId="0">
      <selection sqref="A1:M1"/>
    </sheetView>
  </sheetViews>
  <sheetFormatPr defaultRowHeight="12.75" x14ac:dyDescent="0.2"/>
  <cols>
    <col min="1" max="1" width="50.855468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5703125" customWidth="1"/>
    <col min="12" max="12" width="17.7109375" customWidth="1"/>
    <col min="13" max="13" width="1.7109375" customWidth="1"/>
  </cols>
  <sheetData>
    <row r="1" spans="1:13" s="38" customFormat="1" ht="15.75" x14ac:dyDescent="0.25">
      <c r="A1" s="305" t="s">
        <v>133</v>
      </c>
      <c r="B1" s="305"/>
      <c r="C1" s="305"/>
      <c r="D1" s="305"/>
      <c r="E1" s="305"/>
      <c r="F1" s="305"/>
      <c r="G1" s="305"/>
      <c r="H1" s="305"/>
      <c r="I1" s="305"/>
      <c r="J1" s="305"/>
      <c r="K1" s="305"/>
      <c r="L1" s="305"/>
      <c r="M1" s="305"/>
    </row>
    <row r="2" spans="1:13" s="38" customFormat="1" ht="15.75" x14ac:dyDescent="0.25">
      <c r="A2" s="304" t="s">
        <v>1094</v>
      </c>
      <c r="B2" s="305"/>
      <c r="C2" s="305"/>
      <c r="D2" s="305"/>
      <c r="E2" s="305"/>
      <c r="F2" s="305"/>
      <c r="G2" s="305"/>
      <c r="H2" s="305"/>
      <c r="I2" s="305"/>
      <c r="J2" s="305"/>
      <c r="K2" s="305"/>
      <c r="L2" s="305"/>
      <c r="M2" s="305"/>
    </row>
    <row r="3" spans="1:13" x14ac:dyDescent="0.2">
      <c r="A3" s="294" t="s">
        <v>1307</v>
      </c>
      <c r="B3" s="294"/>
      <c r="C3" s="294"/>
      <c r="D3" s="294"/>
      <c r="E3" s="294"/>
      <c r="F3" s="294"/>
      <c r="G3" s="294"/>
      <c r="H3" s="294"/>
      <c r="I3" s="294"/>
      <c r="J3" s="294"/>
      <c r="K3" s="294"/>
      <c r="L3" s="294"/>
      <c r="M3" s="294"/>
    </row>
    <row r="4" spans="1:13" x14ac:dyDescent="0.2">
      <c r="A4" s="30"/>
      <c r="B4" s="30"/>
      <c r="C4" s="30"/>
      <c r="D4" s="30"/>
      <c r="E4" s="30"/>
      <c r="F4" s="30"/>
      <c r="G4" s="30"/>
      <c r="H4" s="30"/>
      <c r="I4" s="30"/>
      <c r="J4" s="30"/>
      <c r="K4" s="30"/>
      <c r="L4" s="30"/>
    </row>
    <row r="6" spans="1:13" x14ac:dyDescent="0.2">
      <c r="B6" s="41" t="s">
        <v>24</v>
      </c>
      <c r="D6" s="45"/>
      <c r="F6" s="45"/>
      <c r="H6" s="41" t="s">
        <v>568</v>
      </c>
      <c r="J6" s="41" t="s">
        <v>143</v>
      </c>
      <c r="K6" s="45"/>
      <c r="L6" s="41" t="s">
        <v>25</v>
      </c>
    </row>
    <row r="7" spans="1:13" s="10" customFormat="1" x14ac:dyDescent="0.2">
      <c r="A7" s="12" t="s">
        <v>365</v>
      </c>
      <c r="B7" s="42" t="s">
        <v>26</v>
      </c>
      <c r="C7"/>
      <c r="D7" s="42" t="s">
        <v>106</v>
      </c>
      <c r="E7"/>
      <c r="F7" s="42" t="s">
        <v>107</v>
      </c>
      <c r="G7"/>
      <c r="H7" s="42" t="s">
        <v>569</v>
      </c>
      <c r="I7"/>
      <c r="J7" s="42" t="s">
        <v>108</v>
      </c>
      <c r="K7" s="52"/>
      <c r="L7" s="42" t="s">
        <v>26</v>
      </c>
    </row>
    <row r="8" spans="1:13" s="10" customFormat="1" x14ac:dyDescent="0.2">
      <c r="A8" s="12" t="s">
        <v>201</v>
      </c>
      <c r="B8" s="52"/>
      <c r="C8"/>
      <c r="D8" s="52"/>
      <c r="E8"/>
      <c r="F8" s="52"/>
      <c r="G8"/>
      <c r="H8" s="52"/>
      <c r="I8"/>
      <c r="J8" s="52"/>
      <c r="K8" s="52"/>
      <c r="L8" s="52"/>
    </row>
    <row r="9" spans="1:13" s="10" customFormat="1" x14ac:dyDescent="0.2">
      <c r="A9" s="12" t="s">
        <v>378</v>
      </c>
      <c r="B9"/>
      <c r="C9"/>
      <c r="D9"/>
      <c r="E9"/>
      <c r="F9"/>
      <c r="G9"/>
      <c r="H9"/>
      <c r="I9"/>
      <c r="J9"/>
      <c r="K9"/>
      <c r="L9"/>
    </row>
    <row r="10" spans="1:13" s="10" customFormat="1" x14ac:dyDescent="0.2">
      <c r="A10" s="12" t="s">
        <v>640</v>
      </c>
      <c r="B10"/>
      <c r="C10"/>
      <c r="D10"/>
      <c r="E10"/>
      <c r="F10"/>
      <c r="G10"/>
      <c r="H10"/>
      <c r="I10"/>
      <c r="J10"/>
      <c r="K10"/>
      <c r="L10"/>
    </row>
    <row r="11" spans="1:13" x14ac:dyDescent="0.2">
      <c r="A11" t="s">
        <v>266</v>
      </c>
      <c r="B11" s="45">
        <v>3363448.74</v>
      </c>
      <c r="C11" s="45"/>
      <c r="D11" s="45">
        <v>747399.91</v>
      </c>
      <c r="E11" s="45"/>
      <c r="F11" s="45">
        <v>0</v>
      </c>
      <c r="G11" s="45"/>
      <c r="H11" s="45">
        <v>0</v>
      </c>
      <c r="I11" s="45"/>
      <c r="J11" s="45">
        <v>747399.91</v>
      </c>
      <c r="K11" s="45"/>
      <c r="L11" s="45">
        <v>4110848.6500000004</v>
      </c>
    </row>
    <row r="12" spans="1:13" x14ac:dyDescent="0.2">
      <c r="A12" t="s">
        <v>267</v>
      </c>
      <c r="B12" s="45">
        <v>3862754.11</v>
      </c>
      <c r="C12" s="45"/>
      <c r="D12" s="45">
        <v>362163.4</v>
      </c>
      <c r="E12" s="45"/>
      <c r="F12" s="45">
        <v>-14410.56</v>
      </c>
      <c r="G12" s="45"/>
      <c r="H12" s="45">
        <v>47153.43</v>
      </c>
      <c r="I12" s="45"/>
      <c r="J12" s="45">
        <v>394906.27</v>
      </c>
      <c r="K12" s="45"/>
      <c r="L12" s="45">
        <v>4257660.38</v>
      </c>
    </row>
    <row r="13" spans="1:13" x14ac:dyDescent="0.2">
      <c r="A13" t="s">
        <v>12</v>
      </c>
      <c r="B13" s="45">
        <v>93636530.890000001</v>
      </c>
      <c r="C13" s="45"/>
      <c r="D13" s="45">
        <v>4776839.57</v>
      </c>
      <c r="E13" s="45"/>
      <c r="F13" s="45">
        <v>-517601.91000000003</v>
      </c>
      <c r="G13" s="45"/>
      <c r="H13" s="45">
        <v>0</v>
      </c>
      <c r="I13" s="45"/>
      <c r="J13" s="45">
        <v>4259237.66</v>
      </c>
      <c r="K13" s="45"/>
      <c r="L13" s="45">
        <v>97895768.549999997</v>
      </c>
    </row>
    <row r="14" spans="1:13" x14ac:dyDescent="0.2">
      <c r="A14" t="s">
        <v>268</v>
      </c>
      <c r="B14" s="45">
        <v>127654464.15000001</v>
      </c>
      <c r="C14" s="45"/>
      <c r="D14" s="45">
        <v>7038373.9699999997</v>
      </c>
      <c r="E14" s="45"/>
      <c r="F14" s="45">
        <v>-1601286.0799999998</v>
      </c>
      <c r="G14" s="45"/>
      <c r="H14" s="45">
        <v>2132.1</v>
      </c>
      <c r="I14" s="45"/>
      <c r="J14" s="45">
        <v>5439219.9900000002</v>
      </c>
      <c r="K14" s="45"/>
      <c r="L14" s="45">
        <v>133093684.14</v>
      </c>
    </row>
    <row r="15" spans="1:13" x14ac:dyDescent="0.2">
      <c r="A15" t="s">
        <v>269</v>
      </c>
      <c r="B15" s="45">
        <v>220007562.98999998</v>
      </c>
      <c r="C15" s="45"/>
      <c r="D15" s="45">
        <v>9543658.8399999999</v>
      </c>
      <c r="E15" s="45"/>
      <c r="F15" s="45">
        <v>-185026.15000000002</v>
      </c>
      <c r="G15" s="45"/>
      <c r="H15" s="45">
        <v>-2132.1</v>
      </c>
      <c r="I15" s="45"/>
      <c r="J15" s="45">
        <v>9356500.5899999999</v>
      </c>
      <c r="K15" s="45"/>
      <c r="L15" s="45">
        <v>229364063.57999998</v>
      </c>
    </row>
    <row r="16" spans="1:13" x14ac:dyDescent="0.2">
      <c r="A16" t="s">
        <v>270</v>
      </c>
      <c r="B16" s="45">
        <v>67653173.030000001</v>
      </c>
      <c r="C16" s="45"/>
      <c r="D16" s="45">
        <v>665336.93000000017</v>
      </c>
      <c r="E16" s="45"/>
      <c r="F16" s="45">
        <v>-9214.260000000002</v>
      </c>
      <c r="G16" s="45"/>
      <c r="H16" s="45">
        <v>0</v>
      </c>
      <c r="I16" s="45"/>
      <c r="J16" s="45">
        <v>656122.67000000016</v>
      </c>
      <c r="K16" s="45"/>
      <c r="L16" s="45">
        <v>68309295.700000003</v>
      </c>
    </row>
    <row r="17" spans="1:12" x14ac:dyDescent="0.2">
      <c r="A17" t="s">
        <v>271</v>
      </c>
      <c r="B17" s="45">
        <v>131886913.16</v>
      </c>
      <c r="C17" s="45"/>
      <c r="D17" s="45">
        <v>9654544.5</v>
      </c>
      <c r="E17" s="45"/>
      <c r="F17" s="45">
        <v>-299028.05</v>
      </c>
      <c r="G17" s="45"/>
      <c r="H17" s="45">
        <v>0</v>
      </c>
      <c r="I17" s="45"/>
      <c r="J17" s="45">
        <v>9355516.4499999993</v>
      </c>
      <c r="K17" s="45"/>
      <c r="L17" s="45">
        <v>141242429.60999998</v>
      </c>
    </row>
    <row r="18" spans="1:12" x14ac:dyDescent="0.2">
      <c r="A18" t="s">
        <v>272</v>
      </c>
      <c r="B18" s="45">
        <v>133808945</v>
      </c>
      <c r="C18" s="45"/>
      <c r="D18" s="45">
        <v>4816185.47</v>
      </c>
      <c r="E18" s="45"/>
      <c r="F18" s="45">
        <v>-89117.63</v>
      </c>
      <c r="G18" s="45"/>
      <c r="H18" s="45">
        <v>0</v>
      </c>
      <c r="I18" s="45"/>
      <c r="J18" s="45">
        <v>4727067.84</v>
      </c>
      <c r="K18" s="45"/>
      <c r="L18" s="45">
        <v>138536012.84</v>
      </c>
    </row>
    <row r="19" spans="1:12" x14ac:dyDescent="0.2">
      <c r="A19" t="s">
        <v>300</v>
      </c>
      <c r="B19" s="45">
        <v>5150191.71</v>
      </c>
      <c r="C19" s="45"/>
      <c r="D19" s="45">
        <v>826437.12</v>
      </c>
      <c r="E19" s="45"/>
      <c r="F19" s="45">
        <v>-4230.0499999999993</v>
      </c>
      <c r="G19" s="45"/>
      <c r="H19" s="45">
        <v>0</v>
      </c>
      <c r="I19" s="45"/>
      <c r="J19" s="45">
        <v>822207.07</v>
      </c>
      <c r="K19" s="45"/>
      <c r="L19" s="45">
        <v>5972398.7800000003</v>
      </c>
    </row>
    <row r="20" spans="1:12" x14ac:dyDescent="0.2">
      <c r="A20" t="s">
        <v>301</v>
      </c>
      <c r="B20" s="45">
        <v>21162711.430000003</v>
      </c>
      <c r="C20" s="45"/>
      <c r="D20" s="45">
        <v>0</v>
      </c>
      <c r="E20" s="45"/>
      <c r="F20" s="45">
        <v>-47314.75</v>
      </c>
      <c r="G20" s="45"/>
      <c r="H20" s="45">
        <v>0</v>
      </c>
      <c r="I20" s="45"/>
      <c r="J20" s="45">
        <v>-47314.75</v>
      </c>
      <c r="K20" s="45"/>
      <c r="L20" s="45">
        <v>21115396.680000003</v>
      </c>
    </row>
    <row r="21" spans="1:12" x14ac:dyDescent="0.2">
      <c r="A21" t="s">
        <v>302</v>
      </c>
      <c r="B21" s="45">
        <v>37274313.160000004</v>
      </c>
      <c r="C21" s="45"/>
      <c r="D21" s="45">
        <v>401678.46</v>
      </c>
      <c r="E21" s="45"/>
      <c r="F21" s="45">
        <v>-20203.53</v>
      </c>
      <c r="G21" s="45"/>
      <c r="H21" s="45">
        <v>0</v>
      </c>
      <c r="I21" s="45"/>
      <c r="J21" s="45">
        <v>381474.93000000005</v>
      </c>
      <c r="K21" s="45"/>
      <c r="L21" s="45">
        <v>37655788.090000004</v>
      </c>
    </row>
    <row r="22" spans="1:12" x14ac:dyDescent="0.2">
      <c r="A22" t="s">
        <v>303</v>
      </c>
      <c r="B22" s="45">
        <v>34865920.350000001</v>
      </c>
      <c r="C22" s="45"/>
      <c r="D22" s="45">
        <v>2707794.29</v>
      </c>
      <c r="E22" s="45"/>
      <c r="F22" s="45">
        <v>-3349954.2</v>
      </c>
      <c r="G22" s="45"/>
      <c r="H22" s="45">
        <v>0</v>
      </c>
      <c r="I22" s="45"/>
      <c r="J22" s="45">
        <v>-642159.91000000015</v>
      </c>
      <c r="K22" s="45"/>
      <c r="L22" s="45">
        <v>34223760.439999998</v>
      </c>
    </row>
    <row r="23" spans="1:12" x14ac:dyDescent="0.2">
      <c r="A23" t="s">
        <v>304</v>
      </c>
      <c r="B23" s="45">
        <v>46480903.540000007</v>
      </c>
      <c r="C23" s="45"/>
      <c r="D23" s="45">
        <v>2256244.2799999998</v>
      </c>
      <c r="E23" s="45"/>
      <c r="F23" s="45">
        <v>-627618.62999999989</v>
      </c>
      <c r="G23" s="45"/>
      <c r="H23" s="45">
        <v>0</v>
      </c>
      <c r="I23" s="45"/>
      <c r="J23" s="45">
        <v>1628625.65</v>
      </c>
      <c r="K23" s="45"/>
      <c r="L23" s="45">
        <v>48109529.190000005</v>
      </c>
    </row>
    <row r="24" spans="1:12" x14ac:dyDescent="0.2">
      <c r="A24" t="s">
        <v>305</v>
      </c>
      <c r="B24" s="45">
        <v>0</v>
      </c>
      <c r="C24" s="45"/>
      <c r="D24" s="45">
        <v>0</v>
      </c>
      <c r="E24" s="45"/>
      <c r="F24" s="45">
        <v>0</v>
      </c>
      <c r="G24" s="45"/>
      <c r="H24" s="45">
        <v>0</v>
      </c>
      <c r="I24" s="45"/>
      <c r="J24" s="45">
        <v>0</v>
      </c>
      <c r="K24" s="45"/>
      <c r="L24" s="45">
        <v>0</v>
      </c>
    </row>
    <row r="25" spans="1:12" x14ac:dyDescent="0.2">
      <c r="A25" t="s">
        <v>306</v>
      </c>
      <c r="B25" s="256">
        <v>481206.24000000005</v>
      </c>
      <c r="C25" s="256"/>
      <c r="D25" s="256">
        <v>0</v>
      </c>
      <c r="E25" s="256"/>
      <c r="F25" s="256">
        <v>0</v>
      </c>
      <c r="G25" s="256"/>
      <c r="H25" s="256">
        <v>0</v>
      </c>
      <c r="I25" s="256"/>
      <c r="J25" s="256">
        <v>0</v>
      </c>
      <c r="K25" s="257"/>
      <c r="L25" s="256">
        <v>481206.24000000005</v>
      </c>
    </row>
    <row r="26" spans="1:12" x14ac:dyDescent="0.2">
      <c r="A26" s="147" t="s">
        <v>1324</v>
      </c>
      <c r="B26" s="258">
        <v>0</v>
      </c>
      <c r="C26" s="256"/>
      <c r="D26" s="258">
        <v>0</v>
      </c>
      <c r="E26" s="256"/>
      <c r="F26" s="258">
        <v>0</v>
      </c>
      <c r="G26" s="256"/>
      <c r="H26" s="258">
        <v>145332.98000000001</v>
      </c>
      <c r="I26" s="45"/>
      <c r="J26" s="258">
        <v>145332.98000000001</v>
      </c>
      <c r="K26" s="256"/>
      <c r="L26" s="258">
        <v>145332.98000000001</v>
      </c>
    </row>
    <row r="27" spans="1:12" x14ac:dyDescent="0.2">
      <c r="B27" s="51">
        <v>927289038.49999988</v>
      </c>
      <c r="C27" s="51"/>
      <c r="D27" s="51">
        <v>43796656.740000002</v>
      </c>
      <c r="E27" s="51"/>
      <c r="F27" s="51">
        <v>-6765005.7999999989</v>
      </c>
      <c r="G27" s="51"/>
      <c r="H27" s="51">
        <v>192486.41</v>
      </c>
      <c r="I27" s="51"/>
      <c r="J27" s="51">
        <v>37224137.349999994</v>
      </c>
      <c r="K27" s="51"/>
      <c r="L27" s="51">
        <v>964513175.85000014</v>
      </c>
    </row>
    <row r="28" spans="1:12" x14ac:dyDescent="0.2">
      <c r="B28" s="51"/>
      <c r="C28" s="51"/>
      <c r="D28" s="51"/>
      <c r="E28" s="51"/>
      <c r="F28" s="51"/>
      <c r="G28" s="51"/>
      <c r="H28" s="51"/>
      <c r="I28" s="51"/>
      <c r="J28" s="51"/>
      <c r="K28" s="51"/>
      <c r="L28" s="51"/>
    </row>
    <row r="29" spans="1:12" x14ac:dyDescent="0.2">
      <c r="A29" s="12" t="s">
        <v>757</v>
      </c>
      <c r="B29" s="51"/>
      <c r="C29" s="51"/>
      <c r="D29" s="51"/>
      <c r="E29" s="51"/>
      <c r="F29" s="51"/>
      <c r="G29" s="51"/>
      <c r="H29" s="51"/>
      <c r="I29" s="51"/>
      <c r="J29" s="51"/>
      <c r="K29" s="51"/>
      <c r="L29" s="51"/>
    </row>
    <row r="30" spans="1:12" x14ac:dyDescent="0.2">
      <c r="A30" t="s">
        <v>307</v>
      </c>
      <c r="B30" s="51">
        <v>9023754.9900000002</v>
      </c>
      <c r="C30" s="51"/>
      <c r="D30" s="51">
        <v>971763.19</v>
      </c>
      <c r="E30" s="51"/>
      <c r="F30" s="51">
        <v>-1875946.16</v>
      </c>
      <c r="G30" s="51"/>
      <c r="H30" s="51">
        <v>64613.22</v>
      </c>
      <c r="I30" s="51"/>
      <c r="J30" s="51">
        <v>-839569.75</v>
      </c>
      <c r="K30" s="51"/>
      <c r="L30" s="45">
        <v>8184185.2400000002</v>
      </c>
    </row>
    <row r="31" spans="1:12" x14ac:dyDescent="0.2">
      <c r="A31" t="s">
        <v>308</v>
      </c>
      <c r="B31" s="51">
        <v>624483.74</v>
      </c>
      <c r="C31" s="51"/>
      <c r="D31" s="51">
        <v>0</v>
      </c>
      <c r="E31" s="51"/>
      <c r="F31" s="51">
        <v>-17070.07</v>
      </c>
      <c r="G31" s="51"/>
      <c r="H31" s="51">
        <v>0</v>
      </c>
      <c r="I31" s="51"/>
      <c r="J31" s="51">
        <v>-17070.07</v>
      </c>
      <c r="K31" s="51"/>
      <c r="L31" s="45">
        <v>607413.67000000004</v>
      </c>
    </row>
    <row r="32" spans="1:12" x14ac:dyDescent="0.2">
      <c r="A32" t="s">
        <v>309</v>
      </c>
      <c r="B32" s="51">
        <v>4268142.0600000005</v>
      </c>
      <c r="C32" s="51"/>
      <c r="D32" s="51">
        <v>463439.63</v>
      </c>
      <c r="E32" s="51"/>
      <c r="F32" s="51">
        <v>-134421.32</v>
      </c>
      <c r="G32" s="51"/>
      <c r="H32" s="51">
        <v>0</v>
      </c>
      <c r="I32" s="51"/>
      <c r="J32" s="51">
        <v>329018.31</v>
      </c>
      <c r="K32" s="51"/>
      <c r="L32" s="45">
        <v>4597160.37</v>
      </c>
    </row>
    <row r="33" spans="1:12" x14ac:dyDescent="0.2">
      <c r="A33" t="s">
        <v>310</v>
      </c>
      <c r="B33" s="51">
        <v>0</v>
      </c>
      <c r="C33" s="51"/>
      <c r="D33" s="51">
        <v>0</v>
      </c>
      <c r="E33" s="51"/>
      <c r="F33" s="51">
        <v>0</v>
      </c>
      <c r="G33" s="51"/>
      <c r="H33" s="51">
        <v>0</v>
      </c>
      <c r="I33" s="51"/>
      <c r="J33" s="51">
        <v>0</v>
      </c>
      <c r="K33" s="51"/>
      <c r="L33" s="45">
        <v>0</v>
      </c>
    </row>
    <row r="34" spans="1:12" x14ac:dyDescent="0.2">
      <c r="A34" t="s">
        <v>311</v>
      </c>
      <c r="B34" s="51">
        <v>2481112.75</v>
      </c>
      <c r="C34" s="51"/>
      <c r="D34" s="51">
        <v>0</v>
      </c>
      <c r="E34" s="51"/>
      <c r="F34" s="51">
        <v>-108665.53</v>
      </c>
      <c r="G34" s="51"/>
      <c r="H34" s="51">
        <v>30818.06</v>
      </c>
      <c r="I34" s="51"/>
      <c r="J34" s="51">
        <v>-77847.47</v>
      </c>
      <c r="K34" s="51"/>
      <c r="L34" s="45">
        <v>2403265.2799999998</v>
      </c>
    </row>
    <row r="35" spans="1:12" x14ac:dyDescent="0.2">
      <c r="A35" t="s">
        <v>312</v>
      </c>
      <c r="B35" s="47">
        <v>124122.05</v>
      </c>
      <c r="C35" s="51"/>
      <c r="D35" s="47">
        <v>31393.64</v>
      </c>
      <c r="E35" s="51"/>
      <c r="F35" s="47">
        <v>-4428.76</v>
      </c>
      <c r="G35" s="51"/>
      <c r="H35" s="47">
        <v>0</v>
      </c>
      <c r="I35" s="51"/>
      <c r="J35" s="47">
        <v>26964.879999999997</v>
      </c>
      <c r="K35" s="51"/>
      <c r="L35" s="47">
        <v>151086.93</v>
      </c>
    </row>
    <row r="36" spans="1:12" x14ac:dyDescent="0.2">
      <c r="B36" s="51">
        <v>16521615.590000002</v>
      </c>
      <c r="C36" s="51"/>
      <c r="D36" s="51">
        <v>1466596.4599999997</v>
      </c>
      <c r="E36" s="51"/>
      <c r="F36" s="51">
        <v>-2140531.84</v>
      </c>
      <c r="G36" s="51"/>
      <c r="H36" s="51">
        <v>95431.28</v>
      </c>
      <c r="I36" s="51"/>
      <c r="J36" s="51">
        <v>-578504.1</v>
      </c>
      <c r="K36" s="51"/>
      <c r="L36" s="51">
        <v>15943111.49</v>
      </c>
    </row>
    <row r="37" spans="1:12" x14ac:dyDescent="0.2">
      <c r="B37" s="51"/>
      <c r="C37" s="51"/>
      <c r="D37" s="51"/>
      <c r="E37" s="51"/>
      <c r="F37" s="51"/>
      <c r="G37" s="51"/>
      <c r="H37" s="51"/>
      <c r="I37" s="51"/>
      <c r="J37" s="51"/>
      <c r="K37" s="51"/>
      <c r="L37" s="51"/>
    </row>
    <row r="38" spans="1:12" x14ac:dyDescent="0.2">
      <c r="A38" s="12" t="s">
        <v>758</v>
      </c>
      <c r="B38" s="51"/>
      <c r="C38" s="51"/>
      <c r="D38" s="51"/>
      <c r="E38" s="51"/>
      <c r="F38" s="51"/>
      <c r="G38" s="51"/>
      <c r="H38" s="51"/>
      <c r="I38" s="51"/>
      <c r="J38" s="51"/>
      <c r="K38" s="51"/>
      <c r="L38" s="51"/>
    </row>
    <row r="39" spans="1:12" x14ac:dyDescent="0.2">
      <c r="A39" t="s">
        <v>313</v>
      </c>
      <c r="B39" s="51">
        <v>6.5</v>
      </c>
      <c r="C39" s="51"/>
      <c r="D39" s="51">
        <v>0</v>
      </c>
      <c r="E39" s="51"/>
      <c r="F39" s="51">
        <v>0</v>
      </c>
      <c r="G39" s="51"/>
      <c r="H39" s="51">
        <v>0</v>
      </c>
      <c r="I39" s="51"/>
      <c r="J39" s="51">
        <v>0</v>
      </c>
      <c r="K39" s="51"/>
      <c r="L39" s="45">
        <v>6.5</v>
      </c>
    </row>
    <row r="40" spans="1:12" x14ac:dyDescent="0.2">
      <c r="A40" t="s">
        <v>532</v>
      </c>
      <c r="B40" s="51">
        <v>4771919.46</v>
      </c>
      <c r="C40" s="51"/>
      <c r="D40" s="51">
        <v>175000.01</v>
      </c>
      <c r="E40" s="51"/>
      <c r="F40" s="51">
        <v>0</v>
      </c>
      <c r="G40" s="51"/>
      <c r="H40" s="51">
        <v>0</v>
      </c>
      <c r="I40" s="51"/>
      <c r="J40" s="51">
        <v>175000.01</v>
      </c>
      <c r="K40" s="51"/>
      <c r="L40" s="45">
        <v>4946919.47</v>
      </c>
    </row>
    <row r="41" spans="1:12" x14ac:dyDescent="0.2">
      <c r="A41" t="s">
        <v>533</v>
      </c>
      <c r="B41" s="58">
        <v>11456922.470000001</v>
      </c>
      <c r="C41" s="51"/>
      <c r="D41" s="58">
        <v>388893.77</v>
      </c>
      <c r="E41" s="51"/>
      <c r="F41" s="58">
        <v>-155564.63</v>
      </c>
      <c r="G41" s="51"/>
      <c r="H41" s="58">
        <v>0</v>
      </c>
      <c r="I41" s="51"/>
      <c r="J41" s="51">
        <v>233329.14</v>
      </c>
      <c r="K41" s="51"/>
      <c r="L41" s="45">
        <v>11690251.610000001</v>
      </c>
    </row>
    <row r="42" spans="1:12" x14ac:dyDescent="0.2">
      <c r="A42" t="s">
        <v>534</v>
      </c>
      <c r="B42" s="58">
        <v>19598137.689999998</v>
      </c>
      <c r="C42" s="51"/>
      <c r="D42" s="58">
        <v>402649.51</v>
      </c>
      <c r="E42" s="51"/>
      <c r="F42" s="58">
        <v>-55573.58</v>
      </c>
      <c r="G42" s="51"/>
      <c r="H42" s="58">
        <v>0</v>
      </c>
      <c r="I42" s="51"/>
      <c r="J42" s="51">
        <v>347075.93</v>
      </c>
      <c r="K42" s="51"/>
      <c r="L42" s="45">
        <v>19945213.619999997</v>
      </c>
    </row>
    <row r="43" spans="1:12" x14ac:dyDescent="0.2">
      <c r="A43" t="s">
        <v>535</v>
      </c>
      <c r="B43" s="58">
        <v>5409463.4699999997</v>
      </c>
      <c r="C43" s="51"/>
      <c r="D43" s="58">
        <v>119125.54000000001</v>
      </c>
      <c r="E43" s="51"/>
      <c r="F43" s="58">
        <v>-18752.79</v>
      </c>
      <c r="G43" s="51"/>
      <c r="H43" s="58">
        <v>0</v>
      </c>
      <c r="I43" s="51"/>
      <c r="J43" s="51">
        <v>100372.75</v>
      </c>
      <c r="K43" s="51"/>
      <c r="L43" s="45">
        <v>5509836.2199999997</v>
      </c>
    </row>
    <row r="44" spans="1:12" x14ac:dyDescent="0.2">
      <c r="A44" t="s">
        <v>273</v>
      </c>
      <c r="B44" s="51">
        <v>310299.96000000002</v>
      </c>
      <c r="C44" s="51"/>
      <c r="D44" s="51">
        <v>0</v>
      </c>
      <c r="E44" s="51"/>
      <c r="F44" s="51">
        <v>-52.87</v>
      </c>
      <c r="G44" s="51"/>
      <c r="H44" s="51">
        <v>0</v>
      </c>
      <c r="I44" s="51"/>
      <c r="J44" s="51">
        <v>-52.87</v>
      </c>
      <c r="K44" s="51"/>
      <c r="L44" s="45">
        <v>310247.09000000003</v>
      </c>
    </row>
    <row r="45" spans="1:12" x14ac:dyDescent="0.2">
      <c r="A45" t="s">
        <v>274</v>
      </c>
      <c r="B45" s="51">
        <v>29930.61</v>
      </c>
      <c r="C45" s="51"/>
      <c r="D45" s="51">
        <v>0</v>
      </c>
      <c r="E45" s="51"/>
      <c r="F45" s="51">
        <v>0</v>
      </c>
      <c r="G45" s="51"/>
      <c r="H45" s="51">
        <v>0</v>
      </c>
      <c r="I45" s="51"/>
      <c r="J45" s="51">
        <v>0</v>
      </c>
      <c r="K45" s="51"/>
      <c r="L45" s="45">
        <v>29930.61</v>
      </c>
    </row>
    <row r="46" spans="1:12" x14ac:dyDescent="0.2">
      <c r="A46" t="s">
        <v>275</v>
      </c>
      <c r="B46" s="47">
        <v>103528.98</v>
      </c>
      <c r="C46" s="51"/>
      <c r="D46" s="47">
        <v>0</v>
      </c>
      <c r="E46" s="51"/>
      <c r="F46" s="47">
        <v>0</v>
      </c>
      <c r="G46" s="51"/>
      <c r="H46" s="47">
        <v>0</v>
      </c>
      <c r="I46" s="51"/>
      <c r="J46" s="47">
        <v>0</v>
      </c>
      <c r="K46" s="51"/>
      <c r="L46" s="47">
        <v>103528.98</v>
      </c>
    </row>
    <row r="47" spans="1:12" x14ac:dyDescent="0.2">
      <c r="B47" s="51">
        <v>41680209.139999993</v>
      </c>
      <c r="C47" s="51"/>
      <c r="D47" s="51">
        <v>1085668.83</v>
      </c>
      <c r="E47" s="51"/>
      <c r="F47" s="51">
        <v>-229943.87000000002</v>
      </c>
      <c r="G47" s="51"/>
      <c r="H47" s="51">
        <v>0</v>
      </c>
      <c r="I47" s="51"/>
      <c r="J47" s="51">
        <v>855724.96000000008</v>
      </c>
      <c r="K47" s="51"/>
      <c r="L47" s="51">
        <v>42535934.100000001</v>
      </c>
    </row>
    <row r="48" spans="1:12" x14ac:dyDescent="0.2">
      <c r="B48" s="51"/>
      <c r="C48" s="51"/>
      <c r="D48" s="51"/>
      <c r="E48" s="51"/>
      <c r="F48" s="51"/>
      <c r="G48" s="51"/>
      <c r="H48" s="51"/>
      <c r="I48" s="51"/>
      <c r="J48" s="51"/>
      <c r="K48" s="51"/>
      <c r="L48" s="51"/>
    </row>
    <row r="49" spans="1:12" x14ac:dyDescent="0.2">
      <c r="A49" s="3" t="s">
        <v>759</v>
      </c>
      <c r="B49" s="51"/>
      <c r="C49" s="51"/>
      <c r="D49" s="51"/>
      <c r="E49" s="51"/>
      <c r="F49" s="51"/>
      <c r="G49" s="51"/>
      <c r="H49" s="51"/>
      <c r="I49" s="51"/>
      <c r="J49" s="51"/>
      <c r="K49" s="51"/>
      <c r="L49" s="51"/>
    </row>
    <row r="50" spans="1:12" x14ac:dyDescent="0.2">
      <c r="A50" t="s">
        <v>276</v>
      </c>
      <c r="B50" s="51">
        <v>2240.29</v>
      </c>
      <c r="C50" s="51"/>
      <c r="D50" s="51">
        <v>0</v>
      </c>
      <c r="E50" s="51"/>
      <c r="F50" s="51">
        <v>0</v>
      </c>
      <c r="G50" s="51"/>
      <c r="H50" s="51">
        <v>0</v>
      </c>
      <c r="I50" s="51"/>
      <c r="J50" s="51">
        <v>0</v>
      </c>
      <c r="K50" s="51"/>
      <c r="L50" s="45">
        <v>2240.29</v>
      </c>
    </row>
    <row r="51" spans="1:12" x14ac:dyDescent="0.2">
      <c r="A51" t="s">
        <v>277</v>
      </c>
      <c r="B51" s="47">
        <v>100</v>
      </c>
      <c r="C51" s="51"/>
      <c r="D51" s="47">
        <v>0</v>
      </c>
      <c r="E51" s="51"/>
      <c r="F51" s="47">
        <v>-100</v>
      </c>
      <c r="G51" s="51"/>
      <c r="H51" s="47">
        <v>0</v>
      </c>
      <c r="I51" s="51"/>
      <c r="J51" s="47">
        <v>-100</v>
      </c>
      <c r="K51" s="51"/>
      <c r="L51" s="47">
        <v>0</v>
      </c>
    </row>
    <row r="52" spans="1:12" x14ac:dyDescent="0.2">
      <c r="B52" s="51">
        <v>2340.29</v>
      </c>
      <c r="C52" s="51"/>
      <c r="D52" s="51">
        <v>0</v>
      </c>
      <c r="E52" s="51"/>
      <c r="F52" s="51">
        <v>-100</v>
      </c>
      <c r="G52" s="51"/>
      <c r="H52" s="51">
        <v>0</v>
      </c>
      <c r="I52" s="51"/>
      <c r="J52" s="51">
        <v>-100</v>
      </c>
      <c r="K52" s="51"/>
      <c r="L52" s="51">
        <v>2240.29</v>
      </c>
    </row>
    <row r="53" spans="1:12" x14ac:dyDescent="0.2">
      <c r="B53" s="51"/>
      <c r="C53" s="51"/>
      <c r="D53" s="51"/>
      <c r="E53" s="51"/>
      <c r="F53" s="51"/>
      <c r="G53" s="51"/>
      <c r="H53" s="51"/>
      <c r="I53" s="51"/>
      <c r="J53" s="51"/>
      <c r="K53" s="51"/>
      <c r="L53" s="51"/>
    </row>
    <row r="54" spans="1:12" x14ac:dyDescent="0.2">
      <c r="A54" s="3" t="s">
        <v>760</v>
      </c>
      <c r="B54" s="45"/>
      <c r="C54" s="45"/>
      <c r="D54" s="45"/>
      <c r="E54" s="45"/>
      <c r="F54" s="45"/>
      <c r="G54" s="45"/>
      <c r="H54" s="45"/>
      <c r="I54" s="45"/>
      <c r="J54" s="45"/>
      <c r="K54" s="45"/>
      <c r="L54" s="45"/>
    </row>
    <row r="55" spans="1:12" x14ac:dyDescent="0.2">
      <c r="A55" t="s">
        <v>278</v>
      </c>
      <c r="B55" s="45">
        <v>8132.93</v>
      </c>
      <c r="C55" s="45"/>
      <c r="D55" s="45">
        <v>0</v>
      </c>
      <c r="E55" s="45"/>
      <c r="F55" s="45">
        <v>0</v>
      </c>
      <c r="G55" s="45"/>
      <c r="H55" s="45">
        <v>0</v>
      </c>
      <c r="I55" s="45"/>
      <c r="J55" s="45">
        <v>0</v>
      </c>
      <c r="K55" s="45"/>
      <c r="L55" s="45">
        <v>8132.93</v>
      </c>
    </row>
    <row r="56" spans="1:12" x14ac:dyDescent="0.2">
      <c r="A56" t="s">
        <v>279</v>
      </c>
      <c r="B56" s="45">
        <v>14896366.51</v>
      </c>
      <c r="C56" s="45"/>
      <c r="D56" s="45">
        <v>108072.94</v>
      </c>
      <c r="E56" s="45"/>
      <c r="F56" s="45">
        <v>0</v>
      </c>
      <c r="G56" s="45"/>
      <c r="H56" s="45">
        <v>0</v>
      </c>
      <c r="I56" s="45"/>
      <c r="J56" s="45">
        <v>108072.94</v>
      </c>
      <c r="K56" s="45"/>
      <c r="L56" s="45">
        <v>15004439.449999999</v>
      </c>
    </row>
    <row r="57" spans="1:12" x14ac:dyDescent="0.2">
      <c r="A57" t="s">
        <v>280</v>
      </c>
      <c r="B57" s="45">
        <v>7350941.0500000007</v>
      </c>
      <c r="C57" s="45"/>
      <c r="D57" s="45">
        <v>342967.02999999997</v>
      </c>
      <c r="E57" s="45"/>
      <c r="F57" s="45">
        <v>-95084.46</v>
      </c>
      <c r="G57" s="45"/>
      <c r="H57" s="45">
        <v>0</v>
      </c>
      <c r="I57" s="45"/>
      <c r="J57" s="45">
        <v>247882.56999999995</v>
      </c>
      <c r="K57" s="45"/>
      <c r="L57" s="45">
        <v>7598823.620000001</v>
      </c>
    </row>
    <row r="58" spans="1:12" x14ac:dyDescent="0.2">
      <c r="A58" t="s">
        <v>281</v>
      </c>
      <c r="B58" s="45">
        <v>150369502.45999998</v>
      </c>
      <c r="C58" s="45"/>
      <c r="D58" s="45">
        <v>4449642.46</v>
      </c>
      <c r="E58" s="45"/>
      <c r="F58" s="45">
        <v>-864934.41999999993</v>
      </c>
      <c r="G58" s="45"/>
      <c r="H58" s="45">
        <v>0</v>
      </c>
      <c r="I58" s="45"/>
      <c r="J58" s="45">
        <v>3584708.04</v>
      </c>
      <c r="K58" s="45"/>
      <c r="L58" s="45">
        <v>153954210.49999997</v>
      </c>
    </row>
    <row r="59" spans="1:12" x14ac:dyDescent="0.2">
      <c r="A59" t="s">
        <v>282</v>
      </c>
      <c r="B59" s="45">
        <v>33141792.68</v>
      </c>
      <c r="C59" s="45"/>
      <c r="D59" s="45">
        <v>76581.009999999995</v>
      </c>
      <c r="E59" s="45"/>
      <c r="F59" s="45">
        <v>-46426.53</v>
      </c>
      <c r="G59" s="45"/>
      <c r="H59" s="45">
        <v>0</v>
      </c>
      <c r="I59" s="45"/>
      <c r="J59" s="45">
        <v>30154.479999999996</v>
      </c>
      <c r="K59" s="45"/>
      <c r="L59" s="45">
        <v>33171947.16</v>
      </c>
    </row>
    <row r="60" spans="1:12" x14ac:dyDescent="0.2">
      <c r="A60" t="s">
        <v>283</v>
      </c>
      <c r="B60" s="45">
        <v>19840186.649999999</v>
      </c>
      <c r="C60" s="45"/>
      <c r="D60" s="45">
        <v>843038.49000000011</v>
      </c>
      <c r="E60" s="45"/>
      <c r="F60" s="45">
        <v>-8551.9500000000007</v>
      </c>
      <c r="G60" s="45"/>
      <c r="H60" s="45">
        <v>0</v>
      </c>
      <c r="I60" s="45"/>
      <c r="J60" s="45">
        <v>834486.54000000015</v>
      </c>
      <c r="K60" s="45"/>
      <c r="L60" s="45">
        <v>20674673.189999998</v>
      </c>
    </row>
    <row r="61" spans="1:12" x14ac:dyDescent="0.2">
      <c r="A61" t="s">
        <v>284</v>
      </c>
      <c r="B61" s="45">
        <v>3794110.73</v>
      </c>
      <c r="C61" s="45"/>
      <c r="D61" s="45">
        <v>3353.01</v>
      </c>
      <c r="E61" s="45"/>
      <c r="F61" s="45">
        <v>-1140.74</v>
      </c>
      <c r="G61" s="45"/>
      <c r="H61" s="45">
        <v>0</v>
      </c>
      <c r="I61" s="45"/>
      <c r="J61" s="45">
        <v>2212.2700000000004</v>
      </c>
      <c r="K61" s="45"/>
      <c r="L61" s="45">
        <v>3796323</v>
      </c>
    </row>
    <row r="62" spans="1:12" x14ac:dyDescent="0.2">
      <c r="A62" t="s">
        <v>285</v>
      </c>
      <c r="B62" s="45">
        <v>0</v>
      </c>
      <c r="C62" s="45"/>
      <c r="D62" s="45">
        <v>0</v>
      </c>
      <c r="E62" s="45"/>
      <c r="F62" s="45">
        <v>0</v>
      </c>
      <c r="G62" s="45"/>
      <c r="H62" s="45">
        <v>38429.14</v>
      </c>
      <c r="I62" s="45"/>
      <c r="J62" s="45">
        <v>38429.14</v>
      </c>
      <c r="K62" s="45"/>
      <c r="L62" s="45">
        <v>38429.14</v>
      </c>
    </row>
    <row r="63" spans="1:12" x14ac:dyDescent="0.2">
      <c r="A63" t="s">
        <v>286</v>
      </c>
      <c r="B63" s="47">
        <v>0</v>
      </c>
      <c r="C63" s="45"/>
      <c r="D63" s="47">
        <v>0</v>
      </c>
      <c r="E63" s="45"/>
      <c r="F63" s="47">
        <v>0</v>
      </c>
      <c r="G63" s="45"/>
      <c r="H63" s="47">
        <v>0</v>
      </c>
      <c r="I63" s="45"/>
      <c r="J63" s="47">
        <v>0</v>
      </c>
      <c r="K63" s="51"/>
      <c r="L63" s="47">
        <v>0</v>
      </c>
    </row>
    <row r="64" spans="1:12" x14ac:dyDescent="0.2">
      <c r="B64" s="51">
        <v>229401033.00999999</v>
      </c>
      <c r="C64" s="51"/>
      <c r="D64" s="51">
        <v>5823654.9399999995</v>
      </c>
      <c r="E64" s="51"/>
      <c r="F64" s="51">
        <v>-1016138.0999999999</v>
      </c>
      <c r="G64" s="51"/>
      <c r="H64" s="51">
        <v>38429.14</v>
      </c>
      <c r="I64" s="51"/>
      <c r="J64" s="51">
        <v>4845945.9799999995</v>
      </c>
      <c r="K64" s="51"/>
      <c r="L64" s="51">
        <v>234246978.98999995</v>
      </c>
    </row>
    <row r="65" spans="1:12" x14ac:dyDescent="0.2">
      <c r="B65" s="51"/>
      <c r="C65" s="51"/>
      <c r="D65" s="51"/>
      <c r="E65" s="51"/>
      <c r="F65" s="51"/>
      <c r="G65" s="51"/>
      <c r="H65" s="51"/>
      <c r="I65" s="51"/>
      <c r="J65" s="51"/>
      <c r="K65" s="51"/>
      <c r="L65" s="51"/>
    </row>
    <row r="66" spans="1:12" x14ac:dyDescent="0.2">
      <c r="A66" s="3" t="s">
        <v>761</v>
      </c>
      <c r="B66" s="58"/>
      <c r="C66" s="51"/>
      <c r="D66" s="51"/>
      <c r="E66" s="51"/>
      <c r="F66" s="51"/>
      <c r="G66" s="51"/>
      <c r="H66" s="51"/>
      <c r="I66" s="51"/>
      <c r="J66" s="51"/>
      <c r="K66" s="51"/>
      <c r="L66" s="51"/>
    </row>
    <row r="67" spans="1:12" x14ac:dyDescent="0.2">
      <c r="A67" t="s">
        <v>287</v>
      </c>
      <c r="B67" s="58">
        <v>6293327.3699999992</v>
      </c>
      <c r="C67" s="51"/>
      <c r="D67" s="58">
        <v>0</v>
      </c>
      <c r="E67" s="51"/>
      <c r="F67" s="58">
        <v>0</v>
      </c>
      <c r="G67" s="51"/>
      <c r="H67" s="58">
        <v>-100000</v>
      </c>
      <c r="I67" s="51"/>
      <c r="J67" s="51">
        <v>-100000</v>
      </c>
      <c r="K67" s="51"/>
      <c r="L67" s="45">
        <v>6193327.3699999992</v>
      </c>
    </row>
    <row r="68" spans="1:12" x14ac:dyDescent="0.2">
      <c r="A68" t="s">
        <v>1293</v>
      </c>
      <c r="B68" s="58">
        <v>0</v>
      </c>
      <c r="C68" s="51"/>
      <c r="D68" s="58">
        <v>0</v>
      </c>
      <c r="E68" s="51"/>
      <c r="F68" s="58">
        <v>0</v>
      </c>
      <c r="G68" s="51"/>
      <c r="H68" s="58">
        <v>100000</v>
      </c>
      <c r="I68" s="51"/>
      <c r="J68" s="51">
        <v>100000</v>
      </c>
      <c r="K68" s="51"/>
      <c r="L68" s="150">
        <v>100000</v>
      </c>
    </row>
    <row r="69" spans="1:12" x14ac:dyDescent="0.2">
      <c r="A69" t="s">
        <v>773</v>
      </c>
      <c r="B69" s="58">
        <v>276403131.52000004</v>
      </c>
      <c r="C69" s="51"/>
      <c r="D69" s="58">
        <v>17733075.02</v>
      </c>
      <c r="E69" s="51"/>
      <c r="F69" s="58">
        <v>-2867780.0400000005</v>
      </c>
      <c r="G69" s="51"/>
      <c r="H69" s="58">
        <v>3010481.46</v>
      </c>
      <c r="I69" s="51"/>
      <c r="J69" s="51">
        <v>17875776.439999998</v>
      </c>
      <c r="K69" s="51"/>
      <c r="L69" s="45">
        <v>294278907.96000004</v>
      </c>
    </row>
    <row r="70" spans="1:12" x14ac:dyDescent="0.2">
      <c r="A70" t="s">
        <v>774</v>
      </c>
      <c r="B70" s="58">
        <v>14564631.119999999</v>
      </c>
      <c r="C70" s="51"/>
      <c r="D70" s="58">
        <v>2535448.2999999998</v>
      </c>
      <c r="E70" s="51"/>
      <c r="F70" s="58">
        <v>-1329199.92</v>
      </c>
      <c r="G70" s="51"/>
      <c r="H70" s="58">
        <v>0</v>
      </c>
      <c r="I70" s="51"/>
      <c r="J70" s="51">
        <v>1206248.3799999999</v>
      </c>
      <c r="K70" s="51"/>
      <c r="L70" s="45">
        <v>15770879.5</v>
      </c>
    </row>
    <row r="71" spans="1:12" x14ac:dyDescent="0.2">
      <c r="A71" t="s">
        <v>775</v>
      </c>
      <c r="B71" s="58">
        <v>1233113474.4200001</v>
      </c>
      <c r="C71" s="51"/>
      <c r="D71" s="58">
        <v>153028191.79999998</v>
      </c>
      <c r="E71" s="51"/>
      <c r="F71" s="58">
        <v>-17737600.219999999</v>
      </c>
      <c r="G71" s="51"/>
      <c r="H71" s="58">
        <v>-2985190.2199999997</v>
      </c>
      <c r="I71" s="51"/>
      <c r="J71" s="51">
        <v>132305401.35999998</v>
      </c>
      <c r="K71" s="51"/>
      <c r="L71" s="45">
        <v>1365418875.78</v>
      </c>
    </row>
    <row r="72" spans="1:12" x14ac:dyDescent="0.2">
      <c r="A72" t="s">
        <v>776</v>
      </c>
      <c r="B72" s="58">
        <v>638933.72</v>
      </c>
      <c r="C72" s="51"/>
      <c r="D72" s="58">
        <v>0</v>
      </c>
      <c r="E72" s="51"/>
      <c r="F72" s="58">
        <v>0</v>
      </c>
      <c r="G72" s="51"/>
      <c r="H72" s="58">
        <v>0</v>
      </c>
      <c r="I72" s="51"/>
      <c r="J72" s="51">
        <v>0</v>
      </c>
      <c r="K72" s="51"/>
      <c r="L72" s="45">
        <v>638933.72</v>
      </c>
    </row>
    <row r="73" spans="1:12" x14ac:dyDescent="0.2">
      <c r="A73" t="s">
        <v>777</v>
      </c>
      <c r="B73" s="51">
        <v>192343718.16999999</v>
      </c>
      <c r="C73" s="51"/>
      <c r="D73" s="51">
        <v>18884139.359999999</v>
      </c>
      <c r="E73" s="51"/>
      <c r="F73" s="51">
        <v>-3093988.16</v>
      </c>
      <c r="G73" s="51"/>
      <c r="H73" s="51">
        <v>4145218.19</v>
      </c>
      <c r="I73" s="51"/>
      <c r="J73" s="51">
        <v>19935369.390000001</v>
      </c>
      <c r="K73" s="51"/>
      <c r="L73" s="45">
        <v>212279087.56</v>
      </c>
    </row>
    <row r="74" spans="1:12" x14ac:dyDescent="0.2">
      <c r="A74" t="s">
        <v>778</v>
      </c>
      <c r="B74" s="51">
        <v>153105401.68999997</v>
      </c>
      <c r="C74" s="51"/>
      <c r="D74" s="51">
        <v>10764497.270000001</v>
      </c>
      <c r="E74" s="51"/>
      <c r="F74" s="51">
        <v>-639406.99</v>
      </c>
      <c r="G74" s="51"/>
      <c r="H74" s="51">
        <v>12526762.529999999</v>
      </c>
      <c r="I74" s="51"/>
      <c r="J74" s="51">
        <v>22651852.810000002</v>
      </c>
      <c r="K74" s="51"/>
      <c r="L74" s="45">
        <v>175757254.49999997</v>
      </c>
    </row>
    <row r="75" spans="1:12" x14ac:dyDescent="0.2">
      <c r="A75" t="s">
        <v>958</v>
      </c>
      <c r="B75" s="51">
        <v>12514712.26</v>
      </c>
      <c r="C75" s="51"/>
      <c r="D75" s="51">
        <v>0</v>
      </c>
      <c r="E75" s="51"/>
      <c r="F75" s="51">
        <v>0</v>
      </c>
      <c r="G75" s="51"/>
      <c r="H75" s="51">
        <v>-12514712.26</v>
      </c>
      <c r="I75" s="51"/>
      <c r="J75" s="51">
        <v>-12514712.26</v>
      </c>
      <c r="K75" s="51"/>
      <c r="L75" s="45">
        <v>0</v>
      </c>
    </row>
    <row r="76" spans="1:12" x14ac:dyDescent="0.2">
      <c r="A76" t="s">
        <v>779</v>
      </c>
      <c r="B76" s="51">
        <v>13568243.540000001</v>
      </c>
      <c r="C76" s="51"/>
      <c r="D76" s="51">
        <v>2773099.03</v>
      </c>
      <c r="E76" s="51"/>
      <c r="F76" s="51">
        <v>-66011.56</v>
      </c>
      <c r="G76" s="51"/>
      <c r="H76" s="51">
        <v>0</v>
      </c>
      <c r="I76" s="51"/>
      <c r="J76" s="51">
        <v>2707087.4699999997</v>
      </c>
      <c r="K76" s="51"/>
      <c r="L76" s="45">
        <v>16275331.010000002</v>
      </c>
    </row>
    <row r="77" spans="1:12" x14ac:dyDescent="0.2">
      <c r="A77" t="s">
        <v>780</v>
      </c>
      <c r="B77" s="47">
        <v>27801470.619999997</v>
      </c>
      <c r="C77" s="51"/>
      <c r="D77" s="47">
        <v>0</v>
      </c>
      <c r="E77" s="51"/>
      <c r="F77" s="47">
        <v>-732205.04000000039</v>
      </c>
      <c r="G77" s="51"/>
      <c r="H77" s="47">
        <v>729001.76000000024</v>
      </c>
      <c r="I77" s="51"/>
      <c r="J77" s="47">
        <v>-3203.2800000001444</v>
      </c>
      <c r="K77" s="51"/>
      <c r="L77" s="47">
        <v>27798267.339999996</v>
      </c>
    </row>
    <row r="78" spans="1:12" x14ac:dyDescent="0.2">
      <c r="B78" s="51">
        <v>1930347044.4300001</v>
      </c>
      <c r="C78" s="51"/>
      <c r="D78" s="51">
        <v>205718450.77999997</v>
      </c>
      <c r="E78" s="51"/>
      <c r="F78" s="51">
        <v>-26466191.929999996</v>
      </c>
      <c r="G78" s="51"/>
      <c r="H78" s="51">
        <v>4911561.459999999</v>
      </c>
      <c r="I78" s="51"/>
      <c r="J78" s="51">
        <v>184163820.31</v>
      </c>
      <c r="K78" s="51"/>
      <c r="L78" s="51">
        <v>2114510864.74</v>
      </c>
    </row>
    <row r="79" spans="1:12" x14ac:dyDescent="0.2">
      <c r="B79" s="51"/>
      <c r="C79" s="51"/>
      <c r="D79" s="51"/>
      <c r="E79" s="51"/>
      <c r="F79" s="51"/>
      <c r="G79" s="51"/>
      <c r="H79" s="51"/>
      <c r="I79" s="51"/>
      <c r="J79" s="51"/>
      <c r="K79" s="51"/>
      <c r="L79" s="51"/>
    </row>
    <row r="80" spans="1:12" x14ac:dyDescent="0.2">
      <c r="A80" s="3" t="s">
        <v>118</v>
      </c>
      <c r="B80" s="51"/>
      <c r="C80" s="51"/>
      <c r="D80" s="51"/>
      <c r="E80" s="51"/>
      <c r="F80" s="51"/>
      <c r="G80" s="51"/>
      <c r="H80" s="51"/>
      <c r="I80" s="51"/>
      <c r="J80" s="51"/>
      <c r="K80" s="51"/>
      <c r="L80" s="51"/>
    </row>
    <row r="81" spans="1:12" x14ac:dyDescent="0.2">
      <c r="A81" t="s">
        <v>5</v>
      </c>
      <c r="B81" s="51">
        <v>7781410.5899999999</v>
      </c>
      <c r="C81" s="51"/>
      <c r="D81" s="51">
        <v>0</v>
      </c>
      <c r="E81" s="51"/>
      <c r="F81" s="51">
        <v>0</v>
      </c>
      <c r="G81" s="51"/>
      <c r="H81" s="51">
        <v>0</v>
      </c>
      <c r="I81" s="51"/>
      <c r="J81" s="51">
        <v>0</v>
      </c>
      <c r="K81" s="51"/>
      <c r="L81" s="45">
        <v>7781410.5899999999</v>
      </c>
    </row>
    <row r="82" spans="1:12" x14ac:dyDescent="0.2">
      <c r="A82" t="s">
        <v>6</v>
      </c>
      <c r="B82" s="51">
        <v>1573048.99</v>
      </c>
      <c r="C82" s="51"/>
      <c r="D82" s="51">
        <v>0</v>
      </c>
      <c r="E82" s="51"/>
      <c r="F82" s="51">
        <v>0</v>
      </c>
      <c r="G82" s="51"/>
      <c r="H82" s="51">
        <v>0</v>
      </c>
      <c r="I82" s="51"/>
      <c r="J82" s="51">
        <v>0</v>
      </c>
      <c r="K82" s="51"/>
      <c r="L82" s="45">
        <v>1573048.99</v>
      </c>
    </row>
    <row r="83" spans="1:12" x14ac:dyDescent="0.2">
      <c r="A83" t="s">
        <v>7</v>
      </c>
      <c r="B83" s="51">
        <v>6184990.3900000006</v>
      </c>
      <c r="C83" s="51"/>
      <c r="D83" s="51">
        <v>317001.67</v>
      </c>
      <c r="E83" s="51"/>
      <c r="F83" s="51">
        <v>0</v>
      </c>
      <c r="G83" s="51"/>
      <c r="H83" s="51">
        <v>-47153.43</v>
      </c>
      <c r="I83" s="51"/>
      <c r="J83" s="51">
        <v>269848.24</v>
      </c>
      <c r="K83" s="51"/>
      <c r="L83" s="45">
        <v>6454838.6300000008</v>
      </c>
    </row>
    <row r="84" spans="1:12" x14ac:dyDescent="0.2">
      <c r="A84" t="s">
        <v>8</v>
      </c>
      <c r="B84" s="51">
        <v>116875444.07999998</v>
      </c>
      <c r="C84" s="51"/>
      <c r="D84" s="51">
        <v>5437761.6900000004</v>
      </c>
      <c r="E84" s="51"/>
      <c r="F84" s="51">
        <v>-1148920.7100000002</v>
      </c>
      <c r="G84" s="51"/>
      <c r="H84" s="51">
        <v>0</v>
      </c>
      <c r="I84" s="51"/>
      <c r="J84" s="51">
        <v>4288840.9800000004</v>
      </c>
      <c r="K84" s="51"/>
      <c r="L84" s="45">
        <v>121164285.05999999</v>
      </c>
    </row>
    <row r="85" spans="1:12" x14ac:dyDescent="0.2">
      <c r="A85" t="s">
        <v>781</v>
      </c>
      <c r="B85" s="51">
        <v>0</v>
      </c>
      <c r="C85" s="51"/>
      <c r="D85" s="51">
        <v>0</v>
      </c>
      <c r="E85" s="51"/>
      <c r="F85" s="51">
        <v>0</v>
      </c>
      <c r="G85" s="51"/>
      <c r="H85" s="51">
        <v>0</v>
      </c>
      <c r="I85" s="51"/>
      <c r="J85" s="51">
        <v>0</v>
      </c>
      <c r="K85" s="51"/>
      <c r="L85" s="45">
        <v>0</v>
      </c>
    </row>
    <row r="86" spans="1:12" x14ac:dyDescent="0.2">
      <c r="A86" t="s">
        <v>9</v>
      </c>
      <c r="B86" s="51">
        <v>24516042.819999997</v>
      </c>
      <c r="C86" s="51"/>
      <c r="D86" s="51">
        <v>17686.5</v>
      </c>
      <c r="E86" s="51"/>
      <c r="F86" s="51">
        <v>-20.82</v>
      </c>
      <c r="G86" s="51"/>
      <c r="H86" s="51">
        <v>0</v>
      </c>
      <c r="I86" s="51"/>
      <c r="J86" s="51">
        <v>17665.68</v>
      </c>
      <c r="K86" s="51"/>
      <c r="L86" s="45">
        <v>24533708.499999996</v>
      </c>
    </row>
    <row r="87" spans="1:12" x14ac:dyDescent="0.2">
      <c r="A87" t="s">
        <v>10</v>
      </c>
      <c r="B87" s="51">
        <v>42669050.840000004</v>
      </c>
      <c r="C87" s="51"/>
      <c r="D87" s="51">
        <v>1348403.56</v>
      </c>
      <c r="E87" s="51"/>
      <c r="F87" s="51">
        <v>-276058.31</v>
      </c>
      <c r="G87" s="51"/>
      <c r="H87" s="51">
        <v>0</v>
      </c>
      <c r="I87" s="51"/>
      <c r="J87" s="51">
        <v>1072345.25</v>
      </c>
      <c r="K87" s="51"/>
      <c r="L87" s="45">
        <v>43741396.090000004</v>
      </c>
    </row>
    <row r="88" spans="1:12" x14ac:dyDescent="0.2">
      <c r="A88" t="s">
        <v>11</v>
      </c>
      <c r="B88" s="51">
        <v>40580453.810000002</v>
      </c>
      <c r="C88" s="51"/>
      <c r="D88" s="51">
        <v>598381.53</v>
      </c>
      <c r="E88" s="51"/>
      <c r="F88" s="51">
        <v>-165678.6</v>
      </c>
      <c r="G88" s="51"/>
      <c r="H88" s="51">
        <v>0</v>
      </c>
      <c r="I88" s="51"/>
      <c r="J88" s="51">
        <v>432702.93000000005</v>
      </c>
      <c r="K88" s="51"/>
      <c r="L88" s="45">
        <v>41013156.740000002</v>
      </c>
    </row>
    <row r="89" spans="1:12" x14ac:dyDescent="0.2">
      <c r="A89" t="s">
        <v>782</v>
      </c>
      <c r="B89" s="51">
        <v>2437093.5699999998</v>
      </c>
      <c r="C89" s="51"/>
      <c r="D89" s="51">
        <v>0</v>
      </c>
      <c r="E89" s="51"/>
      <c r="F89" s="51">
        <v>0</v>
      </c>
      <c r="G89" s="51"/>
      <c r="H89" s="51">
        <v>0</v>
      </c>
      <c r="I89" s="51"/>
      <c r="J89" s="51">
        <v>0</v>
      </c>
      <c r="K89" s="51"/>
      <c r="L89" s="45">
        <v>2437093.5699999998</v>
      </c>
    </row>
    <row r="90" spans="1:12" x14ac:dyDescent="0.2">
      <c r="A90" t="s">
        <v>783</v>
      </c>
      <c r="B90" s="51">
        <v>5111200.32</v>
      </c>
      <c r="C90" s="51"/>
      <c r="D90" s="51">
        <v>557090.35</v>
      </c>
      <c r="E90" s="51"/>
      <c r="F90" s="51">
        <v>-8492.2900000000009</v>
      </c>
      <c r="G90" s="51"/>
      <c r="H90" s="51">
        <v>0</v>
      </c>
      <c r="I90" s="51"/>
      <c r="J90" s="51">
        <v>548598.05999999994</v>
      </c>
      <c r="K90" s="51"/>
      <c r="L90" s="45">
        <v>5659798.3799999999</v>
      </c>
    </row>
    <row r="91" spans="1:12" x14ac:dyDescent="0.2">
      <c r="A91" t="s">
        <v>784</v>
      </c>
      <c r="B91" s="51">
        <v>13760.73</v>
      </c>
      <c r="C91" s="51"/>
      <c r="D91" s="51">
        <v>0</v>
      </c>
      <c r="E91" s="51"/>
      <c r="F91" s="51">
        <v>0</v>
      </c>
      <c r="G91" s="51"/>
      <c r="H91" s="51">
        <v>0</v>
      </c>
      <c r="I91" s="51"/>
      <c r="J91" s="51">
        <v>0</v>
      </c>
      <c r="K91" s="51"/>
      <c r="L91" s="45">
        <v>13760.73</v>
      </c>
    </row>
    <row r="92" spans="1:12" x14ac:dyDescent="0.2">
      <c r="A92" t="s">
        <v>785</v>
      </c>
      <c r="B92" s="47">
        <v>0</v>
      </c>
      <c r="C92" s="51"/>
      <c r="D92" s="47">
        <v>0</v>
      </c>
      <c r="E92" s="51"/>
      <c r="F92" s="47">
        <v>0</v>
      </c>
      <c r="G92" s="51"/>
      <c r="H92" s="47">
        <v>238693.59</v>
      </c>
      <c r="I92" s="51"/>
      <c r="J92" s="47">
        <v>238693.59</v>
      </c>
      <c r="K92" s="51"/>
      <c r="L92" s="47">
        <v>238693.59</v>
      </c>
    </row>
    <row r="93" spans="1:12" x14ac:dyDescent="0.2">
      <c r="B93" s="51">
        <v>247742496.13999996</v>
      </c>
      <c r="C93" s="51"/>
      <c r="D93" s="51">
        <v>8276325.2999999998</v>
      </c>
      <c r="E93" s="51"/>
      <c r="F93" s="51">
        <v>-1599170.7300000004</v>
      </c>
      <c r="G93" s="51"/>
      <c r="H93" s="51">
        <v>191540.16</v>
      </c>
      <c r="I93" s="51"/>
      <c r="J93" s="51">
        <v>6868694.7299999995</v>
      </c>
      <c r="K93" s="51"/>
      <c r="L93" s="51">
        <v>254611190.86999997</v>
      </c>
    </row>
    <row r="94" spans="1:12" x14ac:dyDescent="0.2">
      <c r="B94" s="51"/>
      <c r="C94" s="51"/>
      <c r="D94" s="51"/>
      <c r="E94" s="51"/>
      <c r="F94" s="51"/>
      <c r="G94" s="51"/>
      <c r="H94" s="51"/>
      <c r="I94" s="51"/>
      <c r="J94" s="51"/>
      <c r="K94" s="51"/>
      <c r="L94" s="51"/>
    </row>
    <row r="95" spans="1:12" x14ac:dyDescent="0.2">
      <c r="B95" s="45"/>
      <c r="C95" s="45"/>
      <c r="D95" s="45"/>
      <c r="E95" s="45"/>
      <c r="F95" s="45"/>
      <c r="G95" s="45"/>
      <c r="H95" s="45"/>
      <c r="I95" s="45"/>
      <c r="J95" s="45"/>
      <c r="K95" s="45"/>
      <c r="L95" s="45"/>
    </row>
    <row r="96" spans="1:12" x14ac:dyDescent="0.2">
      <c r="A96" s="3" t="s">
        <v>765</v>
      </c>
      <c r="B96" s="77">
        <v>3392983777.0999999</v>
      </c>
      <c r="C96" s="51"/>
      <c r="D96" s="77">
        <v>266167353.05000001</v>
      </c>
      <c r="E96" s="51"/>
      <c r="F96" s="77">
        <v>-38217082.269999996</v>
      </c>
      <c r="G96" s="51"/>
      <c r="H96" s="77">
        <v>5429448.4499999993</v>
      </c>
      <c r="I96" s="51"/>
      <c r="J96" s="77">
        <v>233379719.22999999</v>
      </c>
      <c r="K96" s="51"/>
      <c r="L96" s="77">
        <v>3626363496.3299999</v>
      </c>
    </row>
    <row r="97" spans="1:13" x14ac:dyDescent="0.2">
      <c r="B97" s="45"/>
      <c r="C97" s="45"/>
      <c r="D97" s="45"/>
      <c r="E97" s="45"/>
      <c r="F97" s="45"/>
      <c r="G97" s="45"/>
      <c r="H97" s="45"/>
      <c r="I97" s="45"/>
      <c r="J97" s="45"/>
      <c r="K97" s="45"/>
      <c r="L97" s="45"/>
    </row>
    <row r="98" spans="1:13" x14ac:dyDescent="0.2">
      <c r="B98" s="51"/>
      <c r="C98" s="45"/>
      <c r="D98" s="51"/>
      <c r="E98" s="45"/>
      <c r="F98" s="51"/>
      <c r="G98" s="45"/>
      <c r="H98" s="51"/>
      <c r="I98" s="45"/>
      <c r="J98" s="51"/>
      <c r="K98" s="51"/>
      <c r="L98" s="51"/>
    </row>
    <row r="99" spans="1:13" x14ac:dyDescent="0.2">
      <c r="A99" s="3" t="s">
        <v>638</v>
      </c>
      <c r="B99" s="33"/>
      <c r="C99" s="33"/>
      <c r="D99" s="33"/>
      <c r="E99" s="33"/>
      <c r="F99" s="33"/>
      <c r="G99" s="33"/>
      <c r="H99" s="33"/>
      <c r="I99" s="33"/>
      <c r="J99" s="33"/>
      <c r="K99" s="33"/>
      <c r="L99" s="33"/>
    </row>
    <row r="100" spans="1:13" x14ac:dyDescent="0.2">
      <c r="A100" s="3" t="s">
        <v>640</v>
      </c>
      <c r="B100" s="33"/>
      <c r="C100" s="33"/>
      <c r="D100" s="33"/>
      <c r="E100" s="33"/>
      <c r="F100" s="33"/>
      <c r="G100" s="33"/>
      <c r="H100" s="33"/>
      <c r="I100" s="33"/>
      <c r="J100" s="33"/>
      <c r="K100" s="33"/>
      <c r="L100" s="33"/>
    </row>
    <row r="101" spans="1:13" x14ac:dyDescent="0.2">
      <c r="A101" t="s">
        <v>267</v>
      </c>
      <c r="B101" s="33">
        <v>0</v>
      </c>
      <c r="C101" s="33"/>
      <c r="D101" s="33">
        <v>0</v>
      </c>
      <c r="E101" s="33"/>
      <c r="F101" s="33">
        <v>0</v>
      </c>
      <c r="G101" s="33"/>
      <c r="H101" s="33">
        <v>0</v>
      </c>
      <c r="I101" s="33"/>
      <c r="J101" s="33">
        <v>0</v>
      </c>
      <c r="K101" s="33"/>
      <c r="L101" s="33">
        <v>0</v>
      </c>
    </row>
    <row r="102" spans="1:13" x14ac:dyDescent="0.2">
      <c r="A102" t="s">
        <v>12</v>
      </c>
      <c r="B102" s="33">
        <v>692506.41000000015</v>
      </c>
      <c r="C102" s="33"/>
      <c r="D102" s="33">
        <v>7679756.25</v>
      </c>
      <c r="E102" s="33"/>
      <c r="F102" s="33">
        <v>0</v>
      </c>
      <c r="G102" s="33"/>
      <c r="H102" s="33">
        <v>0</v>
      </c>
      <c r="I102" s="33"/>
      <c r="J102" s="33">
        <v>7679756.25</v>
      </c>
      <c r="K102" s="33"/>
      <c r="L102" s="33">
        <v>8372262.6600000001</v>
      </c>
    </row>
    <row r="103" spans="1:13" x14ac:dyDescent="0.2">
      <c r="A103" t="s">
        <v>268</v>
      </c>
      <c r="B103" s="33">
        <v>2110769.2000000002</v>
      </c>
      <c r="C103" s="33"/>
      <c r="D103" s="33">
        <v>278006.15999999997</v>
      </c>
      <c r="E103" s="33"/>
      <c r="F103" s="33">
        <v>0</v>
      </c>
      <c r="G103" s="33"/>
      <c r="H103" s="33">
        <v>0</v>
      </c>
      <c r="I103" s="33"/>
      <c r="J103" s="33">
        <v>278006.15999999997</v>
      </c>
      <c r="K103" s="33"/>
      <c r="L103" s="33">
        <v>2388775.3600000003</v>
      </c>
    </row>
    <row r="104" spans="1:13" x14ac:dyDescent="0.2">
      <c r="A104" t="s">
        <v>269</v>
      </c>
      <c r="B104" s="33">
        <v>2239028.4300000002</v>
      </c>
      <c r="C104" s="33"/>
      <c r="D104" s="33">
        <v>2409569.33</v>
      </c>
      <c r="E104" s="33"/>
      <c r="F104" s="33">
        <v>0</v>
      </c>
      <c r="G104" s="33"/>
      <c r="H104" s="33">
        <v>0</v>
      </c>
      <c r="I104" s="33"/>
      <c r="J104" s="33">
        <v>2409569.33</v>
      </c>
      <c r="K104" s="33"/>
      <c r="L104" s="33">
        <v>4648597.76</v>
      </c>
    </row>
    <row r="105" spans="1:13" x14ac:dyDescent="0.2">
      <c r="A105" t="s">
        <v>270</v>
      </c>
      <c r="B105" s="33">
        <v>1178690.4000000001</v>
      </c>
      <c r="C105" s="33"/>
      <c r="D105" s="33">
        <v>40378.030000000035</v>
      </c>
      <c r="E105" s="33"/>
      <c r="F105" s="33">
        <v>0</v>
      </c>
      <c r="G105" s="33"/>
      <c r="H105" s="33">
        <v>0</v>
      </c>
      <c r="I105" s="33"/>
      <c r="J105" s="33">
        <v>40378.030000000035</v>
      </c>
      <c r="K105" s="33"/>
      <c r="L105" s="33">
        <v>1219068.4300000002</v>
      </c>
    </row>
    <row r="106" spans="1:13" x14ac:dyDescent="0.2">
      <c r="A106" t="s">
        <v>271</v>
      </c>
      <c r="B106" s="33">
        <v>2754636.8899999978</v>
      </c>
      <c r="C106" s="33"/>
      <c r="D106" s="33">
        <v>1474475.9100000004</v>
      </c>
      <c r="E106" s="33"/>
      <c r="F106" s="33">
        <v>0</v>
      </c>
      <c r="G106" s="33"/>
      <c r="H106" s="33">
        <v>0</v>
      </c>
      <c r="I106" s="33"/>
      <c r="J106" s="33">
        <v>1474475.9100000004</v>
      </c>
      <c r="K106" s="33"/>
      <c r="L106" s="33">
        <v>4229112.799999998</v>
      </c>
    </row>
    <row r="107" spans="1:13" x14ac:dyDescent="0.2">
      <c r="A107" t="s">
        <v>272</v>
      </c>
      <c r="B107" s="33">
        <v>403925.19000000018</v>
      </c>
      <c r="C107" s="33"/>
      <c r="D107" s="33">
        <v>1406291.9</v>
      </c>
      <c r="E107" s="33"/>
      <c r="F107" s="33">
        <v>0</v>
      </c>
      <c r="G107" s="33"/>
      <c r="H107" s="33">
        <v>0</v>
      </c>
      <c r="I107" s="33"/>
      <c r="J107" s="33">
        <v>1406291.9</v>
      </c>
      <c r="K107" s="33"/>
      <c r="L107" s="33">
        <v>1810217.09</v>
      </c>
    </row>
    <row r="108" spans="1:13" x14ac:dyDescent="0.2">
      <c r="A108" t="s">
        <v>300</v>
      </c>
      <c r="B108" s="33">
        <v>825125.90000000014</v>
      </c>
      <c r="C108" s="33"/>
      <c r="D108" s="33">
        <v>-644723.17999999993</v>
      </c>
      <c r="E108" s="33"/>
      <c r="F108" s="33">
        <v>0</v>
      </c>
      <c r="G108" s="33"/>
      <c r="H108" s="33">
        <v>0</v>
      </c>
      <c r="I108" s="33"/>
      <c r="J108" s="33">
        <v>-644723.17999999993</v>
      </c>
      <c r="K108" s="33"/>
      <c r="L108" s="33">
        <v>180402.7200000002</v>
      </c>
    </row>
    <row r="109" spans="1:13" x14ac:dyDescent="0.2">
      <c r="A109" t="s">
        <v>302</v>
      </c>
      <c r="B109" s="33">
        <v>0</v>
      </c>
      <c r="C109" s="33"/>
      <c r="D109" s="33">
        <v>0</v>
      </c>
      <c r="E109" s="33"/>
      <c r="F109" s="33">
        <v>0</v>
      </c>
      <c r="G109" s="33"/>
      <c r="H109" s="33">
        <v>0</v>
      </c>
      <c r="I109" s="33"/>
      <c r="J109" s="33">
        <v>0</v>
      </c>
      <c r="K109" s="33"/>
      <c r="L109" s="33">
        <v>0</v>
      </c>
    </row>
    <row r="110" spans="1:13" x14ac:dyDescent="0.2">
      <c r="A110" t="s">
        <v>303</v>
      </c>
      <c r="B110" s="33">
        <v>1083122.9500000002</v>
      </c>
      <c r="C110" s="33"/>
      <c r="D110" s="33">
        <v>-798650.14999999991</v>
      </c>
      <c r="E110" s="33"/>
      <c r="F110" s="33">
        <v>0</v>
      </c>
      <c r="G110" s="33"/>
      <c r="H110" s="33">
        <v>0</v>
      </c>
      <c r="I110" s="33"/>
      <c r="J110" s="33">
        <v>-798650.14999999991</v>
      </c>
      <c r="K110" s="33"/>
      <c r="L110" s="33">
        <v>284472.80000000028</v>
      </c>
    </row>
    <row r="111" spans="1:13" x14ac:dyDescent="0.2">
      <c r="A111" t="s">
        <v>304</v>
      </c>
      <c r="B111" s="35">
        <v>256928.53000000026</v>
      </c>
      <c r="C111" s="37"/>
      <c r="D111" s="35">
        <v>-177602.61000000004</v>
      </c>
      <c r="E111" s="37"/>
      <c r="F111" s="35">
        <v>0</v>
      </c>
      <c r="G111" s="37"/>
      <c r="H111" s="35">
        <v>0</v>
      </c>
      <c r="I111" s="37"/>
      <c r="J111" s="35">
        <v>-177602.61000000004</v>
      </c>
      <c r="K111" s="37"/>
      <c r="L111" s="35">
        <v>79325.920000000217</v>
      </c>
      <c r="M111" s="7"/>
    </row>
    <row r="112" spans="1:13" x14ac:dyDescent="0.2">
      <c r="B112" s="37">
        <v>11544733.899999999</v>
      </c>
      <c r="C112" s="37"/>
      <c r="D112" s="37">
        <v>11667501.640000001</v>
      </c>
      <c r="E112" s="37"/>
      <c r="F112" s="37">
        <v>0</v>
      </c>
      <c r="G112" s="37"/>
      <c r="H112" s="37">
        <v>0</v>
      </c>
      <c r="I112" s="37"/>
      <c r="J112" s="37">
        <v>11667501.640000001</v>
      </c>
      <c r="K112" s="37"/>
      <c r="L112" s="37">
        <v>23212235.539999999</v>
      </c>
      <c r="M112" s="7"/>
    </row>
    <row r="113" spans="1:13" x14ac:dyDescent="0.2">
      <c r="B113" s="37"/>
      <c r="C113" s="37"/>
      <c r="D113" s="37"/>
      <c r="E113" s="37"/>
      <c r="F113" s="37"/>
      <c r="G113" s="37"/>
      <c r="H113" s="37"/>
      <c r="I113" s="37"/>
      <c r="J113" s="37"/>
      <c r="K113" s="37"/>
      <c r="L113" s="37"/>
      <c r="M113" s="7"/>
    </row>
    <row r="114" spans="1:13" x14ac:dyDescent="0.2">
      <c r="A114" s="3" t="s">
        <v>762</v>
      </c>
      <c r="B114" s="37"/>
      <c r="C114" s="37"/>
      <c r="D114" s="37"/>
      <c r="E114" s="37"/>
      <c r="F114" s="37"/>
      <c r="G114" s="37"/>
      <c r="H114" s="37"/>
      <c r="I114" s="37"/>
      <c r="J114" s="37"/>
      <c r="K114" s="37"/>
      <c r="L114" s="37"/>
      <c r="M114" s="7"/>
    </row>
    <row r="115" spans="1:13" x14ac:dyDescent="0.2">
      <c r="A115" t="s">
        <v>308</v>
      </c>
      <c r="B115" s="37">
        <v>0</v>
      </c>
      <c r="C115" s="37"/>
      <c r="D115" s="37">
        <v>0</v>
      </c>
      <c r="E115" s="37"/>
      <c r="F115" s="37">
        <v>0</v>
      </c>
      <c r="G115" s="37"/>
      <c r="H115" s="37">
        <v>0</v>
      </c>
      <c r="I115" s="37"/>
      <c r="J115" s="37">
        <v>0</v>
      </c>
      <c r="K115" s="37"/>
      <c r="L115" s="37">
        <v>0</v>
      </c>
      <c r="M115" s="7"/>
    </row>
    <row r="116" spans="1:13" x14ac:dyDescent="0.2">
      <c r="A116" t="s">
        <v>914</v>
      </c>
      <c r="B116" s="37">
        <v>50763.87</v>
      </c>
      <c r="C116" s="37"/>
      <c r="D116" s="37">
        <v>-44000.649999999994</v>
      </c>
      <c r="E116" s="37"/>
      <c r="F116" s="37">
        <v>0</v>
      </c>
      <c r="G116" s="37"/>
      <c r="H116" s="37">
        <v>0</v>
      </c>
      <c r="I116" s="37"/>
      <c r="J116" s="37">
        <v>-44000.649999999994</v>
      </c>
      <c r="K116" s="37"/>
      <c r="L116" s="37">
        <v>6763.2200000000084</v>
      </c>
      <c r="M116" s="7"/>
    </row>
    <row r="117" spans="1:13" x14ac:dyDescent="0.2">
      <c r="A117" t="s">
        <v>312</v>
      </c>
      <c r="B117" s="37">
        <v>0</v>
      </c>
      <c r="C117" s="37"/>
      <c r="D117" s="37">
        <v>0</v>
      </c>
      <c r="E117" s="37"/>
      <c r="F117" s="37">
        <v>0</v>
      </c>
      <c r="G117" s="37"/>
      <c r="H117" s="37">
        <v>0</v>
      </c>
      <c r="I117" s="37"/>
      <c r="J117" s="37">
        <v>0</v>
      </c>
      <c r="K117" s="37"/>
      <c r="L117" s="37">
        <v>0</v>
      </c>
      <c r="M117" s="7"/>
    </row>
    <row r="118" spans="1:13" x14ac:dyDescent="0.2">
      <c r="B118" s="246">
        <v>50763.87</v>
      </c>
      <c r="C118" s="37"/>
      <c r="D118" s="246">
        <v>-44000.649999999994</v>
      </c>
      <c r="E118" s="37"/>
      <c r="F118" s="246">
        <v>0</v>
      </c>
      <c r="G118" s="37"/>
      <c r="H118" s="246">
        <v>0</v>
      </c>
      <c r="I118" s="37"/>
      <c r="J118" s="246">
        <v>-44000.649999999994</v>
      </c>
      <c r="K118" s="37"/>
      <c r="L118" s="246">
        <v>6763.2200000000084</v>
      </c>
      <c r="M118" s="7"/>
    </row>
    <row r="119" spans="1:13" x14ac:dyDescent="0.2">
      <c r="B119" s="37"/>
      <c r="C119" s="37"/>
      <c r="D119" s="37"/>
      <c r="E119" s="37"/>
      <c r="F119" s="37"/>
      <c r="G119" s="37"/>
      <c r="H119" s="37"/>
      <c r="I119" s="37"/>
      <c r="J119" s="37"/>
      <c r="K119" s="37"/>
      <c r="L119" s="37"/>
      <c r="M119" s="7"/>
    </row>
    <row r="120" spans="1:13" x14ac:dyDescent="0.2">
      <c r="A120" s="3" t="s">
        <v>758</v>
      </c>
      <c r="B120" s="37"/>
      <c r="C120" s="37"/>
      <c r="D120" s="37"/>
      <c r="E120" s="37"/>
      <c r="F120" s="37"/>
      <c r="G120" s="37"/>
      <c r="H120" s="37"/>
      <c r="I120" s="37"/>
      <c r="J120" s="37"/>
      <c r="K120" s="37"/>
      <c r="L120" s="37"/>
      <c r="M120" s="7"/>
    </row>
    <row r="121" spans="1:13" x14ac:dyDescent="0.2">
      <c r="A121" t="s">
        <v>532</v>
      </c>
      <c r="B121" s="37">
        <v>4238.08</v>
      </c>
      <c r="C121" s="37"/>
      <c r="D121" s="37">
        <v>12218.28</v>
      </c>
      <c r="E121" s="37"/>
      <c r="F121" s="37">
        <v>0</v>
      </c>
      <c r="G121" s="37"/>
      <c r="H121" s="37">
        <v>0</v>
      </c>
      <c r="I121" s="37"/>
      <c r="J121" s="37">
        <v>12218.28</v>
      </c>
      <c r="K121" s="37"/>
      <c r="L121" s="37">
        <v>16456.36</v>
      </c>
      <c r="M121" s="7"/>
    </row>
    <row r="122" spans="1:13" x14ac:dyDescent="0.2">
      <c r="A122" t="s">
        <v>533</v>
      </c>
      <c r="B122" s="37">
        <v>4238.0600000000004</v>
      </c>
      <c r="C122" s="37"/>
      <c r="D122" s="37">
        <v>-4238.0599999999977</v>
      </c>
      <c r="E122" s="37"/>
      <c r="F122" s="37">
        <v>0</v>
      </c>
      <c r="G122" s="37"/>
      <c r="H122" s="37">
        <v>0</v>
      </c>
      <c r="I122" s="37"/>
      <c r="J122" s="37">
        <v>-4238.0599999999977</v>
      </c>
      <c r="K122" s="37"/>
      <c r="L122" s="37">
        <v>0</v>
      </c>
      <c r="M122" s="7"/>
    </row>
    <row r="123" spans="1:13" x14ac:dyDescent="0.2">
      <c r="A123" t="s">
        <v>534</v>
      </c>
      <c r="B123" s="37">
        <v>4238.0600000000004</v>
      </c>
      <c r="C123" s="37"/>
      <c r="D123" s="37">
        <v>-4238.0600000000004</v>
      </c>
      <c r="E123" s="37"/>
      <c r="F123" s="37">
        <v>0</v>
      </c>
      <c r="G123" s="37"/>
      <c r="H123" s="37">
        <v>0</v>
      </c>
      <c r="I123" s="37"/>
      <c r="J123" s="37">
        <v>-4238.0600000000004</v>
      </c>
      <c r="K123" s="37"/>
      <c r="L123" s="37">
        <v>0</v>
      </c>
      <c r="M123" s="7"/>
    </row>
    <row r="124" spans="1:13" s="7" customFormat="1" x14ac:dyDescent="0.2">
      <c r="A124" s="7" t="s">
        <v>535</v>
      </c>
      <c r="B124" s="37">
        <v>4238.0600000000004</v>
      </c>
      <c r="C124" s="37"/>
      <c r="D124" s="37">
        <v>-4238.0599999999977</v>
      </c>
      <c r="E124" s="37"/>
      <c r="F124" s="37">
        <v>0</v>
      </c>
      <c r="G124" s="37"/>
      <c r="H124" s="37">
        <v>0</v>
      </c>
      <c r="I124" s="37"/>
      <c r="J124" s="37">
        <v>-4238.0599999999977</v>
      </c>
      <c r="K124" s="37"/>
      <c r="L124" s="37">
        <v>0</v>
      </c>
    </row>
    <row r="125" spans="1:13" x14ac:dyDescent="0.2">
      <c r="A125" t="s">
        <v>22</v>
      </c>
      <c r="B125" s="35">
        <v>0</v>
      </c>
      <c r="C125" s="37"/>
      <c r="D125" s="35">
        <v>0</v>
      </c>
      <c r="E125" s="37"/>
      <c r="F125" s="35">
        <v>0</v>
      </c>
      <c r="G125" s="37"/>
      <c r="H125" s="35">
        <v>0</v>
      </c>
      <c r="I125" s="37"/>
      <c r="J125" s="35">
        <v>0</v>
      </c>
      <c r="K125" s="37"/>
      <c r="L125" s="35">
        <v>0</v>
      </c>
      <c r="M125" s="7"/>
    </row>
    <row r="126" spans="1:13" x14ac:dyDescent="0.2">
      <c r="B126" s="37">
        <v>16952.260000000002</v>
      </c>
      <c r="C126" s="37"/>
      <c r="D126" s="37">
        <v>-495.89999999999509</v>
      </c>
      <c r="E126" s="37"/>
      <c r="F126" s="37">
        <v>0</v>
      </c>
      <c r="G126" s="37"/>
      <c r="H126" s="37">
        <v>0</v>
      </c>
      <c r="I126" s="37"/>
      <c r="J126" s="37">
        <v>-495.89999999999509</v>
      </c>
      <c r="K126" s="37"/>
      <c r="L126" s="37">
        <v>16456.36</v>
      </c>
      <c r="M126" s="7"/>
    </row>
    <row r="127" spans="1:13" x14ac:dyDescent="0.2">
      <c r="B127" s="37"/>
      <c r="C127" s="37"/>
      <c r="D127" s="37"/>
      <c r="E127" s="37"/>
      <c r="F127" s="37"/>
      <c r="G127" s="37"/>
      <c r="H127" s="37"/>
      <c r="I127" s="37"/>
      <c r="J127" s="37"/>
      <c r="K127" s="37"/>
      <c r="L127" s="37"/>
      <c r="M127" s="7"/>
    </row>
    <row r="128" spans="1:13" x14ac:dyDescent="0.2">
      <c r="A128" s="3" t="s">
        <v>760</v>
      </c>
      <c r="B128" s="37"/>
      <c r="C128" s="37"/>
      <c r="D128" s="37"/>
      <c r="E128" s="37"/>
      <c r="F128" s="37"/>
      <c r="G128" s="37"/>
      <c r="H128" s="37"/>
      <c r="I128" s="37"/>
      <c r="J128" s="37"/>
      <c r="K128" s="37"/>
      <c r="L128" s="37"/>
      <c r="M128" s="7"/>
    </row>
    <row r="129" spans="1:13" x14ac:dyDescent="0.2">
      <c r="A129" t="s">
        <v>280</v>
      </c>
      <c r="B129" s="37">
        <v>0</v>
      </c>
      <c r="C129" s="37"/>
      <c r="D129" s="37">
        <v>0</v>
      </c>
      <c r="E129" s="37"/>
      <c r="F129" s="37">
        <v>0</v>
      </c>
      <c r="G129" s="37"/>
      <c r="H129" s="37">
        <v>0</v>
      </c>
      <c r="I129" s="37"/>
      <c r="J129" s="37">
        <v>0</v>
      </c>
      <c r="K129" s="37"/>
      <c r="L129" s="37">
        <v>0</v>
      </c>
      <c r="M129" s="7"/>
    </row>
    <row r="130" spans="1:13" x14ac:dyDescent="0.2">
      <c r="A130" t="s">
        <v>281</v>
      </c>
      <c r="B130" s="37">
        <v>1685686.8800000001</v>
      </c>
      <c r="C130" s="37"/>
      <c r="D130" s="37">
        <v>1832442.7400000002</v>
      </c>
      <c r="E130" s="37"/>
      <c r="F130" s="37">
        <v>0</v>
      </c>
      <c r="G130" s="37"/>
      <c r="H130" s="37">
        <v>0</v>
      </c>
      <c r="I130" s="37"/>
      <c r="J130" s="37">
        <v>1832442.7400000002</v>
      </c>
      <c r="K130" s="37"/>
      <c r="L130" s="37">
        <v>3518129.62</v>
      </c>
      <c r="M130" s="7"/>
    </row>
    <row r="131" spans="1:13" x14ac:dyDescent="0.2">
      <c r="A131" t="s">
        <v>282</v>
      </c>
      <c r="B131" s="37">
        <v>81521.33</v>
      </c>
      <c r="C131" s="37"/>
      <c r="D131" s="37">
        <v>-81521.329999999987</v>
      </c>
      <c r="E131" s="37"/>
      <c r="F131" s="37">
        <v>0</v>
      </c>
      <c r="G131" s="37"/>
      <c r="H131" s="37">
        <v>0</v>
      </c>
      <c r="I131" s="37"/>
      <c r="J131" s="37">
        <v>-81521.329999999987</v>
      </c>
      <c r="K131" s="37"/>
      <c r="L131" s="37">
        <v>0</v>
      </c>
      <c r="M131" s="7"/>
    </row>
    <row r="132" spans="1:13" x14ac:dyDescent="0.2">
      <c r="A132" t="s">
        <v>916</v>
      </c>
      <c r="B132" s="37">
        <v>0</v>
      </c>
      <c r="C132" s="37"/>
      <c r="D132" s="37">
        <v>17830.119999999908</v>
      </c>
      <c r="E132" s="37"/>
      <c r="F132" s="37">
        <v>0</v>
      </c>
      <c r="G132" s="37"/>
      <c r="H132" s="37">
        <v>0</v>
      </c>
      <c r="I132" s="37"/>
      <c r="J132" s="37">
        <v>17830.119999999908</v>
      </c>
      <c r="K132" s="37"/>
      <c r="L132" s="37">
        <v>17830.119999999908</v>
      </c>
      <c r="M132" s="7"/>
    </row>
    <row r="133" spans="1:13" x14ac:dyDescent="0.2">
      <c r="A133" t="s">
        <v>81</v>
      </c>
      <c r="B133" s="35">
        <v>0</v>
      </c>
      <c r="C133" s="37"/>
      <c r="D133" s="35">
        <v>0</v>
      </c>
      <c r="E133" s="37"/>
      <c r="F133" s="35">
        <v>0</v>
      </c>
      <c r="G133" s="37"/>
      <c r="H133" s="35">
        <v>0</v>
      </c>
      <c r="I133" s="37"/>
      <c r="J133" s="35">
        <v>0</v>
      </c>
      <c r="K133" s="37"/>
      <c r="L133" s="35">
        <v>0</v>
      </c>
      <c r="M133" s="7"/>
    </row>
    <row r="134" spans="1:13" x14ac:dyDescent="0.2">
      <c r="B134" s="37">
        <v>1767208.2100000002</v>
      </c>
      <c r="C134" s="37"/>
      <c r="D134" s="37">
        <v>1768751.53</v>
      </c>
      <c r="E134" s="37"/>
      <c r="F134" s="37">
        <v>0</v>
      </c>
      <c r="G134" s="37"/>
      <c r="H134" s="37">
        <v>0</v>
      </c>
      <c r="I134" s="37"/>
      <c r="J134" s="37">
        <v>1768751.53</v>
      </c>
      <c r="K134" s="37"/>
      <c r="L134" s="37">
        <v>3535959.74</v>
      </c>
      <c r="M134" s="7"/>
    </row>
    <row r="135" spans="1:13" x14ac:dyDescent="0.2">
      <c r="A135" s="3" t="s">
        <v>761</v>
      </c>
      <c r="B135" s="37"/>
      <c r="C135" s="37"/>
      <c r="D135" s="37"/>
      <c r="E135" s="37"/>
      <c r="F135" s="37"/>
      <c r="G135" s="37"/>
      <c r="H135" s="37"/>
      <c r="I135" s="37"/>
      <c r="J135" s="37"/>
      <c r="K135" s="37"/>
      <c r="L135" s="37"/>
      <c r="M135" s="7"/>
    </row>
    <row r="136" spans="1:13" x14ac:dyDescent="0.2">
      <c r="A136" t="s">
        <v>773</v>
      </c>
      <c r="B136" s="37">
        <v>2016979.73</v>
      </c>
      <c r="C136" s="37"/>
      <c r="D136" s="37">
        <v>-584444.84000000032</v>
      </c>
      <c r="E136" s="37"/>
      <c r="F136" s="37">
        <v>0</v>
      </c>
      <c r="G136" s="37"/>
      <c r="H136" s="37">
        <v>0</v>
      </c>
      <c r="I136" s="37"/>
      <c r="J136" s="37">
        <v>-584444.84000000032</v>
      </c>
      <c r="K136" s="37"/>
      <c r="L136" s="37">
        <v>1432534.8899999997</v>
      </c>
      <c r="M136" s="7"/>
    </row>
    <row r="137" spans="1:13" x14ac:dyDescent="0.2">
      <c r="A137" t="s">
        <v>1337</v>
      </c>
      <c r="B137" s="37">
        <v>0</v>
      </c>
      <c r="C137" s="37"/>
      <c r="D137" s="37">
        <v>11254466.49</v>
      </c>
      <c r="E137" s="37"/>
      <c r="F137" s="37">
        <v>0</v>
      </c>
      <c r="G137" s="37"/>
      <c r="H137" s="37">
        <v>0</v>
      </c>
      <c r="I137" s="37"/>
      <c r="J137" s="37">
        <v>11254466.49</v>
      </c>
      <c r="K137" s="37"/>
      <c r="L137" s="37">
        <v>11254466.49</v>
      </c>
      <c r="M137" s="7"/>
    </row>
    <row r="138" spans="1:13" x14ac:dyDescent="0.2">
      <c r="A138" t="s">
        <v>775</v>
      </c>
      <c r="B138" s="37">
        <v>9711298.620000001</v>
      </c>
      <c r="C138" s="37"/>
      <c r="D138" s="37">
        <v>10571075.90000001</v>
      </c>
      <c r="E138" s="37"/>
      <c r="F138" s="37">
        <v>0</v>
      </c>
      <c r="G138" s="37"/>
      <c r="H138" s="37">
        <v>0</v>
      </c>
      <c r="I138" s="37"/>
      <c r="J138" s="37">
        <v>10571075.90000001</v>
      </c>
      <c r="K138" s="37"/>
      <c r="L138" s="37">
        <v>20282374.520000011</v>
      </c>
      <c r="M138" s="7"/>
    </row>
    <row r="139" spans="1:13" x14ac:dyDescent="0.2">
      <c r="A139" t="s">
        <v>777</v>
      </c>
      <c r="B139" s="37">
        <v>323980.25</v>
      </c>
      <c r="C139" s="37"/>
      <c r="D139" s="37">
        <v>5556873.370000001</v>
      </c>
      <c r="E139" s="37"/>
      <c r="F139" s="37">
        <v>0</v>
      </c>
      <c r="G139" s="37"/>
      <c r="H139" s="37">
        <v>0</v>
      </c>
      <c r="I139" s="37"/>
      <c r="J139" s="37">
        <v>5556873.370000001</v>
      </c>
      <c r="K139" s="37"/>
      <c r="L139" s="37">
        <v>5880853.620000001</v>
      </c>
      <c r="M139" s="7"/>
    </row>
    <row r="140" spans="1:13" x14ac:dyDescent="0.2">
      <c r="A140" t="s">
        <v>778</v>
      </c>
      <c r="B140" s="37">
        <v>3024059.12</v>
      </c>
      <c r="C140" s="37"/>
      <c r="D140" s="37">
        <v>-702467.2500000014</v>
      </c>
      <c r="E140" s="37"/>
      <c r="F140" s="37">
        <v>0</v>
      </c>
      <c r="G140" s="37"/>
      <c r="H140" s="37">
        <v>0</v>
      </c>
      <c r="I140" s="37"/>
      <c r="J140" s="37">
        <v>-702467.2500000014</v>
      </c>
      <c r="K140" s="37"/>
      <c r="L140" s="37">
        <v>2321591.8699999987</v>
      </c>
      <c r="M140" s="7"/>
    </row>
    <row r="141" spans="1:13" x14ac:dyDescent="0.2">
      <c r="A141" t="s">
        <v>779</v>
      </c>
      <c r="B141" s="35">
        <v>852912.05</v>
      </c>
      <c r="C141" s="37"/>
      <c r="D141" s="35">
        <v>-783058.85999999987</v>
      </c>
      <c r="E141" s="37"/>
      <c r="F141" s="35">
        <v>0</v>
      </c>
      <c r="G141" s="37"/>
      <c r="H141" s="35">
        <v>0</v>
      </c>
      <c r="I141" s="37"/>
      <c r="J141" s="35">
        <v>-783058.85999999987</v>
      </c>
      <c r="K141" s="37"/>
      <c r="L141" s="35">
        <v>69853.190000000177</v>
      </c>
      <c r="M141" s="7"/>
    </row>
    <row r="142" spans="1:13" x14ac:dyDescent="0.2">
      <c r="B142" s="37">
        <v>15929229.770000003</v>
      </c>
      <c r="C142" s="37"/>
      <c r="D142" s="37">
        <v>25312444.810000014</v>
      </c>
      <c r="E142" s="37"/>
      <c r="F142" s="37">
        <v>0</v>
      </c>
      <c r="G142" s="37"/>
      <c r="H142" s="37">
        <v>0</v>
      </c>
      <c r="I142" s="37"/>
      <c r="J142" s="37">
        <v>25312444.810000014</v>
      </c>
      <c r="K142" s="37"/>
      <c r="L142" s="37">
        <v>41241674.580000006</v>
      </c>
      <c r="M142" s="7"/>
    </row>
    <row r="143" spans="1:13" x14ac:dyDescent="0.2">
      <c r="B143" s="37"/>
      <c r="C143" s="37"/>
      <c r="D143" s="37"/>
      <c r="E143" s="37"/>
      <c r="F143" s="37"/>
      <c r="G143" s="37"/>
      <c r="H143" s="37"/>
      <c r="I143" s="37"/>
      <c r="J143" s="37"/>
      <c r="K143" s="37"/>
      <c r="L143" s="37"/>
      <c r="M143" s="7"/>
    </row>
    <row r="144" spans="1:13" x14ac:dyDescent="0.2">
      <c r="A144" s="3" t="s">
        <v>763</v>
      </c>
      <c r="B144" s="37"/>
      <c r="C144" s="37"/>
      <c r="D144" s="37"/>
      <c r="E144" s="37"/>
      <c r="F144" s="37"/>
      <c r="G144" s="37"/>
      <c r="H144" s="37"/>
      <c r="I144" s="37"/>
      <c r="J144" s="37"/>
      <c r="K144" s="37"/>
      <c r="L144" s="37"/>
      <c r="M144" s="7"/>
    </row>
    <row r="145" spans="1:13" x14ac:dyDescent="0.2">
      <c r="A145" t="s">
        <v>6</v>
      </c>
      <c r="B145" s="37">
        <v>0</v>
      </c>
      <c r="C145" s="37"/>
      <c r="D145" s="37">
        <v>0</v>
      </c>
      <c r="E145" s="37"/>
      <c r="F145" s="37">
        <v>0</v>
      </c>
      <c r="G145" s="37"/>
      <c r="H145" s="37">
        <v>0</v>
      </c>
      <c r="I145" s="37"/>
      <c r="J145" s="37">
        <v>0</v>
      </c>
      <c r="K145" s="37"/>
      <c r="L145" s="37">
        <v>0</v>
      </c>
      <c r="M145" s="7"/>
    </row>
    <row r="146" spans="1:13" x14ac:dyDescent="0.2">
      <c r="A146" t="s">
        <v>7</v>
      </c>
      <c r="B146" s="37">
        <v>0</v>
      </c>
      <c r="C146" s="37"/>
      <c r="D146" s="37">
        <v>1716.5</v>
      </c>
      <c r="E146" s="37"/>
      <c r="F146" s="37">
        <v>0</v>
      </c>
      <c r="G146" s="37"/>
      <c r="H146" s="37">
        <v>0</v>
      </c>
      <c r="I146" s="37"/>
      <c r="J146" s="37">
        <v>1716.5</v>
      </c>
      <c r="K146" s="37"/>
      <c r="L146" s="37">
        <v>1716.5</v>
      </c>
      <c r="M146" s="7"/>
    </row>
    <row r="147" spans="1:13" x14ac:dyDescent="0.2">
      <c r="A147" t="s">
        <v>8</v>
      </c>
      <c r="B147" s="37">
        <v>4459393.3699999992</v>
      </c>
      <c r="C147" s="37"/>
      <c r="D147" s="37">
        <v>1940920.6500000006</v>
      </c>
      <c r="E147" s="37"/>
      <c r="F147" s="37">
        <v>0</v>
      </c>
      <c r="G147" s="37"/>
      <c r="H147" s="37">
        <v>0</v>
      </c>
      <c r="I147" s="37"/>
      <c r="J147" s="37">
        <v>1940920.6500000006</v>
      </c>
      <c r="K147" s="37"/>
      <c r="L147" s="37">
        <v>6400314.0199999996</v>
      </c>
      <c r="M147" s="7"/>
    </row>
    <row r="148" spans="1:13" x14ac:dyDescent="0.2">
      <c r="A148" t="s">
        <v>9</v>
      </c>
      <c r="B148" s="37">
        <v>15468821.790000001</v>
      </c>
      <c r="C148" s="37"/>
      <c r="D148" s="37">
        <v>67964.760000000009</v>
      </c>
      <c r="E148" s="37"/>
      <c r="F148" s="37">
        <v>0</v>
      </c>
      <c r="G148" s="37"/>
      <c r="H148" s="37">
        <v>0</v>
      </c>
      <c r="I148" s="37"/>
      <c r="J148" s="37">
        <v>67964.760000000009</v>
      </c>
      <c r="K148" s="37"/>
      <c r="L148" s="37">
        <v>15536786.550000001</v>
      </c>
      <c r="M148" s="7"/>
    </row>
    <row r="149" spans="1:13" x14ac:dyDescent="0.2">
      <c r="A149" t="s">
        <v>10</v>
      </c>
      <c r="B149" s="37">
        <v>9140667.4099999983</v>
      </c>
      <c r="C149" s="37"/>
      <c r="D149" s="37">
        <v>400148.44</v>
      </c>
      <c r="E149" s="37"/>
      <c r="F149" s="37">
        <v>0</v>
      </c>
      <c r="G149" s="37"/>
      <c r="H149" s="37">
        <v>0</v>
      </c>
      <c r="I149" s="37"/>
      <c r="J149" s="37">
        <v>400148.44</v>
      </c>
      <c r="K149" s="37"/>
      <c r="L149" s="37">
        <v>9540815.8499999978</v>
      </c>
      <c r="M149" s="7"/>
    </row>
    <row r="150" spans="1:13" x14ac:dyDescent="0.2">
      <c r="A150" t="s">
        <v>11</v>
      </c>
      <c r="B150" s="35">
        <v>5976590.25</v>
      </c>
      <c r="C150" s="37"/>
      <c r="D150" s="35">
        <v>252559.84999999998</v>
      </c>
      <c r="E150" s="37"/>
      <c r="F150" s="35">
        <v>0</v>
      </c>
      <c r="G150" s="37"/>
      <c r="H150" s="35">
        <v>0</v>
      </c>
      <c r="I150" s="37"/>
      <c r="J150" s="35">
        <v>252559.84999999998</v>
      </c>
      <c r="K150" s="37"/>
      <c r="L150" s="35">
        <v>6229150.0999999996</v>
      </c>
      <c r="M150" s="7"/>
    </row>
    <row r="151" spans="1:13" x14ac:dyDescent="0.2">
      <c r="B151" s="37">
        <v>35045472.82</v>
      </c>
      <c r="C151" s="37"/>
      <c r="D151" s="37">
        <v>2663310.2000000007</v>
      </c>
      <c r="E151" s="37"/>
      <c r="F151" s="37">
        <v>0</v>
      </c>
      <c r="G151" s="37"/>
      <c r="H151" s="37">
        <v>0</v>
      </c>
      <c r="I151" s="37"/>
      <c r="J151" s="37">
        <v>2663310.2000000007</v>
      </c>
      <c r="K151" s="37"/>
      <c r="L151" s="37">
        <v>37708783.019999996</v>
      </c>
      <c r="M151" s="7"/>
    </row>
    <row r="152" spans="1:13" x14ac:dyDescent="0.2">
      <c r="B152" s="37"/>
      <c r="C152" s="37"/>
      <c r="D152" s="37"/>
      <c r="E152" s="37"/>
      <c r="F152" s="37"/>
      <c r="G152" s="37"/>
      <c r="H152" s="37"/>
      <c r="I152" s="37"/>
      <c r="J152" s="37"/>
      <c r="K152" s="37"/>
      <c r="L152" s="37"/>
      <c r="M152" s="7"/>
    </row>
    <row r="153" spans="1:13" x14ac:dyDescent="0.2">
      <c r="B153" s="33"/>
      <c r="C153" s="33"/>
      <c r="D153" s="33"/>
      <c r="E153" s="33"/>
      <c r="F153" s="33"/>
      <c r="G153" s="33"/>
      <c r="H153" s="33"/>
      <c r="I153" s="33"/>
      <c r="J153" s="33"/>
      <c r="K153" s="33"/>
      <c r="L153" s="33"/>
    </row>
    <row r="154" spans="1:13" x14ac:dyDescent="0.2">
      <c r="A154" s="3" t="s">
        <v>639</v>
      </c>
      <c r="B154" s="34">
        <v>64354360.829999998</v>
      </c>
      <c r="C154" s="37"/>
      <c r="D154" s="34">
        <v>41367511.630000018</v>
      </c>
      <c r="E154" s="37"/>
      <c r="F154" s="34">
        <v>0</v>
      </c>
      <c r="G154" s="37"/>
      <c r="H154" s="34">
        <v>0</v>
      </c>
      <c r="I154" s="37"/>
      <c r="J154" s="34">
        <v>41367511.630000018</v>
      </c>
      <c r="K154" s="37"/>
      <c r="L154" s="34">
        <v>105721872.45999998</v>
      </c>
    </row>
    <row r="156" spans="1:13" ht="13.5" thickBot="1" x14ac:dyDescent="0.25">
      <c r="A156" s="3" t="s">
        <v>766</v>
      </c>
      <c r="B156" s="80">
        <v>3457338137.9299998</v>
      </c>
      <c r="D156" s="80">
        <v>307534864.68000001</v>
      </c>
      <c r="F156" s="80">
        <v>-38217082.269999996</v>
      </c>
      <c r="H156" s="80">
        <v>5429448.4499999993</v>
      </c>
      <c r="J156" s="80">
        <v>274747230.86000001</v>
      </c>
      <c r="L156" s="80">
        <v>3732085368.79</v>
      </c>
    </row>
    <row r="157" spans="1:13" ht="13.5" thickTop="1" x14ac:dyDescent="0.2">
      <c r="B157" s="78"/>
    </row>
    <row r="158" spans="1:13" x14ac:dyDescent="0.2">
      <c r="B158" s="78">
        <v>0</v>
      </c>
      <c r="D158" s="78">
        <v>5.005858838558197E-8</v>
      </c>
      <c r="F158" s="78">
        <v>4.765752237290144E-9</v>
      </c>
      <c r="H158" s="78">
        <v>0</v>
      </c>
      <c r="J158" s="78">
        <v>-4.7730281949043274E-9</v>
      </c>
      <c r="L158" s="78">
        <v>-3.7997961044311523E-7</v>
      </c>
    </row>
  </sheetData>
  <sortState ref="A24:M26">
    <sortCondition ref="A24"/>
  </sortState>
  <mergeCells count="3">
    <mergeCell ref="A1:M1"/>
    <mergeCell ref="A2:M2"/>
    <mergeCell ref="A3:M3"/>
  </mergeCells>
  <phoneticPr fontId="0" type="noConversion"/>
  <pageMargins left="0.75" right="0.75" top="1" bottom="1" header="0.5" footer="0.5"/>
  <pageSetup scale="64" fitToHeight="3" orientation="landscape" r:id="rId1"/>
  <headerFooter alignWithMargins="0">
    <oddFooter>&amp;L&amp;Z
&amp;F&amp;C&amp;A&amp;R12.&amp;P</oddFooter>
  </headerFooter>
  <rowBreaks count="1" manualBreakCount="1">
    <brk id="107"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P130"/>
  <sheetViews>
    <sheetView zoomScaleNormal="100" workbookViewId="0">
      <selection sqref="A1:P1"/>
    </sheetView>
  </sheetViews>
  <sheetFormatPr defaultRowHeight="12.75" x14ac:dyDescent="0.2"/>
  <cols>
    <col min="1" max="1" width="38.85546875"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5703125" customWidth="1"/>
    <col min="12" max="12" width="17.7109375" customWidth="1"/>
    <col min="13" max="13" width="1.7109375" customWidth="1"/>
    <col min="14" max="14" width="21.85546875" customWidth="1"/>
    <col min="15" max="15" width="2.710937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5" t="s">
        <v>1095</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row>
    <row r="6" spans="1:16" x14ac:dyDescent="0.2">
      <c r="B6" s="41" t="s">
        <v>24</v>
      </c>
      <c r="D6" s="45"/>
      <c r="F6" s="45"/>
      <c r="H6" s="41" t="s">
        <v>568</v>
      </c>
      <c r="J6" s="41" t="s">
        <v>143</v>
      </c>
      <c r="K6" s="45"/>
      <c r="L6" s="41" t="s">
        <v>25</v>
      </c>
      <c r="P6" s="29" t="s">
        <v>380</v>
      </c>
    </row>
    <row r="7" spans="1:16" s="10" customFormat="1" x14ac:dyDescent="0.2">
      <c r="B7" s="42" t="s">
        <v>26</v>
      </c>
      <c r="C7"/>
      <c r="D7" s="42" t="s">
        <v>106</v>
      </c>
      <c r="E7"/>
      <c r="F7" s="42" t="s">
        <v>107</v>
      </c>
      <c r="G7"/>
      <c r="H7" s="42" t="s">
        <v>569</v>
      </c>
      <c r="I7"/>
      <c r="J7" s="42" t="s">
        <v>108</v>
      </c>
      <c r="K7" s="52"/>
      <c r="L7" s="42" t="s">
        <v>26</v>
      </c>
      <c r="N7" s="42" t="s">
        <v>45</v>
      </c>
      <c r="P7" s="42" t="s">
        <v>377</v>
      </c>
    </row>
    <row r="8" spans="1:16" s="10" customFormat="1" x14ac:dyDescent="0.2">
      <c r="A8" s="12" t="s">
        <v>288</v>
      </c>
      <c r="B8" s="52"/>
      <c r="C8"/>
      <c r="D8" s="52"/>
      <c r="E8"/>
      <c r="F8" s="52"/>
      <c r="G8"/>
      <c r="H8" s="52"/>
      <c r="I8"/>
      <c r="J8" s="52"/>
      <c r="K8" s="52"/>
      <c r="L8" s="52"/>
    </row>
    <row r="9" spans="1:16" s="10" customFormat="1" x14ac:dyDescent="0.2">
      <c r="A9" s="12" t="s">
        <v>378</v>
      </c>
      <c r="B9"/>
      <c r="C9"/>
      <c r="D9"/>
      <c r="E9"/>
      <c r="F9"/>
      <c r="G9"/>
      <c r="H9"/>
      <c r="I9"/>
      <c r="J9"/>
      <c r="K9"/>
      <c r="L9"/>
    </row>
    <row r="10" spans="1:16" s="10" customFormat="1" x14ac:dyDescent="0.2">
      <c r="A10" s="12" t="s">
        <v>640</v>
      </c>
      <c r="B10"/>
      <c r="C10"/>
      <c r="D10"/>
      <c r="E10"/>
      <c r="F10"/>
      <c r="G10"/>
      <c r="H10"/>
      <c r="I10"/>
      <c r="J10"/>
      <c r="K10"/>
      <c r="L10"/>
    </row>
    <row r="11" spans="1:16" x14ac:dyDescent="0.2">
      <c r="A11" t="s">
        <v>266</v>
      </c>
      <c r="B11" s="45">
        <v>3363448.74</v>
      </c>
      <c r="C11" s="45"/>
      <c r="D11" s="45">
        <v>747399.91</v>
      </c>
      <c r="E11" s="45"/>
      <c r="F11" s="45">
        <v>0</v>
      </c>
      <c r="G11" s="45"/>
      <c r="H11" s="45">
        <v>0</v>
      </c>
      <c r="I11" s="45"/>
      <c r="J11" s="45">
        <v>747399.91</v>
      </c>
      <c r="K11" s="45"/>
      <c r="L11" s="45">
        <v>4110848.6500000004</v>
      </c>
      <c r="N11" s="78">
        <v>0</v>
      </c>
      <c r="P11" s="78">
        <v>4110848.6500000004</v>
      </c>
    </row>
    <row r="12" spans="1:16" x14ac:dyDescent="0.2">
      <c r="A12" t="s">
        <v>267</v>
      </c>
      <c r="B12" s="45">
        <v>3862754.11</v>
      </c>
      <c r="C12" s="45"/>
      <c r="D12" s="45">
        <v>362163.4</v>
      </c>
      <c r="E12" s="45"/>
      <c r="F12" s="45">
        <v>-14410.56</v>
      </c>
      <c r="G12" s="45"/>
      <c r="H12" s="45">
        <v>47153.43</v>
      </c>
      <c r="I12" s="45"/>
      <c r="J12" s="45">
        <v>394906.27</v>
      </c>
      <c r="K12" s="45"/>
      <c r="L12" s="45">
        <v>4257660.38</v>
      </c>
      <c r="N12" s="78">
        <v>-1934525.3900000004</v>
      </c>
      <c r="P12" s="78">
        <v>2323134.9899999993</v>
      </c>
    </row>
    <row r="13" spans="1:16" x14ac:dyDescent="0.2">
      <c r="A13" t="s">
        <v>12</v>
      </c>
      <c r="B13" s="45">
        <v>94329037.299999997</v>
      </c>
      <c r="C13" s="45"/>
      <c r="D13" s="45">
        <v>12456595.82</v>
      </c>
      <c r="E13" s="45"/>
      <c r="F13" s="45">
        <v>-517601.91000000003</v>
      </c>
      <c r="G13" s="45"/>
      <c r="H13" s="45">
        <v>0</v>
      </c>
      <c r="I13" s="45"/>
      <c r="J13" s="45">
        <v>11938993.91</v>
      </c>
      <c r="K13" s="45"/>
      <c r="L13" s="45">
        <v>106268031.20999999</v>
      </c>
      <c r="N13" s="78">
        <v>-37506516.240000002</v>
      </c>
      <c r="P13" s="78">
        <v>68761514.969999999</v>
      </c>
    </row>
    <row r="14" spans="1:16" x14ac:dyDescent="0.2">
      <c r="A14" t="s">
        <v>268</v>
      </c>
      <c r="B14" s="45">
        <v>129765233.35000001</v>
      </c>
      <c r="C14" s="45"/>
      <c r="D14" s="45">
        <v>7316380.1299999999</v>
      </c>
      <c r="E14" s="45"/>
      <c r="F14" s="45">
        <v>-1601286.0799999998</v>
      </c>
      <c r="G14" s="45"/>
      <c r="H14" s="45">
        <v>2132.1</v>
      </c>
      <c r="I14" s="45"/>
      <c r="J14" s="45">
        <v>5717226.1500000004</v>
      </c>
      <c r="K14" s="45"/>
      <c r="L14" s="45">
        <v>135482459.5</v>
      </c>
      <c r="N14" s="78">
        <v>-68100569.019999996</v>
      </c>
      <c r="P14" s="78">
        <v>67381890.480000004</v>
      </c>
    </row>
    <row r="15" spans="1:16" x14ac:dyDescent="0.2">
      <c r="A15" t="s">
        <v>269</v>
      </c>
      <c r="B15" s="45">
        <v>222246591.41999999</v>
      </c>
      <c r="C15" s="45"/>
      <c r="D15" s="45">
        <v>11953228.17</v>
      </c>
      <c r="E15" s="45"/>
      <c r="F15" s="45">
        <v>-185026.15000000002</v>
      </c>
      <c r="G15" s="45"/>
      <c r="H15" s="45">
        <v>-2132.1</v>
      </c>
      <c r="I15" s="45"/>
      <c r="J15" s="45">
        <v>11766069.92</v>
      </c>
      <c r="K15" s="45"/>
      <c r="L15" s="45">
        <v>234012661.33999997</v>
      </c>
      <c r="N15" s="78">
        <v>-97059044.890000001</v>
      </c>
      <c r="P15" s="78">
        <v>136953616.44999999</v>
      </c>
    </row>
    <row r="16" spans="1:16" x14ac:dyDescent="0.2">
      <c r="A16" t="s">
        <v>270</v>
      </c>
      <c r="B16" s="45">
        <v>68831863.430000007</v>
      </c>
      <c r="C16" s="45"/>
      <c r="D16" s="45">
        <v>705714.9600000002</v>
      </c>
      <c r="E16" s="45"/>
      <c r="F16" s="45">
        <v>-9214.260000000002</v>
      </c>
      <c r="G16" s="45"/>
      <c r="H16" s="45">
        <v>0</v>
      </c>
      <c r="I16" s="45"/>
      <c r="J16" s="45">
        <v>696500.70000000019</v>
      </c>
      <c r="K16" s="45"/>
      <c r="L16" s="45">
        <v>69528364.13000001</v>
      </c>
      <c r="N16" s="78">
        <v>-26343100.25</v>
      </c>
      <c r="P16" s="78">
        <v>43185263.88000001</v>
      </c>
    </row>
    <row r="17" spans="1:16" x14ac:dyDescent="0.2">
      <c r="A17" t="s">
        <v>271</v>
      </c>
      <c r="B17" s="45">
        <v>134641550.04999998</v>
      </c>
      <c r="C17" s="45"/>
      <c r="D17" s="45">
        <v>11129020.41</v>
      </c>
      <c r="E17" s="45"/>
      <c r="F17" s="45">
        <v>-299028.05</v>
      </c>
      <c r="G17" s="45"/>
      <c r="H17" s="45">
        <v>0</v>
      </c>
      <c r="I17" s="45"/>
      <c r="J17" s="45">
        <v>10829992.359999999</v>
      </c>
      <c r="K17" s="45"/>
      <c r="L17" s="45">
        <v>145471542.40999997</v>
      </c>
      <c r="N17" s="78">
        <v>-48421476.319999993</v>
      </c>
      <c r="P17" s="78">
        <v>97050066.089999974</v>
      </c>
    </row>
    <row r="18" spans="1:16" x14ac:dyDescent="0.2">
      <c r="A18" t="s">
        <v>272</v>
      </c>
      <c r="B18" s="45">
        <v>134212870.19</v>
      </c>
      <c r="C18" s="45"/>
      <c r="D18" s="45">
        <v>6222477.3699999992</v>
      </c>
      <c r="E18" s="45"/>
      <c r="F18" s="45">
        <v>-89117.63</v>
      </c>
      <c r="G18" s="45"/>
      <c r="H18" s="45">
        <v>0</v>
      </c>
      <c r="I18" s="45"/>
      <c r="J18" s="45">
        <v>6133359.7399999993</v>
      </c>
      <c r="K18" s="45"/>
      <c r="L18" s="45">
        <v>140346229.93000001</v>
      </c>
      <c r="N18" s="78">
        <v>-63126091.619999997</v>
      </c>
      <c r="P18" s="78">
        <v>77220138.310000002</v>
      </c>
    </row>
    <row r="19" spans="1:16" x14ac:dyDescent="0.2">
      <c r="A19" t="s">
        <v>300</v>
      </c>
      <c r="B19" s="45">
        <v>5975317.6100000003</v>
      </c>
      <c r="C19" s="45"/>
      <c r="D19" s="45">
        <v>181713.94000000006</v>
      </c>
      <c r="E19" s="45"/>
      <c r="F19" s="45">
        <v>-4230.0499999999993</v>
      </c>
      <c r="G19" s="45"/>
      <c r="H19" s="45">
        <v>0</v>
      </c>
      <c r="I19" s="45"/>
      <c r="J19" s="45">
        <v>177483.89000000007</v>
      </c>
      <c r="K19" s="45"/>
      <c r="L19" s="45">
        <v>6152801.5</v>
      </c>
      <c r="N19" s="78">
        <v>-1616004.8299999996</v>
      </c>
      <c r="P19" s="78">
        <v>4536796.67</v>
      </c>
    </row>
    <row r="20" spans="1:16" x14ac:dyDescent="0.2">
      <c r="A20" t="s">
        <v>301</v>
      </c>
      <c r="B20" s="45">
        <v>21162711.430000003</v>
      </c>
      <c r="C20" s="45"/>
      <c r="D20" s="45">
        <v>0</v>
      </c>
      <c r="E20" s="45"/>
      <c r="F20" s="45">
        <v>-47314.75</v>
      </c>
      <c r="G20" s="45"/>
      <c r="H20" s="45">
        <v>0</v>
      </c>
      <c r="I20" s="45"/>
      <c r="J20" s="45">
        <v>-47314.75</v>
      </c>
      <c r="K20" s="45"/>
      <c r="L20" s="45">
        <v>21115396.680000003</v>
      </c>
      <c r="N20" s="78">
        <v>-19735616.970000006</v>
      </c>
      <c r="P20" s="78">
        <v>1379779.7099999972</v>
      </c>
    </row>
    <row r="21" spans="1:16" x14ac:dyDescent="0.2">
      <c r="A21" t="s">
        <v>302</v>
      </c>
      <c r="B21" s="45">
        <v>37274313.160000004</v>
      </c>
      <c r="C21" s="45"/>
      <c r="D21" s="45">
        <v>401678.46</v>
      </c>
      <c r="E21" s="45"/>
      <c r="F21" s="45">
        <v>-20203.53</v>
      </c>
      <c r="G21" s="45"/>
      <c r="H21" s="45">
        <v>0</v>
      </c>
      <c r="I21" s="45"/>
      <c r="J21" s="45">
        <v>381474.93000000005</v>
      </c>
      <c r="K21" s="45"/>
      <c r="L21" s="45">
        <v>37655788.090000004</v>
      </c>
      <c r="N21" s="78">
        <v>-19907328.909999996</v>
      </c>
      <c r="P21" s="78">
        <v>17748459.180000007</v>
      </c>
    </row>
    <row r="22" spans="1:16" x14ac:dyDescent="0.2">
      <c r="A22" t="s">
        <v>303</v>
      </c>
      <c r="B22" s="45">
        <v>35949043.300000004</v>
      </c>
      <c r="C22" s="45"/>
      <c r="D22" s="45">
        <v>1909144.1400000001</v>
      </c>
      <c r="E22" s="45"/>
      <c r="F22" s="45">
        <v>-3349954.2</v>
      </c>
      <c r="G22" s="45"/>
      <c r="H22" s="45">
        <v>0</v>
      </c>
      <c r="I22" s="45"/>
      <c r="J22" s="45">
        <v>-1440810.06</v>
      </c>
      <c r="K22" s="45"/>
      <c r="L22" s="45">
        <v>34508233.240000002</v>
      </c>
      <c r="N22" s="78">
        <v>-12877300.320000006</v>
      </c>
      <c r="P22" s="78">
        <v>21630932.919999994</v>
      </c>
    </row>
    <row r="23" spans="1:16" x14ac:dyDescent="0.2">
      <c r="A23" t="s">
        <v>304</v>
      </c>
      <c r="B23" s="45">
        <v>46737832.070000008</v>
      </c>
      <c r="C23" s="45"/>
      <c r="D23" s="45">
        <v>2078641.6699999997</v>
      </c>
      <c r="E23" s="45"/>
      <c r="F23" s="45">
        <v>-627618.62999999989</v>
      </c>
      <c r="G23" s="45"/>
      <c r="H23" s="45">
        <v>0</v>
      </c>
      <c r="I23" s="45"/>
      <c r="J23" s="45">
        <v>1451023.0399999998</v>
      </c>
      <c r="K23" s="45"/>
      <c r="L23" s="45">
        <v>48188855.110000007</v>
      </c>
      <c r="N23" s="78">
        <v>-21419156.919999998</v>
      </c>
      <c r="P23" s="78">
        <v>26769698.190000009</v>
      </c>
    </row>
    <row r="24" spans="1:16" x14ac:dyDescent="0.2">
      <c r="A24" t="s">
        <v>305</v>
      </c>
      <c r="B24" s="45">
        <v>0</v>
      </c>
      <c r="C24" s="45"/>
      <c r="D24" s="45">
        <v>0</v>
      </c>
      <c r="E24" s="45"/>
      <c r="F24" s="45">
        <v>0</v>
      </c>
      <c r="G24" s="45"/>
      <c r="H24" s="45">
        <v>0</v>
      </c>
      <c r="I24" s="45"/>
      <c r="J24" s="45">
        <v>0</v>
      </c>
      <c r="K24" s="45"/>
      <c r="L24" s="45">
        <v>0</v>
      </c>
      <c r="N24" s="78">
        <v>-38996.730000000003</v>
      </c>
      <c r="P24" s="78">
        <v>-38996.730000000003</v>
      </c>
    </row>
    <row r="25" spans="1:16" x14ac:dyDescent="0.2">
      <c r="A25" t="s">
        <v>306</v>
      </c>
      <c r="B25" s="256">
        <v>481206.24000000005</v>
      </c>
      <c r="C25" s="257"/>
      <c r="D25" s="256">
        <v>0</v>
      </c>
      <c r="E25" s="257"/>
      <c r="F25" s="256">
        <v>0</v>
      </c>
      <c r="G25" s="256"/>
      <c r="H25" s="256">
        <v>0</v>
      </c>
      <c r="I25" s="256"/>
      <c r="J25" s="256">
        <v>0</v>
      </c>
      <c r="K25" s="257"/>
      <c r="L25" s="256">
        <v>481206.24000000005</v>
      </c>
      <c r="N25" s="78">
        <v>-7290.4000000000678</v>
      </c>
      <c r="P25" s="78">
        <v>473915.83999999997</v>
      </c>
    </row>
    <row r="26" spans="1:16" x14ac:dyDescent="0.2">
      <c r="A26" s="147" t="s">
        <v>1324</v>
      </c>
      <c r="B26" s="258">
        <v>0</v>
      </c>
      <c r="C26" s="256"/>
      <c r="D26" s="258">
        <v>0</v>
      </c>
      <c r="E26" s="256"/>
      <c r="F26" s="258">
        <v>0</v>
      </c>
      <c r="G26" s="45"/>
      <c r="H26" s="258">
        <v>145332.98000000001</v>
      </c>
      <c r="I26" s="45"/>
      <c r="J26" s="258">
        <v>145332.98000000001</v>
      </c>
      <c r="K26" s="256"/>
      <c r="L26" s="258">
        <v>145332.98000000001</v>
      </c>
      <c r="N26" s="79">
        <v>0</v>
      </c>
      <c r="P26" s="79">
        <v>145332.98000000001</v>
      </c>
    </row>
    <row r="27" spans="1:16" x14ac:dyDescent="0.2">
      <c r="B27" s="51">
        <v>938833772.39999986</v>
      </c>
      <c r="C27" s="51"/>
      <c r="D27" s="51">
        <v>55464158.379999995</v>
      </c>
      <c r="E27" s="51"/>
      <c r="F27" s="51">
        <v>-6765005.7999999989</v>
      </c>
      <c r="G27" s="51"/>
      <c r="H27" s="51">
        <v>192486.41</v>
      </c>
      <c r="I27" s="51"/>
      <c r="J27" s="51">
        <v>48891638.989999995</v>
      </c>
      <c r="K27" s="51"/>
      <c r="L27" s="51">
        <v>987725411.38999999</v>
      </c>
      <c r="N27" s="51">
        <v>-418093018.81000006</v>
      </c>
      <c r="P27" s="51">
        <v>569632392.58000004</v>
      </c>
    </row>
    <row r="28" spans="1:16" x14ac:dyDescent="0.2">
      <c r="B28" s="51"/>
      <c r="C28" s="51"/>
      <c r="D28" s="51"/>
      <c r="E28" s="51"/>
      <c r="F28" s="51"/>
      <c r="G28" s="51"/>
      <c r="H28" s="51"/>
      <c r="I28" s="51"/>
      <c r="J28" s="51"/>
      <c r="K28" s="51"/>
      <c r="L28" s="51"/>
    </row>
    <row r="29" spans="1:16" x14ac:dyDescent="0.2">
      <c r="A29" s="12" t="s">
        <v>757</v>
      </c>
      <c r="B29" s="51"/>
      <c r="C29" s="51"/>
      <c r="D29" s="51"/>
      <c r="E29" s="51"/>
      <c r="F29" s="51"/>
      <c r="G29" s="51"/>
      <c r="H29" s="51"/>
      <c r="I29" s="51"/>
      <c r="J29" s="51"/>
      <c r="K29" s="51"/>
      <c r="L29" s="51"/>
    </row>
    <row r="30" spans="1:16" x14ac:dyDescent="0.2">
      <c r="A30" t="s">
        <v>307</v>
      </c>
      <c r="B30" s="51">
        <v>9023754.9900000002</v>
      </c>
      <c r="C30" s="51"/>
      <c r="D30" s="51">
        <v>971763.19</v>
      </c>
      <c r="E30" s="51"/>
      <c r="F30" s="51">
        <v>-1875946.16</v>
      </c>
      <c r="G30" s="51"/>
      <c r="H30" s="51">
        <v>64613.22</v>
      </c>
      <c r="I30" s="51"/>
      <c r="J30" s="51">
        <v>-839569.75</v>
      </c>
      <c r="K30" s="51"/>
      <c r="L30" s="45">
        <v>8184185.2400000002</v>
      </c>
      <c r="N30" s="78">
        <v>-7149672.700000002</v>
      </c>
      <c r="P30" s="78">
        <v>1034512.5399999982</v>
      </c>
    </row>
    <row r="31" spans="1:16" x14ac:dyDescent="0.2">
      <c r="A31" t="s">
        <v>308</v>
      </c>
      <c r="B31" s="51">
        <v>624483.74</v>
      </c>
      <c r="C31" s="51"/>
      <c r="D31" s="51">
        <v>0</v>
      </c>
      <c r="E31" s="51"/>
      <c r="F31" s="51">
        <v>-17070.07</v>
      </c>
      <c r="G31" s="51"/>
      <c r="H31" s="51">
        <v>0</v>
      </c>
      <c r="I31" s="51"/>
      <c r="J31" s="51">
        <v>-17070.07</v>
      </c>
      <c r="K31" s="51"/>
      <c r="L31" s="45">
        <v>607413.67000000004</v>
      </c>
      <c r="N31" s="78">
        <v>-257487.99</v>
      </c>
      <c r="P31" s="78">
        <v>349925.68000000005</v>
      </c>
    </row>
    <row r="32" spans="1:16" x14ac:dyDescent="0.2">
      <c r="A32" t="s">
        <v>309</v>
      </c>
      <c r="B32" s="51">
        <v>4318905.9300000006</v>
      </c>
      <c r="C32" s="51"/>
      <c r="D32" s="51">
        <v>419438.98</v>
      </c>
      <c r="E32" s="51"/>
      <c r="F32" s="51">
        <v>-134421.32</v>
      </c>
      <c r="G32" s="51"/>
      <c r="H32" s="51">
        <v>0</v>
      </c>
      <c r="I32" s="51"/>
      <c r="J32" s="51">
        <v>285017.65999999997</v>
      </c>
      <c r="K32" s="51"/>
      <c r="L32" s="45">
        <v>4603923.5900000008</v>
      </c>
      <c r="N32" s="78">
        <v>-1508076.46</v>
      </c>
      <c r="P32" s="78">
        <v>3095847.1300000008</v>
      </c>
    </row>
    <row r="33" spans="1:16" x14ac:dyDescent="0.2">
      <c r="A33" t="s">
        <v>310</v>
      </c>
      <c r="B33" s="51">
        <v>0</v>
      </c>
      <c r="C33" s="51"/>
      <c r="D33" s="51">
        <v>0</v>
      </c>
      <c r="E33" s="51"/>
      <c r="F33" s="51">
        <v>0</v>
      </c>
      <c r="G33" s="51"/>
      <c r="H33" s="51">
        <v>0</v>
      </c>
      <c r="I33" s="51"/>
      <c r="J33" s="51">
        <v>0</v>
      </c>
      <c r="K33" s="51"/>
      <c r="L33" s="45">
        <v>0</v>
      </c>
      <c r="N33" s="78">
        <v>1.3096723705530167E-10</v>
      </c>
      <c r="P33" s="78">
        <v>1.3096723705530167E-10</v>
      </c>
    </row>
    <row r="34" spans="1:16" x14ac:dyDescent="0.2">
      <c r="A34" t="s">
        <v>311</v>
      </c>
      <c r="B34" s="51">
        <v>2481112.75</v>
      </c>
      <c r="C34" s="51"/>
      <c r="D34" s="51">
        <v>0</v>
      </c>
      <c r="E34" s="51"/>
      <c r="F34" s="51">
        <v>-108665.53</v>
      </c>
      <c r="G34" s="51"/>
      <c r="H34" s="51">
        <v>30818.06</v>
      </c>
      <c r="I34" s="51"/>
      <c r="J34" s="51">
        <v>-77847.47</v>
      </c>
      <c r="K34" s="51"/>
      <c r="L34" s="45">
        <v>2403265.2799999998</v>
      </c>
      <c r="N34" s="78">
        <v>-2218550.8200000003</v>
      </c>
      <c r="P34" s="78">
        <v>184714.4599999995</v>
      </c>
    </row>
    <row r="35" spans="1:16" x14ac:dyDescent="0.2">
      <c r="A35" t="s">
        <v>312</v>
      </c>
      <c r="B35" s="47">
        <v>124122.05</v>
      </c>
      <c r="C35" s="51"/>
      <c r="D35" s="47">
        <v>31393.64</v>
      </c>
      <c r="E35" s="51"/>
      <c r="F35" s="47">
        <v>-4428.76</v>
      </c>
      <c r="G35" s="51"/>
      <c r="H35" s="47">
        <v>0</v>
      </c>
      <c r="I35" s="51"/>
      <c r="J35" s="47">
        <v>26964.879999999997</v>
      </c>
      <c r="K35" s="51"/>
      <c r="L35" s="47">
        <v>151086.93</v>
      </c>
      <c r="N35" s="79">
        <v>-26948.299999999996</v>
      </c>
      <c r="P35" s="79">
        <v>124138.63</v>
      </c>
    </row>
    <row r="36" spans="1:16" x14ac:dyDescent="0.2">
      <c r="B36" s="51">
        <v>16572379.460000001</v>
      </c>
      <c r="C36" s="51"/>
      <c r="D36" s="51">
        <v>1422595.8099999998</v>
      </c>
      <c r="E36" s="51"/>
      <c r="F36" s="51">
        <v>-2140531.84</v>
      </c>
      <c r="G36" s="51"/>
      <c r="H36" s="51">
        <v>95431.28</v>
      </c>
      <c r="I36" s="51"/>
      <c r="J36" s="51">
        <v>-622504.74999999988</v>
      </c>
      <c r="K36" s="51"/>
      <c r="L36" s="51">
        <v>15949874.709999999</v>
      </c>
      <c r="N36" s="51">
        <v>-11160736.270000003</v>
      </c>
      <c r="P36" s="51">
        <v>4789138.4399999985</v>
      </c>
    </row>
    <row r="37" spans="1:16" x14ac:dyDescent="0.2">
      <c r="B37" s="51"/>
      <c r="C37" s="51"/>
      <c r="D37" s="51"/>
      <c r="E37" s="51"/>
      <c r="F37" s="51"/>
      <c r="G37" s="51"/>
      <c r="H37" s="51"/>
      <c r="I37" s="51"/>
      <c r="J37" s="51"/>
      <c r="K37" s="51"/>
      <c r="L37" s="51"/>
    </row>
    <row r="38" spans="1:16" x14ac:dyDescent="0.2">
      <c r="A38" s="12" t="s">
        <v>758</v>
      </c>
      <c r="B38" s="51"/>
      <c r="C38" s="51"/>
      <c r="D38" s="51"/>
      <c r="E38" s="51"/>
      <c r="F38" s="51"/>
      <c r="G38" s="51"/>
      <c r="H38" s="51"/>
      <c r="I38" s="51"/>
      <c r="J38" s="51"/>
      <c r="K38" s="51"/>
      <c r="L38" s="51"/>
    </row>
    <row r="39" spans="1:16" x14ac:dyDescent="0.2">
      <c r="A39" t="s">
        <v>313</v>
      </c>
      <c r="B39" s="51">
        <v>6.5</v>
      </c>
      <c r="C39" s="51"/>
      <c r="D39" s="51">
        <v>0</v>
      </c>
      <c r="E39" s="51"/>
      <c r="F39" s="51">
        <v>0</v>
      </c>
      <c r="G39" s="51"/>
      <c r="H39" s="51">
        <v>0</v>
      </c>
      <c r="I39" s="51"/>
      <c r="J39" s="51">
        <v>0</v>
      </c>
      <c r="K39" s="51"/>
      <c r="L39" s="45">
        <v>6.5</v>
      </c>
      <c r="N39" s="78">
        <v>0</v>
      </c>
      <c r="P39" s="78">
        <v>6.5</v>
      </c>
    </row>
    <row r="40" spans="1:16" x14ac:dyDescent="0.2">
      <c r="A40" t="s">
        <v>532</v>
      </c>
      <c r="B40" s="51">
        <v>4776157.54</v>
      </c>
      <c r="C40" s="51"/>
      <c r="D40" s="51">
        <v>187218.29</v>
      </c>
      <c r="E40" s="51"/>
      <c r="F40" s="51">
        <v>0</v>
      </c>
      <c r="G40" s="51"/>
      <c r="H40" s="51">
        <v>0</v>
      </c>
      <c r="I40" s="51"/>
      <c r="J40" s="51">
        <v>187218.29</v>
      </c>
      <c r="K40" s="51"/>
      <c r="L40" s="45">
        <v>4963375.83</v>
      </c>
      <c r="N40" s="78">
        <v>-4306733.97</v>
      </c>
      <c r="P40" s="78">
        <v>656641.86000000034</v>
      </c>
    </row>
    <row r="41" spans="1:16" x14ac:dyDescent="0.2">
      <c r="A41" t="s">
        <v>533</v>
      </c>
      <c r="B41" s="51">
        <v>11461160.530000001</v>
      </c>
      <c r="C41" s="51"/>
      <c r="D41" s="51">
        <v>384655.71</v>
      </c>
      <c r="E41" s="51"/>
      <c r="F41" s="51">
        <v>-155564.63</v>
      </c>
      <c r="G41" s="51"/>
      <c r="H41" s="51">
        <v>0</v>
      </c>
      <c r="I41" s="51"/>
      <c r="J41" s="51">
        <v>229091.08000000002</v>
      </c>
      <c r="K41" s="51"/>
      <c r="L41" s="45">
        <v>11690251.610000001</v>
      </c>
      <c r="N41" s="78">
        <v>-1705081.62</v>
      </c>
      <c r="P41" s="78">
        <v>9985169.9900000021</v>
      </c>
    </row>
    <row r="42" spans="1:16" x14ac:dyDescent="0.2">
      <c r="A42" t="s">
        <v>534</v>
      </c>
      <c r="B42" s="51">
        <v>19602375.749999996</v>
      </c>
      <c r="C42" s="51"/>
      <c r="D42" s="51">
        <v>398411.45</v>
      </c>
      <c r="E42" s="51"/>
      <c r="F42" s="51">
        <v>-55573.58</v>
      </c>
      <c r="G42" s="51"/>
      <c r="H42" s="51">
        <v>0</v>
      </c>
      <c r="I42" s="51"/>
      <c r="J42" s="51">
        <v>342837.87</v>
      </c>
      <c r="K42" s="51"/>
      <c r="L42" s="45">
        <v>19945213.619999997</v>
      </c>
      <c r="N42" s="78">
        <v>-915731.03999999992</v>
      </c>
      <c r="P42" s="78">
        <v>19029482.579999998</v>
      </c>
    </row>
    <row r="43" spans="1:16" x14ac:dyDescent="0.2">
      <c r="A43" t="s">
        <v>535</v>
      </c>
      <c r="B43" s="51">
        <v>5413701.5299999993</v>
      </c>
      <c r="C43" s="51"/>
      <c r="D43" s="51">
        <v>114887.48000000001</v>
      </c>
      <c r="E43" s="51"/>
      <c r="F43" s="51">
        <v>-18752.79</v>
      </c>
      <c r="G43" s="51"/>
      <c r="H43" s="51">
        <v>0</v>
      </c>
      <c r="I43" s="51"/>
      <c r="J43" s="51">
        <v>96134.69</v>
      </c>
      <c r="K43" s="51"/>
      <c r="L43" s="45">
        <v>5509836.2199999997</v>
      </c>
      <c r="N43" s="78">
        <v>-1941911.14</v>
      </c>
      <c r="P43" s="78">
        <v>3567925.08</v>
      </c>
    </row>
    <row r="44" spans="1:16" x14ac:dyDescent="0.2">
      <c r="A44" t="s">
        <v>273</v>
      </c>
      <c r="B44" s="51">
        <v>310299.96000000002</v>
      </c>
      <c r="C44" s="51"/>
      <c r="D44" s="51">
        <v>0</v>
      </c>
      <c r="E44" s="51"/>
      <c r="F44" s="51">
        <v>-52.87</v>
      </c>
      <c r="G44" s="51"/>
      <c r="H44" s="51">
        <v>0</v>
      </c>
      <c r="I44" s="51"/>
      <c r="J44" s="51">
        <v>-52.87</v>
      </c>
      <c r="K44" s="51"/>
      <c r="L44" s="45">
        <v>310247.09000000003</v>
      </c>
      <c r="N44" s="78">
        <v>-55639.959999999992</v>
      </c>
      <c r="P44" s="78">
        <v>254607.13000000003</v>
      </c>
    </row>
    <row r="45" spans="1:16" x14ac:dyDescent="0.2">
      <c r="A45" t="s">
        <v>274</v>
      </c>
      <c r="B45" s="51">
        <v>29930.61</v>
      </c>
      <c r="C45" s="51"/>
      <c r="D45" s="51">
        <v>0</v>
      </c>
      <c r="E45" s="51"/>
      <c r="F45" s="51">
        <v>0</v>
      </c>
      <c r="G45" s="51"/>
      <c r="H45" s="51">
        <v>0</v>
      </c>
      <c r="I45" s="51"/>
      <c r="J45" s="51">
        <v>0</v>
      </c>
      <c r="K45" s="51"/>
      <c r="L45" s="45">
        <v>29930.61</v>
      </c>
      <c r="N45" s="78">
        <v>-17806.210000000003</v>
      </c>
      <c r="P45" s="78">
        <v>12124.399999999998</v>
      </c>
    </row>
    <row r="46" spans="1:16" x14ac:dyDescent="0.2">
      <c r="A46" t="s">
        <v>275</v>
      </c>
      <c r="B46" s="47">
        <v>103528.98</v>
      </c>
      <c r="C46" s="51"/>
      <c r="D46" s="47">
        <v>0</v>
      </c>
      <c r="E46" s="51"/>
      <c r="F46" s="47">
        <v>0</v>
      </c>
      <c r="G46" s="51"/>
      <c r="H46" s="47">
        <v>0</v>
      </c>
      <c r="I46" s="51"/>
      <c r="J46" s="47">
        <v>0</v>
      </c>
      <c r="K46" s="51"/>
      <c r="L46" s="47">
        <v>103528.98</v>
      </c>
      <c r="N46" s="79">
        <v>-2112.6200000000099</v>
      </c>
      <c r="P46" s="79">
        <v>101416.35999999999</v>
      </c>
    </row>
    <row r="47" spans="1:16" x14ac:dyDescent="0.2">
      <c r="B47" s="51">
        <v>41697161.399999991</v>
      </c>
      <c r="C47" s="51"/>
      <c r="D47" s="51">
        <v>1085172.93</v>
      </c>
      <c r="E47" s="51"/>
      <c r="F47" s="51">
        <v>-229943.87000000002</v>
      </c>
      <c r="G47" s="51"/>
      <c r="H47" s="51">
        <v>0</v>
      </c>
      <c r="I47" s="51"/>
      <c r="J47" s="51">
        <v>855229.05999999994</v>
      </c>
      <c r="K47" s="51"/>
      <c r="L47" s="51">
        <v>42552390.460000001</v>
      </c>
      <c r="N47" s="78">
        <v>-8945016.5600000005</v>
      </c>
      <c r="P47" s="78">
        <v>33607373.899999999</v>
      </c>
    </row>
    <row r="48" spans="1:16" x14ac:dyDescent="0.2">
      <c r="B48" s="51"/>
      <c r="C48" s="51"/>
      <c r="D48" s="51"/>
      <c r="E48" s="51"/>
      <c r="F48" s="51"/>
      <c r="G48" s="51"/>
      <c r="H48" s="51"/>
      <c r="I48" s="51"/>
      <c r="J48" s="51"/>
      <c r="K48" s="51"/>
      <c r="L48" s="51"/>
    </row>
    <row r="49" spans="1:16" x14ac:dyDescent="0.2">
      <c r="A49" s="3" t="s">
        <v>759</v>
      </c>
      <c r="B49" s="51"/>
      <c r="C49" s="51"/>
      <c r="D49" s="51"/>
      <c r="E49" s="51"/>
      <c r="F49" s="51"/>
      <c r="G49" s="51"/>
      <c r="H49" s="51"/>
      <c r="I49" s="51"/>
      <c r="J49" s="51"/>
      <c r="K49" s="51"/>
      <c r="L49" s="51"/>
    </row>
    <row r="50" spans="1:16" x14ac:dyDescent="0.2">
      <c r="A50" t="s">
        <v>276</v>
      </c>
      <c r="B50" s="51">
        <v>2240.29</v>
      </c>
      <c r="C50" s="51"/>
      <c r="D50" s="51">
        <v>0</v>
      </c>
      <c r="E50" s="51"/>
      <c r="F50" s="51">
        <v>0</v>
      </c>
      <c r="G50" s="51"/>
      <c r="H50" s="51">
        <v>0</v>
      </c>
      <c r="I50" s="51"/>
      <c r="J50" s="51">
        <v>0</v>
      </c>
      <c r="K50" s="51"/>
      <c r="L50" s="45">
        <v>2240.29</v>
      </c>
      <c r="N50" s="78">
        <v>0</v>
      </c>
      <c r="P50" s="78">
        <v>2240.29</v>
      </c>
    </row>
    <row r="51" spans="1:16" x14ac:dyDescent="0.2">
      <c r="A51" t="s">
        <v>277</v>
      </c>
      <c r="B51" s="47">
        <v>100</v>
      </c>
      <c r="C51" s="51"/>
      <c r="D51" s="258">
        <v>0</v>
      </c>
      <c r="E51" s="51"/>
      <c r="F51" s="258">
        <v>-100</v>
      </c>
      <c r="G51" s="51"/>
      <c r="H51" s="258">
        <v>0</v>
      </c>
      <c r="I51" s="51"/>
      <c r="J51" s="47">
        <v>-100</v>
      </c>
      <c r="K51" s="51"/>
      <c r="L51" s="47">
        <v>0</v>
      </c>
      <c r="N51" s="79">
        <v>0</v>
      </c>
      <c r="P51" s="79">
        <v>0</v>
      </c>
    </row>
    <row r="52" spans="1:16" x14ac:dyDescent="0.2">
      <c r="B52" s="51">
        <v>2340.29</v>
      </c>
      <c r="C52" s="51"/>
      <c r="D52" s="51">
        <v>0</v>
      </c>
      <c r="E52" s="51"/>
      <c r="F52" s="51">
        <v>-100</v>
      </c>
      <c r="G52" s="51"/>
      <c r="H52" s="51">
        <v>0</v>
      </c>
      <c r="I52" s="51"/>
      <c r="J52" s="51">
        <v>-100</v>
      </c>
      <c r="K52" s="51"/>
      <c r="L52" s="51">
        <v>2240.29</v>
      </c>
      <c r="N52" s="78">
        <v>0</v>
      </c>
      <c r="P52" s="78">
        <v>2240.29</v>
      </c>
    </row>
    <row r="53" spans="1:16" x14ac:dyDescent="0.2">
      <c r="B53" s="51"/>
      <c r="C53" s="51"/>
      <c r="D53" s="51"/>
      <c r="E53" s="51"/>
      <c r="F53" s="51"/>
      <c r="G53" s="51"/>
      <c r="H53" s="51"/>
      <c r="I53" s="51"/>
      <c r="J53" s="51"/>
      <c r="K53" s="51"/>
      <c r="L53" s="51"/>
    </row>
    <row r="54" spans="1:16" x14ac:dyDescent="0.2">
      <c r="A54" s="3" t="s">
        <v>760</v>
      </c>
      <c r="B54" s="45"/>
      <c r="C54" s="45"/>
      <c r="D54" s="45"/>
      <c r="E54" s="45"/>
      <c r="F54" s="45"/>
      <c r="G54" s="45"/>
      <c r="H54" s="45"/>
      <c r="I54" s="45"/>
      <c r="J54" s="45"/>
      <c r="K54" s="45"/>
      <c r="L54" s="45"/>
    </row>
    <row r="55" spans="1:16" x14ac:dyDescent="0.2">
      <c r="A55" t="s">
        <v>278</v>
      </c>
      <c r="B55" s="45">
        <v>8132.93</v>
      </c>
      <c r="C55" s="45"/>
      <c r="D55" s="45">
        <v>0</v>
      </c>
      <c r="E55" s="45"/>
      <c r="F55" s="45">
        <v>0</v>
      </c>
      <c r="G55" s="45"/>
      <c r="H55" s="45">
        <v>0</v>
      </c>
      <c r="I55" s="45"/>
      <c r="J55" s="45">
        <v>0</v>
      </c>
      <c r="K55" s="45"/>
      <c r="L55" s="45">
        <v>8132.93</v>
      </c>
      <c r="N55" s="78">
        <v>0</v>
      </c>
      <c r="P55" s="78">
        <v>8132.93</v>
      </c>
    </row>
    <row r="56" spans="1:16" x14ac:dyDescent="0.2">
      <c r="A56" t="s">
        <v>279</v>
      </c>
      <c r="B56" s="45">
        <v>14896366.51</v>
      </c>
      <c r="C56" s="45"/>
      <c r="D56" s="45">
        <v>108072.94</v>
      </c>
      <c r="E56" s="45"/>
      <c r="F56" s="45">
        <v>0</v>
      </c>
      <c r="G56" s="45"/>
      <c r="H56" s="45">
        <v>0</v>
      </c>
      <c r="I56" s="45"/>
      <c r="J56" s="45">
        <v>108072.94</v>
      </c>
      <c r="K56" s="45"/>
      <c r="L56" s="45">
        <v>15004439.449999999</v>
      </c>
      <c r="N56" s="78">
        <v>-4320148.93</v>
      </c>
      <c r="P56" s="78">
        <v>10684290.52</v>
      </c>
    </row>
    <row r="57" spans="1:16" x14ac:dyDescent="0.2">
      <c r="A57" t="s">
        <v>280</v>
      </c>
      <c r="B57" s="45">
        <v>7350941.0500000007</v>
      </c>
      <c r="C57" s="45"/>
      <c r="D57" s="45">
        <v>342967.02999999997</v>
      </c>
      <c r="E57" s="45"/>
      <c r="F57" s="45">
        <v>-95084.46</v>
      </c>
      <c r="G57" s="45"/>
      <c r="H57" s="45">
        <v>0</v>
      </c>
      <c r="I57" s="45"/>
      <c r="J57" s="45">
        <v>247882.56999999995</v>
      </c>
      <c r="K57" s="45"/>
      <c r="L57" s="45">
        <v>7598823.620000001</v>
      </c>
      <c r="N57" s="78">
        <v>-2138258.65</v>
      </c>
      <c r="P57" s="78">
        <v>5460564.9700000007</v>
      </c>
    </row>
    <row r="58" spans="1:16" x14ac:dyDescent="0.2">
      <c r="A58" t="s">
        <v>281</v>
      </c>
      <c r="B58" s="45">
        <v>152055189.33999997</v>
      </c>
      <c r="C58" s="45"/>
      <c r="D58" s="45">
        <v>6282085.2000000002</v>
      </c>
      <c r="E58" s="45"/>
      <c r="F58" s="45">
        <v>-864934.41999999993</v>
      </c>
      <c r="G58" s="45"/>
      <c r="H58" s="45">
        <v>0</v>
      </c>
      <c r="I58" s="45"/>
      <c r="J58" s="45">
        <v>5417150.7800000003</v>
      </c>
      <c r="K58" s="45"/>
      <c r="L58" s="45">
        <v>157472340.11999997</v>
      </c>
      <c r="N58" s="78">
        <v>-39614739.399999999</v>
      </c>
      <c r="P58" s="78">
        <v>117857600.71999997</v>
      </c>
    </row>
    <row r="59" spans="1:16" x14ac:dyDescent="0.2">
      <c r="A59" t="s">
        <v>282</v>
      </c>
      <c r="B59" s="45">
        <v>33223314.009999998</v>
      </c>
      <c r="C59" s="45"/>
      <c r="D59" s="45">
        <v>-4940.3199999999924</v>
      </c>
      <c r="E59" s="45"/>
      <c r="F59" s="45">
        <v>-46426.53</v>
      </c>
      <c r="G59" s="45"/>
      <c r="H59" s="45">
        <v>0</v>
      </c>
      <c r="I59" s="45"/>
      <c r="J59" s="45">
        <v>-51366.849999999991</v>
      </c>
      <c r="K59" s="45"/>
      <c r="L59" s="45">
        <v>33171947.159999996</v>
      </c>
      <c r="N59" s="78">
        <v>-16608293.879999999</v>
      </c>
      <c r="P59" s="78">
        <v>16563653.279999997</v>
      </c>
    </row>
    <row r="60" spans="1:16" x14ac:dyDescent="0.2">
      <c r="A60" t="s">
        <v>283</v>
      </c>
      <c r="B60" s="45">
        <v>19840186.649999999</v>
      </c>
      <c r="C60" s="45"/>
      <c r="D60" s="45">
        <v>860868.61</v>
      </c>
      <c r="E60" s="45"/>
      <c r="F60" s="45">
        <v>-8551.9500000000007</v>
      </c>
      <c r="G60" s="45"/>
      <c r="H60" s="45">
        <v>0</v>
      </c>
      <c r="I60" s="45"/>
      <c r="J60" s="45">
        <v>852316.66</v>
      </c>
      <c r="K60" s="45"/>
      <c r="L60" s="45">
        <v>20692503.309999999</v>
      </c>
      <c r="N60" s="78">
        <v>-6095678.629999999</v>
      </c>
      <c r="P60" s="78">
        <v>14596824.68</v>
      </c>
    </row>
    <row r="61" spans="1:16" x14ac:dyDescent="0.2">
      <c r="A61" t="s">
        <v>284</v>
      </c>
      <c r="B61" s="45">
        <v>3794110.73</v>
      </c>
      <c r="C61" s="45"/>
      <c r="D61" s="45">
        <v>3353.01</v>
      </c>
      <c r="E61" s="45"/>
      <c r="F61" s="45">
        <v>-1140.74</v>
      </c>
      <c r="G61" s="45"/>
      <c r="H61" s="45">
        <v>0</v>
      </c>
      <c r="I61" s="45"/>
      <c r="J61" s="45">
        <v>2212.2700000000004</v>
      </c>
      <c r="K61" s="45"/>
      <c r="L61" s="45">
        <v>3796323</v>
      </c>
      <c r="N61" s="78">
        <v>-1244578.5600000003</v>
      </c>
      <c r="P61" s="78">
        <v>2551744.4399999995</v>
      </c>
    </row>
    <row r="62" spans="1:16" x14ac:dyDescent="0.2">
      <c r="A62" t="s">
        <v>285</v>
      </c>
      <c r="B62" s="45">
        <v>0</v>
      </c>
      <c r="C62" s="45"/>
      <c r="D62" s="45">
        <v>0</v>
      </c>
      <c r="E62" s="45"/>
      <c r="F62" s="45">
        <v>0</v>
      </c>
      <c r="G62" s="45"/>
      <c r="H62" s="45">
        <v>38429.14</v>
      </c>
      <c r="I62" s="45"/>
      <c r="J62" s="45">
        <v>38429.14</v>
      </c>
      <c r="K62" s="45"/>
      <c r="L62" s="45">
        <v>38429.14</v>
      </c>
      <c r="N62" s="78">
        <v>-1302.8199999999974</v>
      </c>
      <c r="P62" s="78">
        <v>37126.32</v>
      </c>
    </row>
    <row r="63" spans="1:16" x14ac:dyDescent="0.2">
      <c r="A63" t="s">
        <v>286</v>
      </c>
      <c r="B63" s="47">
        <v>0</v>
      </c>
      <c r="C63" s="45"/>
      <c r="D63" s="47">
        <v>0</v>
      </c>
      <c r="E63" s="45"/>
      <c r="F63" s="47">
        <v>0</v>
      </c>
      <c r="G63" s="45"/>
      <c r="H63" s="47">
        <v>0</v>
      </c>
      <c r="I63" s="45"/>
      <c r="J63" s="47">
        <v>0</v>
      </c>
      <c r="K63" s="51"/>
      <c r="L63" s="47">
        <v>0</v>
      </c>
      <c r="N63" s="79">
        <v>-2.3283064365386963E-10</v>
      </c>
      <c r="P63" s="79">
        <v>-2.3283064365386963E-10</v>
      </c>
    </row>
    <row r="64" spans="1:16" x14ac:dyDescent="0.2">
      <c r="B64" s="51">
        <v>231168241.21999997</v>
      </c>
      <c r="C64" s="51"/>
      <c r="D64" s="51">
        <v>7592406.4699999997</v>
      </c>
      <c r="E64" s="51"/>
      <c r="F64" s="51">
        <v>-1016138.0999999999</v>
      </c>
      <c r="G64" s="51"/>
      <c r="H64" s="51">
        <v>38429.14</v>
      </c>
      <c r="I64" s="51"/>
      <c r="J64" s="51">
        <v>6614697.5099999998</v>
      </c>
      <c r="K64" s="51"/>
      <c r="L64" s="51">
        <v>237782938.72999996</v>
      </c>
      <c r="N64" s="78">
        <v>-70023000.86999999</v>
      </c>
      <c r="P64" s="78">
        <v>167759937.85999995</v>
      </c>
    </row>
    <row r="65" spans="1:16" x14ac:dyDescent="0.2">
      <c r="B65" s="51"/>
      <c r="C65" s="51"/>
      <c r="D65" s="51"/>
      <c r="E65" s="51"/>
      <c r="F65" s="51"/>
      <c r="G65" s="51"/>
      <c r="H65" s="51"/>
      <c r="I65" s="51"/>
      <c r="J65" s="51"/>
      <c r="K65" s="51"/>
      <c r="L65" s="51"/>
    </row>
    <row r="66" spans="1:16" x14ac:dyDescent="0.2">
      <c r="A66" s="3" t="s">
        <v>761</v>
      </c>
      <c r="B66" s="51"/>
      <c r="C66" s="51"/>
      <c r="D66" s="51"/>
      <c r="E66" s="51"/>
      <c r="F66" s="51"/>
      <c r="G66" s="51"/>
      <c r="H66" s="51"/>
      <c r="I66" s="51"/>
      <c r="J66" s="51"/>
      <c r="K66" s="51"/>
      <c r="L66" s="51"/>
    </row>
    <row r="67" spans="1:16" x14ac:dyDescent="0.2">
      <c r="A67" t="s">
        <v>287</v>
      </c>
      <c r="B67" s="51">
        <v>6293327.3699999992</v>
      </c>
      <c r="C67" s="51"/>
      <c r="D67" s="51">
        <v>0</v>
      </c>
      <c r="E67" s="51"/>
      <c r="F67" s="51">
        <v>0</v>
      </c>
      <c r="G67" s="51"/>
      <c r="H67" s="51">
        <v>-100000</v>
      </c>
      <c r="I67" s="51"/>
      <c r="J67" s="51">
        <v>-100000</v>
      </c>
      <c r="K67" s="51"/>
      <c r="L67" s="45">
        <v>6193327.3699999992</v>
      </c>
      <c r="N67" s="78">
        <v>0</v>
      </c>
      <c r="P67" s="78">
        <f>L67+N67</f>
        <v>6193327.3699999992</v>
      </c>
    </row>
    <row r="68" spans="1:16" x14ac:dyDescent="0.2">
      <c r="A68" t="s">
        <v>1293</v>
      </c>
      <c r="B68" s="51">
        <v>0</v>
      </c>
      <c r="C68" s="51"/>
      <c r="D68" s="51">
        <v>0</v>
      </c>
      <c r="E68" s="51"/>
      <c r="F68" s="51">
        <v>0</v>
      </c>
      <c r="G68" s="51"/>
      <c r="H68" s="51">
        <v>100000</v>
      </c>
      <c r="I68" s="51"/>
      <c r="J68" s="51">
        <v>100000</v>
      </c>
      <c r="K68" s="51"/>
      <c r="L68" s="150">
        <v>100000</v>
      </c>
      <c r="N68" s="78">
        <v>0</v>
      </c>
      <c r="P68" s="78">
        <f t="shared" ref="P68:P77" si="0">L68+N68</f>
        <v>100000</v>
      </c>
    </row>
    <row r="69" spans="1:16" x14ac:dyDescent="0.2">
      <c r="A69" t="s">
        <v>773</v>
      </c>
      <c r="B69" s="58">
        <v>278420111.25000006</v>
      </c>
      <c r="C69" s="58"/>
      <c r="D69" s="58">
        <v>17148630.18</v>
      </c>
      <c r="E69" s="58"/>
      <c r="F69" s="58">
        <v>-2867780.0400000005</v>
      </c>
      <c r="G69" s="58"/>
      <c r="H69" s="58">
        <v>3010481.46</v>
      </c>
      <c r="I69" s="51"/>
      <c r="J69" s="51">
        <v>17291331.599999998</v>
      </c>
      <c r="K69" s="51"/>
      <c r="L69" s="45">
        <v>295711442.85000008</v>
      </c>
      <c r="N69" s="78">
        <v>-196729322.62000003</v>
      </c>
      <c r="P69" s="78">
        <f t="shared" si="0"/>
        <v>98982120.230000049</v>
      </c>
    </row>
    <row r="70" spans="1:16" x14ac:dyDescent="0.2">
      <c r="A70" t="s">
        <v>774</v>
      </c>
      <c r="B70" s="255">
        <v>14564631.119999999</v>
      </c>
      <c r="C70" s="58"/>
      <c r="D70" s="255">
        <v>13789914.789999999</v>
      </c>
      <c r="E70" s="58"/>
      <c r="F70" s="255">
        <v>-1329199.92</v>
      </c>
      <c r="G70" s="58"/>
      <c r="H70" s="255">
        <v>0</v>
      </c>
      <c r="I70" s="51"/>
      <c r="J70" s="51">
        <v>12460714.869999999</v>
      </c>
      <c r="K70" s="51"/>
      <c r="L70" s="45">
        <v>27025345.989999998</v>
      </c>
      <c r="N70" s="78">
        <v>-8077494.6100000003</v>
      </c>
      <c r="P70" s="78">
        <f t="shared" si="0"/>
        <v>18947851.379999999</v>
      </c>
    </row>
    <row r="71" spans="1:16" x14ac:dyDescent="0.2">
      <c r="A71" t="s">
        <v>775</v>
      </c>
      <c r="B71" s="58">
        <v>1242824773.04</v>
      </c>
      <c r="C71" s="58"/>
      <c r="D71" s="58">
        <v>163599267.69999999</v>
      </c>
      <c r="E71" s="58"/>
      <c r="F71" s="58">
        <v>-17737600.219999999</v>
      </c>
      <c r="G71" s="58"/>
      <c r="H71" s="58">
        <v>-2985190.2199999997</v>
      </c>
      <c r="I71" s="51"/>
      <c r="J71" s="51">
        <v>142876477.25999999</v>
      </c>
      <c r="K71" s="51"/>
      <c r="L71" s="45">
        <v>1385701250.3</v>
      </c>
      <c r="N71" s="78">
        <v>-683029922.17999983</v>
      </c>
      <c r="P71" s="78">
        <f t="shared" si="0"/>
        <v>702671328.12000012</v>
      </c>
    </row>
    <row r="72" spans="1:16" x14ac:dyDescent="0.2">
      <c r="A72" t="s">
        <v>776</v>
      </c>
      <c r="B72" s="58">
        <v>638933.72</v>
      </c>
      <c r="C72" s="58"/>
      <c r="D72" s="58">
        <v>0</v>
      </c>
      <c r="E72" s="58"/>
      <c r="F72" s="58">
        <v>0</v>
      </c>
      <c r="G72" s="58"/>
      <c r="H72" s="58">
        <v>0</v>
      </c>
      <c r="I72" s="51"/>
      <c r="J72" s="51">
        <v>0</v>
      </c>
      <c r="K72" s="51"/>
      <c r="L72" s="45">
        <v>638933.72</v>
      </c>
      <c r="N72" s="78">
        <v>-663715.62</v>
      </c>
      <c r="P72" s="78">
        <f t="shared" si="0"/>
        <v>-24781.900000000023</v>
      </c>
    </row>
    <row r="73" spans="1:16" x14ac:dyDescent="0.2">
      <c r="A73" t="s">
        <v>777</v>
      </c>
      <c r="B73" s="58">
        <v>192667698.41999999</v>
      </c>
      <c r="C73" s="58"/>
      <c r="D73" s="58">
        <v>24441012.73</v>
      </c>
      <c r="E73" s="58"/>
      <c r="F73" s="58">
        <v>-3093988.16</v>
      </c>
      <c r="G73" s="58"/>
      <c r="H73" s="58">
        <v>4145218.19</v>
      </c>
      <c r="I73" s="51"/>
      <c r="J73" s="51">
        <v>25492242.760000002</v>
      </c>
      <c r="K73" s="51"/>
      <c r="L73" s="45">
        <v>218159941.17999998</v>
      </c>
      <c r="N73" s="78">
        <v>-128698249.15000001</v>
      </c>
      <c r="P73" s="78">
        <f t="shared" si="0"/>
        <v>89461692.029999971</v>
      </c>
    </row>
    <row r="74" spans="1:16" x14ac:dyDescent="0.2">
      <c r="A74" t="s">
        <v>778</v>
      </c>
      <c r="B74" s="58">
        <v>156129460.80999997</v>
      </c>
      <c r="C74" s="58"/>
      <c r="D74" s="58">
        <v>10062030.02</v>
      </c>
      <c r="E74" s="58"/>
      <c r="F74" s="58">
        <v>-639406.99</v>
      </c>
      <c r="G74" s="58"/>
      <c r="H74" s="58">
        <v>12526762.529999999</v>
      </c>
      <c r="I74" s="51"/>
      <c r="J74" s="51">
        <v>21949385.559999999</v>
      </c>
      <c r="K74" s="51"/>
      <c r="L74" s="45">
        <v>178078846.36999997</v>
      </c>
      <c r="N74" s="78">
        <v>-121447725.67</v>
      </c>
      <c r="P74" s="78">
        <f t="shared" si="0"/>
        <v>56631120.699999973</v>
      </c>
    </row>
    <row r="75" spans="1:16" x14ac:dyDescent="0.2">
      <c r="A75" t="s">
        <v>958</v>
      </c>
      <c r="B75" s="51">
        <v>12514712.26</v>
      </c>
      <c r="C75" s="51"/>
      <c r="D75" s="51">
        <v>0</v>
      </c>
      <c r="E75" s="51"/>
      <c r="F75" s="51">
        <v>0</v>
      </c>
      <c r="G75" s="51"/>
      <c r="H75" s="51">
        <v>-12514712.26</v>
      </c>
      <c r="I75" s="51"/>
      <c r="J75" s="51">
        <v>-12514712.26</v>
      </c>
      <c r="K75" s="51"/>
      <c r="L75" s="45">
        <v>0</v>
      </c>
      <c r="N75" s="78">
        <v>-1.9999999776482581E-2</v>
      </c>
      <c r="P75" s="78">
        <f t="shared" si="0"/>
        <v>-1.9999999776482581E-2</v>
      </c>
    </row>
    <row r="76" spans="1:16" x14ac:dyDescent="0.2">
      <c r="A76" t="s">
        <v>779</v>
      </c>
      <c r="B76" s="51">
        <v>14421155.590000002</v>
      </c>
      <c r="C76" s="51"/>
      <c r="D76" s="51">
        <v>1990040.17</v>
      </c>
      <c r="E76" s="51"/>
      <c r="F76" s="51">
        <v>-66011.56</v>
      </c>
      <c r="G76" s="51"/>
      <c r="H76" s="51">
        <v>0</v>
      </c>
      <c r="I76" s="51"/>
      <c r="J76" s="51">
        <v>1924028.6099999999</v>
      </c>
      <c r="K76" s="51"/>
      <c r="L76" s="45">
        <v>16345184.200000001</v>
      </c>
      <c r="N76" s="78">
        <v>-6427054.4699999997</v>
      </c>
      <c r="P76" s="78">
        <f t="shared" si="0"/>
        <v>9918129.7300000004</v>
      </c>
    </row>
    <row r="77" spans="1:16" x14ac:dyDescent="0.2">
      <c r="A77" t="s">
        <v>780</v>
      </c>
      <c r="B77" s="47">
        <v>27801470.619999997</v>
      </c>
      <c r="C77" s="51"/>
      <c r="D77" s="47">
        <v>0</v>
      </c>
      <c r="E77" s="51"/>
      <c r="F77" s="47">
        <v>-732205.04000000039</v>
      </c>
      <c r="G77" s="51"/>
      <c r="H77" s="47">
        <v>729001.76000000024</v>
      </c>
      <c r="I77" s="51"/>
      <c r="J77" s="47">
        <v>-3203.2800000001444</v>
      </c>
      <c r="K77" s="51"/>
      <c r="L77" s="47">
        <v>27798267.339999996</v>
      </c>
      <c r="N77" s="79">
        <v>-1402047.9199999997</v>
      </c>
      <c r="P77" s="79">
        <f t="shared" si="0"/>
        <v>26396219.419999998</v>
      </c>
    </row>
    <row r="78" spans="1:16" x14ac:dyDescent="0.2">
      <c r="B78" s="51">
        <v>1946276274.1999998</v>
      </c>
      <c r="C78" s="51"/>
      <c r="D78" s="51">
        <v>231030895.58999997</v>
      </c>
      <c r="E78" s="51"/>
      <c r="F78" s="51">
        <v>-26466191.929999996</v>
      </c>
      <c r="G78" s="51"/>
      <c r="H78" s="51">
        <v>4911561.459999999</v>
      </c>
      <c r="I78" s="51"/>
      <c r="J78" s="51">
        <v>209476265.12</v>
      </c>
      <c r="K78" s="51"/>
      <c r="L78" s="51">
        <v>2155752539.3200002</v>
      </c>
      <c r="N78" s="78">
        <f>SUM(N67:N77)</f>
        <v>-1146475532.26</v>
      </c>
      <c r="P78" s="78">
        <f>SUM(P67:P77)</f>
        <v>1009277007.0600001</v>
      </c>
    </row>
    <row r="79" spans="1:16" x14ac:dyDescent="0.2">
      <c r="B79" s="51"/>
      <c r="C79" s="51"/>
      <c r="D79" s="51"/>
      <c r="E79" s="51"/>
      <c r="F79" s="51"/>
      <c r="G79" s="51"/>
      <c r="H79" s="51"/>
      <c r="I79" s="51"/>
      <c r="J79" s="51"/>
      <c r="K79" s="51"/>
      <c r="L79" s="51"/>
    </row>
    <row r="80" spans="1:16" x14ac:dyDescent="0.2">
      <c r="A80" s="3" t="s">
        <v>118</v>
      </c>
      <c r="B80" s="51"/>
      <c r="C80" s="51"/>
      <c r="D80" s="51"/>
      <c r="E80" s="51"/>
      <c r="F80" s="51"/>
      <c r="G80" s="51"/>
      <c r="H80" s="51"/>
      <c r="I80" s="51"/>
      <c r="J80" s="51"/>
      <c r="K80" s="51"/>
      <c r="L80" s="51"/>
    </row>
    <row r="81" spans="1:16" x14ac:dyDescent="0.2">
      <c r="A81" t="s">
        <v>5</v>
      </c>
      <c r="B81" s="51">
        <v>7316310.5499999998</v>
      </c>
      <c r="C81" s="51"/>
      <c r="D81" s="51">
        <v>0</v>
      </c>
      <c r="E81" s="51"/>
      <c r="F81" s="51">
        <v>0</v>
      </c>
      <c r="G81" s="51"/>
      <c r="H81" s="51">
        <v>0</v>
      </c>
      <c r="I81" s="51"/>
      <c r="J81" s="51">
        <v>0</v>
      </c>
      <c r="K81" s="51"/>
      <c r="L81" s="45">
        <v>7316310.5499999998</v>
      </c>
      <c r="N81" s="78">
        <v>-1992262.9100000004</v>
      </c>
      <c r="P81" s="78">
        <v>5324047.6399999997</v>
      </c>
    </row>
    <row r="82" spans="1:16" x14ac:dyDescent="0.2">
      <c r="A82" t="s">
        <v>6</v>
      </c>
      <c r="B82" s="51">
        <v>1429627.28</v>
      </c>
      <c r="C82" s="51"/>
      <c r="D82" s="51">
        <v>0</v>
      </c>
      <c r="E82" s="51"/>
      <c r="F82" s="51">
        <v>0</v>
      </c>
      <c r="G82" s="51"/>
      <c r="H82" s="51">
        <v>0</v>
      </c>
      <c r="I82" s="51"/>
      <c r="J82" s="51">
        <v>0</v>
      </c>
      <c r="K82" s="51"/>
      <c r="L82" s="45">
        <v>1429627.28</v>
      </c>
      <c r="N82">
        <v>0</v>
      </c>
      <c r="P82" s="78">
        <v>1429627.28</v>
      </c>
    </row>
    <row r="83" spans="1:16" x14ac:dyDescent="0.2">
      <c r="A83" t="s">
        <v>7</v>
      </c>
      <c r="B83" s="51">
        <v>5846289.3200000003</v>
      </c>
      <c r="C83" s="51"/>
      <c r="D83" s="51">
        <v>318718.17</v>
      </c>
      <c r="E83" s="51"/>
      <c r="F83" s="51">
        <v>0</v>
      </c>
      <c r="G83" s="51"/>
      <c r="H83" s="51">
        <v>-47153.43</v>
      </c>
      <c r="I83" s="51"/>
      <c r="J83" s="51">
        <v>271564.74</v>
      </c>
      <c r="K83" s="51"/>
      <c r="L83" s="45">
        <v>6117854.0600000005</v>
      </c>
      <c r="N83" s="78">
        <v>-1276900.77</v>
      </c>
      <c r="P83" s="78">
        <v>4840953.290000001</v>
      </c>
    </row>
    <row r="84" spans="1:16" x14ac:dyDescent="0.2">
      <c r="A84" t="s">
        <v>8</v>
      </c>
      <c r="B84" s="51">
        <v>110768934.67999999</v>
      </c>
      <c r="C84" s="51"/>
      <c r="D84" s="51">
        <v>6844892.1900000004</v>
      </c>
      <c r="E84" s="51"/>
      <c r="F84" s="51">
        <v>-1126172.6600000001</v>
      </c>
      <c r="G84" s="51"/>
      <c r="H84" s="51">
        <v>0</v>
      </c>
      <c r="I84" s="51"/>
      <c r="J84" s="51">
        <v>5718719.5300000003</v>
      </c>
      <c r="K84" s="51"/>
      <c r="L84" s="45">
        <v>116487654.20999999</v>
      </c>
      <c r="N84" s="78">
        <v>-62142295.399999991</v>
      </c>
      <c r="P84" s="78">
        <v>54345358.810000002</v>
      </c>
    </row>
    <row r="85" spans="1:16" x14ac:dyDescent="0.2">
      <c r="A85" t="s">
        <v>781</v>
      </c>
      <c r="B85" s="51">
        <v>0</v>
      </c>
      <c r="C85" s="51"/>
      <c r="D85" s="51">
        <v>0</v>
      </c>
      <c r="E85" s="51"/>
      <c r="F85" s="51">
        <v>0</v>
      </c>
      <c r="G85" s="51"/>
      <c r="H85" s="51">
        <v>0</v>
      </c>
      <c r="I85" s="51"/>
      <c r="J85" s="51">
        <v>0</v>
      </c>
      <c r="K85" s="51"/>
      <c r="L85" s="45">
        <v>0</v>
      </c>
      <c r="N85" s="78">
        <v>-19831.610000000357</v>
      </c>
      <c r="P85" s="78">
        <v>-19831.610000000357</v>
      </c>
    </row>
    <row r="86" spans="1:16" x14ac:dyDescent="0.2">
      <c r="A86" t="s">
        <v>9</v>
      </c>
      <c r="B86" s="51">
        <v>34010522.269999996</v>
      </c>
      <c r="C86" s="51"/>
      <c r="D86" s="51">
        <v>85651.260000000009</v>
      </c>
      <c r="E86" s="51"/>
      <c r="F86" s="51">
        <v>-20.82</v>
      </c>
      <c r="G86" s="51"/>
      <c r="H86" s="51">
        <v>0</v>
      </c>
      <c r="I86" s="51"/>
      <c r="J86" s="51">
        <v>85630.44</v>
      </c>
      <c r="K86" s="51"/>
      <c r="L86" s="45">
        <v>34096152.709999993</v>
      </c>
      <c r="N86" s="78">
        <v>-17990559.810000002</v>
      </c>
      <c r="P86" s="78">
        <v>16105592.899999991</v>
      </c>
    </row>
    <row r="87" spans="1:16" x14ac:dyDescent="0.2">
      <c r="A87" t="s">
        <v>10</v>
      </c>
      <c r="B87" s="51">
        <v>49778696.339999996</v>
      </c>
      <c r="C87" s="51"/>
      <c r="D87" s="51">
        <v>1748552</v>
      </c>
      <c r="E87" s="51"/>
      <c r="F87" s="51">
        <v>-254964.62</v>
      </c>
      <c r="G87" s="51"/>
      <c r="H87" s="51">
        <v>0</v>
      </c>
      <c r="I87" s="51"/>
      <c r="J87" s="51">
        <v>1493587.38</v>
      </c>
      <c r="K87" s="51"/>
      <c r="L87" s="45">
        <v>51272283.719999999</v>
      </c>
      <c r="N87" s="78">
        <v>-17092202.520000003</v>
      </c>
      <c r="P87" s="78">
        <v>34180081.199999996</v>
      </c>
    </row>
    <row r="88" spans="1:16" x14ac:dyDescent="0.2">
      <c r="A88" t="s">
        <v>11</v>
      </c>
      <c r="B88" s="51">
        <v>43149618.380000003</v>
      </c>
      <c r="C88" s="51"/>
      <c r="D88" s="51">
        <v>786151.02</v>
      </c>
      <c r="E88" s="51"/>
      <c r="F88" s="51">
        <v>-164705.96</v>
      </c>
      <c r="G88" s="51"/>
      <c r="H88" s="51">
        <v>0</v>
      </c>
      <c r="I88" s="51"/>
      <c r="J88" s="51">
        <v>621445.06000000006</v>
      </c>
      <c r="K88" s="51"/>
      <c r="L88" s="45">
        <v>43771063.440000005</v>
      </c>
      <c r="N88" s="78">
        <v>-21644892.839999996</v>
      </c>
      <c r="P88" s="78">
        <v>22126170.600000009</v>
      </c>
    </row>
    <row r="89" spans="1:16" x14ac:dyDescent="0.2">
      <c r="A89" t="s">
        <v>782</v>
      </c>
      <c r="B89" s="51">
        <v>2437093.5699999998</v>
      </c>
      <c r="C89" s="51"/>
      <c r="D89" s="51">
        <v>0</v>
      </c>
      <c r="E89" s="51"/>
      <c r="F89" s="51">
        <v>0</v>
      </c>
      <c r="G89" s="51"/>
      <c r="H89" s="51">
        <v>0</v>
      </c>
      <c r="I89" s="51"/>
      <c r="J89" s="51">
        <v>0</v>
      </c>
      <c r="K89" s="51"/>
      <c r="L89" s="45">
        <v>2437093.5699999998</v>
      </c>
      <c r="N89" s="78">
        <v>-617933.82000000007</v>
      </c>
      <c r="P89" s="78">
        <v>1819159.7499999998</v>
      </c>
    </row>
    <row r="90" spans="1:16" x14ac:dyDescent="0.2">
      <c r="A90" t="s">
        <v>783</v>
      </c>
      <c r="B90" s="51">
        <v>5111200.32</v>
      </c>
      <c r="C90" s="51"/>
      <c r="D90" s="51">
        <v>557090.35</v>
      </c>
      <c r="E90" s="51"/>
      <c r="F90" s="51">
        <v>-8492.2900000000009</v>
      </c>
      <c r="G90" s="51"/>
      <c r="H90" s="51">
        <v>0</v>
      </c>
      <c r="I90" s="51"/>
      <c r="J90" s="51">
        <v>548598.05999999994</v>
      </c>
      <c r="K90" s="51"/>
      <c r="L90" s="45">
        <v>5659798.3799999999</v>
      </c>
      <c r="N90" s="78">
        <v>-2183948.7199999997</v>
      </c>
      <c r="P90" s="78">
        <v>3475849.66</v>
      </c>
    </row>
    <row r="91" spans="1:16" x14ac:dyDescent="0.2">
      <c r="A91" t="s">
        <v>784</v>
      </c>
      <c r="B91" s="51">
        <v>13760.73</v>
      </c>
      <c r="C91" s="51"/>
      <c r="D91" s="51">
        <v>0</v>
      </c>
      <c r="E91" s="51"/>
      <c r="F91" s="51">
        <v>0</v>
      </c>
      <c r="G91" s="51"/>
      <c r="H91" s="51">
        <v>0</v>
      </c>
      <c r="I91" s="51"/>
      <c r="J91" s="51">
        <v>0</v>
      </c>
      <c r="K91" s="51"/>
      <c r="L91" s="45">
        <v>13760.73</v>
      </c>
      <c r="N91" s="78">
        <v>-240.2399999999997</v>
      </c>
      <c r="P91" s="78">
        <v>13520.49</v>
      </c>
    </row>
    <row r="92" spans="1:16" x14ac:dyDescent="0.2">
      <c r="A92" t="s">
        <v>785</v>
      </c>
      <c r="B92" s="47">
        <v>0</v>
      </c>
      <c r="C92" s="51"/>
      <c r="D92" s="47">
        <v>0</v>
      </c>
      <c r="E92" s="51"/>
      <c r="F92" s="47">
        <v>0</v>
      </c>
      <c r="G92" s="51"/>
      <c r="H92" s="47">
        <v>238693.59</v>
      </c>
      <c r="I92" s="51"/>
      <c r="J92" s="47">
        <v>238693.59</v>
      </c>
      <c r="K92" s="51"/>
      <c r="L92" s="47">
        <v>238693.59</v>
      </c>
      <c r="N92" s="79">
        <v>-663.04</v>
      </c>
      <c r="P92" s="79">
        <v>238030.55</v>
      </c>
    </row>
    <row r="93" spans="1:16" x14ac:dyDescent="0.2">
      <c r="B93" s="51">
        <v>259862053.43999997</v>
      </c>
      <c r="C93" s="51"/>
      <c r="D93" s="51">
        <v>10341054.99</v>
      </c>
      <c r="E93" s="51"/>
      <c r="F93" s="51">
        <v>-1554356.35</v>
      </c>
      <c r="G93" s="51"/>
      <c r="H93" s="51">
        <v>191540.16</v>
      </c>
      <c r="I93" s="51"/>
      <c r="J93" s="51">
        <v>8978238.8000000007</v>
      </c>
      <c r="K93" s="51"/>
      <c r="L93" s="51">
        <v>268840292.24000001</v>
      </c>
      <c r="N93" s="51">
        <v>-124961731.68000001</v>
      </c>
      <c r="P93" s="78">
        <v>143878560.56000003</v>
      </c>
    </row>
    <row r="94" spans="1:16" x14ac:dyDescent="0.2">
      <c r="B94" s="51"/>
      <c r="C94" s="51"/>
      <c r="D94" s="51"/>
      <c r="E94" s="51"/>
      <c r="F94" s="51"/>
      <c r="G94" s="51"/>
      <c r="H94" s="51"/>
      <c r="I94" s="51"/>
      <c r="J94" s="51"/>
      <c r="K94" s="51"/>
      <c r="L94" s="51"/>
    </row>
    <row r="95" spans="1:16" x14ac:dyDescent="0.2">
      <c r="B95" s="45"/>
      <c r="C95" s="45"/>
      <c r="D95" s="45"/>
      <c r="E95" s="45"/>
      <c r="F95" s="45"/>
      <c r="G95" s="45"/>
      <c r="H95" s="45"/>
      <c r="I95" s="45"/>
      <c r="J95" s="45"/>
      <c r="K95" s="45"/>
      <c r="L95" s="45"/>
    </row>
    <row r="96" spans="1:16" x14ac:dyDescent="0.2">
      <c r="A96" s="3" t="s">
        <v>379</v>
      </c>
      <c r="B96" s="77">
        <v>3434412222.4099998</v>
      </c>
      <c r="C96" s="51"/>
      <c r="D96" s="77">
        <v>306936284.16999996</v>
      </c>
      <c r="E96" s="51"/>
      <c r="F96" s="77">
        <v>-38172267.890000001</v>
      </c>
      <c r="G96" s="51"/>
      <c r="H96" s="77">
        <v>5429448.4499999993</v>
      </c>
      <c r="I96" s="51"/>
      <c r="J96" s="77">
        <v>274193464.73000002</v>
      </c>
      <c r="K96" s="51"/>
      <c r="L96" s="77">
        <v>3708605687.1400003</v>
      </c>
      <c r="N96" s="77">
        <f>N27+N36+N47+N64+N78+N93</f>
        <v>-1779659036.45</v>
      </c>
      <c r="P96" s="77">
        <f>P27+P36+P47+P64+P78+P93</f>
        <v>1928944410.4000001</v>
      </c>
    </row>
    <row r="97" spans="2:14" x14ac:dyDescent="0.2">
      <c r="B97" s="45"/>
      <c r="C97" s="45"/>
      <c r="D97" s="45"/>
      <c r="E97" s="45"/>
      <c r="F97" s="45"/>
      <c r="G97" s="45"/>
      <c r="H97" s="45"/>
      <c r="I97" s="45"/>
      <c r="J97" s="45"/>
      <c r="K97" s="45"/>
      <c r="L97" s="45"/>
    </row>
    <row r="98" spans="2:14" x14ac:dyDescent="0.2">
      <c r="B98" s="51"/>
      <c r="C98" s="45"/>
      <c r="D98" s="51"/>
      <c r="E98" s="45"/>
      <c r="F98" s="51"/>
      <c r="G98" s="45"/>
      <c r="H98" s="51"/>
      <c r="I98" s="45"/>
      <c r="J98" s="51"/>
      <c r="K98" s="51"/>
      <c r="L98" s="51"/>
    </row>
    <row r="99" spans="2:14" x14ac:dyDescent="0.2">
      <c r="B99" s="45"/>
      <c r="C99" s="45"/>
      <c r="D99" s="45"/>
      <c r="E99" s="45"/>
      <c r="F99" s="45"/>
      <c r="G99" s="45"/>
      <c r="H99" s="45"/>
      <c r="I99" s="45"/>
      <c r="J99" s="45"/>
      <c r="K99" s="45"/>
      <c r="L99" s="45"/>
      <c r="N99" s="78"/>
    </row>
    <row r="100" spans="2:14" x14ac:dyDescent="0.2">
      <c r="B100" s="45"/>
      <c r="C100" s="45"/>
      <c r="D100" s="45"/>
      <c r="E100" s="45"/>
      <c r="F100" s="45"/>
      <c r="G100" s="45"/>
      <c r="H100" s="45"/>
      <c r="I100" s="45"/>
      <c r="J100" s="45"/>
      <c r="K100" s="45"/>
      <c r="L100" s="45"/>
    </row>
    <row r="101" spans="2:14" x14ac:dyDescent="0.2">
      <c r="B101" s="45"/>
      <c r="C101" s="45"/>
      <c r="D101" s="45"/>
      <c r="E101" s="45"/>
      <c r="F101" s="45"/>
      <c r="G101" s="45"/>
      <c r="H101" s="45"/>
      <c r="I101" s="45"/>
      <c r="J101" s="45"/>
      <c r="K101" s="45"/>
      <c r="L101" s="45"/>
    </row>
    <row r="102" spans="2:14" x14ac:dyDescent="0.2">
      <c r="B102" s="4"/>
      <c r="C102" s="4"/>
      <c r="D102" s="4"/>
      <c r="E102" s="4"/>
      <c r="F102" s="4"/>
      <c r="G102" s="4"/>
      <c r="H102" s="4"/>
      <c r="I102" s="4"/>
      <c r="J102" s="4"/>
      <c r="K102" s="4"/>
      <c r="L102" s="4"/>
    </row>
    <row r="103" spans="2:14" x14ac:dyDescent="0.2">
      <c r="B103" s="4"/>
      <c r="C103" s="4"/>
      <c r="D103" s="4"/>
      <c r="E103" s="4"/>
      <c r="F103" s="4"/>
      <c r="G103" s="4"/>
      <c r="H103" s="4"/>
      <c r="I103" s="4"/>
      <c r="J103" s="4"/>
      <c r="K103" s="4"/>
      <c r="L103" s="4"/>
    </row>
    <row r="104" spans="2:14" x14ac:dyDescent="0.2">
      <c r="B104" s="4"/>
      <c r="C104" s="4"/>
      <c r="D104" s="4"/>
      <c r="E104" s="4"/>
      <c r="F104" s="4"/>
      <c r="G104" s="4"/>
      <c r="H104" s="4"/>
      <c r="I104" s="4"/>
      <c r="J104" s="4"/>
      <c r="K104" s="4"/>
      <c r="L104" s="4"/>
    </row>
    <row r="105" spans="2:14" x14ac:dyDescent="0.2">
      <c r="B105" s="4"/>
      <c r="C105" s="4"/>
      <c r="D105" s="4"/>
      <c r="E105" s="4"/>
      <c r="F105" s="4"/>
      <c r="G105" s="4"/>
      <c r="H105" s="4"/>
      <c r="I105" s="4"/>
      <c r="J105" s="4"/>
      <c r="K105" s="4"/>
      <c r="L105" s="4"/>
    </row>
    <row r="106" spans="2:14" x14ac:dyDescent="0.2">
      <c r="B106" s="4"/>
      <c r="C106" s="4"/>
      <c r="D106" s="4"/>
      <c r="E106" s="4"/>
      <c r="F106" s="4"/>
      <c r="G106" s="4"/>
      <c r="H106" s="4"/>
      <c r="I106" s="4"/>
      <c r="J106" s="4"/>
      <c r="K106" s="4"/>
      <c r="L106" s="4"/>
    </row>
    <row r="107" spans="2:14" x14ac:dyDescent="0.2">
      <c r="B107" s="4"/>
      <c r="C107" s="4"/>
      <c r="D107" s="4"/>
      <c r="E107" s="4"/>
      <c r="F107" s="4"/>
      <c r="G107" s="4"/>
      <c r="H107" s="4"/>
      <c r="I107" s="4"/>
      <c r="J107" s="4"/>
      <c r="K107" s="4"/>
      <c r="L107" s="4"/>
    </row>
    <row r="108" spans="2:14" x14ac:dyDescent="0.2">
      <c r="B108" s="4"/>
      <c r="C108" s="4"/>
      <c r="D108" s="4"/>
      <c r="E108" s="4"/>
      <c r="F108" s="4"/>
      <c r="G108" s="4"/>
      <c r="H108" s="4"/>
      <c r="I108" s="4"/>
      <c r="J108" s="4"/>
      <c r="K108" s="4"/>
      <c r="L108" s="4"/>
    </row>
    <row r="109" spans="2:14" x14ac:dyDescent="0.2">
      <c r="B109" s="4"/>
      <c r="C109" s="4"/>
      <c r="D109" s="4"/>
      <c r="E109" s="4"/>
      <c r="F109" s="4"/>
      <c r="G109" s="4"/>
      <c r="H109" s="4"/>
      <c r="I109" s="4"/>
      <c r="J109" s="4"/>
      <c r="K109" s="4"/>
      <c r="L109" s="4"/>
    </row>
    <row r="110" spans="2:14" x14ac:dyDescent="0.2">
      <c r="B110" s="4"/>
      <c r="C110" s="4"/>
      <c r="D110" s="4"/>
      <c r="E110" s="4"/>
      <c r="F110" s="4"/>
      <c r="G110" s="4"/>
      <c r="H110" s="4"/>
      <c r="I110" s="4"/>
      <c r="J110" s="4"/>
      <c r="K110" s="4"/>
      <c r="L110" s="4"/>
    </row>
    <row r="111" spans="2:14" x14ac:dyDescent="0.2">
      <c r="B111" s="4"/>
      <c r="C111" s="4"/>
      <c r="D111" s="4"/>
      <c r="E111" s="4"/>
      <c r="F111" s="4"/>
      <c r="G111" s="4"/>
      <c r="H111" s="4"/>
      <c r="I111" s="4"/>
      <c r="J111" s="4"/>
      <c r="K111" s="4"/>
      <c r="L111" s="4"/>
    </row>
    <row r="112" spans="2:14" x14ac:dyDescent="0.2">
      <c r="B112" s="4"/>
      <c r="C112" s="4"/>
      <c r="D112" s="4"/>
      <c r="E112" s="4"/>
      <c r="F112" s="4"/>
      <c r="G112" s="4"/>
      <c r="H112" s="4"/>
      <c r="I112" s="4"/>
      <c r="J112" s="4"/>
      <c r="K112" s="4"/>
      <c r="L112" s="4"/>
    </row>
    <row r="113" spans="2:12" x14ac:dyDescent="0.2">
      <c r="B113" s="4"/>
      <c r="C113" s="4"/>
      <c r="D113" s="4"/>
      <c r="E113" s="4"/>
      <c r="F113" s="4"/>
      <c r="G113" s="4"/>
      <c r="H113" s="4"/>
      <c r="I113" s="4"/>
      <c r="J113" s="4"/>
      <c r="K113" s="4"/>
      <c r="L113" s="4"/>
    </row>
    <row r="114" spans="2:12" x14ac:dyDescent="0.2">
      <c r="B114" s="4"/>
      <c r="C114" s="4"/>
      <c r="D114" s="4"/>
      <c r="E114" s="4"/>
      <c r="F114" s="4"/>
      <c r="G114" s="4"/>
      <c r="H114" s="4"/>
      <c r="I114" s="4"/>
      <c r="J114" s="4"/>
      <c r="K114" s="4"/>
      <c r="L114" s="4"/>
    </row>
    <row r="115" spans="2:12" x14ac:dyDescent="0.2">
      <c r="B115" s="4"/>
      <c r="C115" s="4"/>
      <c r="D115" s="4"/>
      <c r="E115" s="4"/>
      <c r="F115" s="4"/>
      <c r="G115" s="4"/>
      <c r="H115" s="4"/>
      <c r="I115" s="4"/>
      <c r="J115" s="4"/>
      <c r="K115" s="4"/>
      <c r="L115" s="4"/>
    </row>
    <row r="116" spans="2:12" x14ac:dyDescent="0.2">
      <c r="B116" s="4"/>
      <c r="C116" s="4"/>
      <c r="D116" s="4"/>
      <c r="E116" s="4"/>
      <c r="F116" s="4"/>
      <c r="G116" s="4"/>
      <c r="H116" s="4"/>
      <c r="I116" s="4"/>
      <c r="J116" s="4"/>
      <c r="K116" s="4"/>
      <c r="L116" s="4"/>
    </row>
    <row r="117" spans="2:12" x14ac:dyDescent="0.2">
      <c r="B117" s="4"/>
      <c r="C117" s="4"/>
      <c r="D117" s="4"/>
      <c r="E117" s="4"/>
      <c r="F117" s="4"/>
      <c r="G117" s="4"/>
      <c r="H117" s="4"/>
      <c r="I117" s="4"/>
      <c r="J117" s="4"/>
      <c r="K117" s="4"/>
      <c r="L117" s="4"/>
    </row>
    <row r="118" spans="2:12" x14ac:dyDescent="0.2">
      <c r="B118" s="4"/>
      <c r="C118" s="4"/>
      <c r="D118" s="4"/>
      <c r="E118" s="4"/>
      <c r="F118" s="4"/>
      <c r="G118" s="4"/>
      <c r="H118" s="4"/>
      <c r="I118" s="4"/>
      <c r="J118" s="4"/>
      <c r="K118" s="4"/>
      <c r="L118" s="4"/>
    </row>
    <row r="119" spans="2:12" x14ac:dyDescent="0.2">
      <c r="B119" s="4"/>
      <c r="C119" s="4"/>
      <c r="D119" s="4"/>
      <c r="E119" s="4"/>
      <c r="F119" s="4"/>
      <c r="G119" s="4"/>
      <c r="H119" s="4"/>
      <c r="I119" s="4"/>
      <c r="J119" s="4"/>
      <c r="K119" s="4"/>
      <c r="L119" s="4"/>
    </row>
    <row r="120" spans="2:12" x14ac:dyDescent="0.2">
      <c r="B120" s="4"/>
      <c r="C120" s="4"/>
      <c r="D120" s="4"/>
      <c r="E120" s="4"/>
      <c r="F120" s="4"/>
      <c r="G120" s="4"/>
      <c r="H120" s="4"/>
      <c r="I120" s="4"/>
      <c r="J120" s="4"/>
      <c r="K120" s="4"/>
      <c r="L120" s="4"/>
    </row>
    <row r="121" spans="2:12" x14ac:dyDescent="0.2">
      <c r="B121" s="4"/>
      <c r="C121" s="4"/>
      <c r="D121" s="4"/>
      <c r="E121" s="4"/>
      <c r="F121" s="4"/>
      <c r="G121" s="4"/>
      <c r="H121" s="4"/>
      <c r="I121" s="4"/>
      <c r="J121" s="4"/>
      <c r="K121" s="4"/>
      <c r="L121" s="4"/>
    </row>
    <row r="122" spans="2:12" x14ac:dyDescent="0.2">
      <c r="B122" s="4"/>
      <c r="C122" s="4"/>
      <c r="D122" s="4"/>
      <c r="E122" s="4"/>
      <c r="F122" s="4"/>
      <c r="G122" s="4"/>
      <c r="H122" s="4"/>
      <c r="I122" s="4"/>
      <c r="J122" s="4"/>
      <c r="K122" s="4"/>
      <c r="L122" s="4"/>
    </row>
    <row r="123" spans="2:12" x14ac:dyDescent="0.2">
      <c r="B123" s="4"/>
      <c r="C123" s="4"/>
      <c r="D123" s="4"/>
      <c r="E123" s="4"/>
      <c r="F123" s="4"/>
      <c r="G123" s="4"/>
      <c r="H123" s="4"/>
      <c r="I123" s="4"/>
      <c r="J123" s="4"/>
      <c r="K123" s="4"/>
      <c r="L123" s="4"/>
    </row>
    <row r="124" spans="2:12" x14ac:dyDescent="0.2">
      <c r="B124" s="4"/>
      <c r="C124" s="4"/>
      <c r="D124" s="4"/>
      <c r="E124" s="4"/>
      <c r="F124" s="4"/>
      <c r="G124" s="4"/>
      <c r="H124" s="4"/>
      <c r="I124" s="4"/>
      <c r="J124" s="4"/>
      <c r="K124" s="4"/>
      <c r="L124" s="4"/>
    </row>
    <row r="125" spans="2:12" x14ac:dyDescent="0.2">
      <c r="B125" s="4"/>
      <c r="C125" s="4"/>
      <c r="D125" s="4"/>
      <c r="E125" s="4"/>
      <c r="F125" s="4"/>
      <c r="G125" s="4"/>
      <c r="H125" s="4"/>
      <c r="I125" s="4"/>
      <c r="J125" s="4"/>
      <c r="K125" s="4"/>
      <c r="L125" s="4"/>
    </row>
    <row r="126" spans="2:12" x14ac:dyDescent="0.2">
      <c r="B126" s="4"/>
      <c r="C126" s="4"/>
      <c r="D126" s="4"/>
      <c r="E126" s="4"/>
      <c r="F126" s="4"/>
      <c r="G126" s="4"/>
      <c r="H126" s="4"/>
      <c r="I126" s="4"/>
      <c r="J126" s="4"/>
      <c r="K126" s="4"/>
      <c r="L126" s="4"/>
    </row>
    <row r="127" spans="2:12" x14ac:dyDescent="0.2">
      <c r="B127" s="4"/>
      <c r="C127" s="4"/>
      <c r="D127" s="4"/>
      <c r="E127" s="4"/>
      <c r="F127" s="4"/>
      <c r="G127" s="4"/>
      <c r="H127" s="4"/>
      <c r="I127" s="4"/>
      <c r="J127" s="4"/>
      <c r="K127" s="4"/>
      <c r="L127" s="4"/>
    </row>
    <row r="128" spans="2:12" x14ac:dyDescent="0.2">
      <c r="B128" s="4"/>
      <c r="C128" s="4"/>
      <c r="D128" s="4"/>
      <c r="E128" s="4"/>
      <c r="F128" s="4"/>
      <c r="G128" s="4"/>
      <c r="H128" s="4"/>
      <c r="I128" s="4"/>
      <c r="J128" s="4"/>
      <c r="K128" s="4"/>
      <c r="L128" s="4"/>
    </row>
    <row r="129" spans="2:12" x14ac:dyDescent="0.2">
      <c r="B129" s="4"/>
      <c r="C129" s="4"/>
      <c r="D129" s="4"/>
      <c r="E129" s="4"/>
      <c r="F129" s="4"/>
      <c r="G129" s="4"/>
      <c r="H129" s="4"/>
      <c r="I129" s="4"/>
      <c r="J129" s="4"/>
      <c r="K129" s="4"/>
      <c r="L129" s="4"/>
    </row>
    <row r="130" spans="2:12" x14ac:dyDescent="0.2">
      <c r="B130" s="4"/>
      <c r="C130" s="4"/>
      <c r="D130" s="4"/>
      <c r="E130" s="4"/>
      <c r="F130" s="4"/>
      <c r="G130" s="4"/>
      <c r="H130" s="4"/>
      <c r="I130" s="4"/>
      <c r="J130" s="4"/>
      <c r="K130" s="4"/>
      <c r="L130" s="4"/>
    </row>
  </sheetData>
  <sortState ref="A24:P26">
    <sortCondition ref="A24"/>
  </sortState>
  <mergeCells count="3">
    <mergeCell ref="A1:P1"/>
    <mergeCell ref="A2:P2"/>
    <mergeCell ref="A3:P3"/>
  </mergeCells>
  <phoneticPr fontId="0" type="noConversion"/>
  <pageMargins left="0.75" right="0.75" top="1" bottom="1" header="0.5" footer="0.5"/>
  <pageSetup scale="60" fitToHeight="0" orientation="landscape" r:id="rId1"/>
  <headerFooter alignWithMargins="0">
    <oddFooter>&amp;L&amp;Z
&amp;F&amp;C&amp;A&amp;R13.&amp;P</oddFooter>
  </headerFooter>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enableFormatConditionsCalculation="0">
    <tabColor indexed="32"/>
    <pageSetUpPr fitToPage="1"/>
  </sheetPr>
  <dimension ref="A1:N187"/>
  <sheetViews>
    <sheetView zoomScaleNormal="100" workbookViewId="0">
      <pane xSplit="1" ySplit="7" topLeftCell="B8" activePane="bottomRight" state="frozen"/>
      <selection activeCell="D9" sqref="D9"/>
      <selection pane="topRight" activeCell="D9" sqref="D9"/>
      <selection pane="bottomLeft" activeCell="D9" sqref="D9"/>
      <selection pane="bottomRight" activeCell="B8" sqref="B8"/>
    </sheetView>
  </sheetViews>
  <sheetFormatPr defaultRowHeight="12.75" x14ac:dyDescent="0.2"/>
  <cols>
    <col min="1" max="1" width="50.855468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12" customWidth="1"/>
    <col min="14" max="14" width="13" customWidth="1"/>
  </cols>
  <sheetData>
    <row r="1" spans="1:12" s="38" customFormat="1" ht="15.75" x14ac:dyDescent="0.25">
      <c r="A1" s="305" t="s">
        <v>133</v>
      </c>
      <c r="B1" s="305"/>
      <c r="C1" s="305"/>
      <c r="D1" s="305"/>
      <c r="E1" s="305"/>
      <c r="F1" s="305"/>
      <c r="G1" s="305"/>
      <c r="H1" s="305"/>
      <c r="I1" s="305"/>
      <c r="J1" s="305"/>
      <c r="K1" s="305"/>
      <c r="L1" s="305"/>
    </row>
    <row r="2" spans="1:12" s="38" customFormat="1" ht="15.75" x14ac:dyDescent="0.25">
      <c r="A2" s="305" t="s">
        <v>1097</v>
      </c>
      <c r="B2" s="305"/>
      <c r="C2" s="305"/>
      <c r="D2" s="305"/>
      <c r="E2" s="305"/>
      <c r="F2" s="305"/>
      <c r="G2" s="305"/>
      <c r="H2" s="305"/>
      <c r="I2" s="305"/>
      <c r="J2" s="305"/>
      <c r="K2" s="305"/>
      <c r="L2" s="305"/>
    </row>
    <row r="3" spans="1:12" x14ac:dyDescent="0.2">
      <c r="A3" s="294" t="s">
        <v>1307</v>
      </c>
      <c r="B3" s="294"/>
      <c r="C3" s="294"/>
      <c r="D3" s="294"/>
      <c r="E3" s="294"/>
      <c r="F3" s="294"/>
      <c r="G3" s="294"/>
      <c r="H3" s="294"/>
      <c r="I3" s="294"/>
      <c r="J3" s="294"/>
      <c r="K3" s="294"/>
      <c r="L3" s="294"/>
    </row>
    <row r="4" spans="1:12" x14ac:dyDescent="0.2">
      <c r="A4" s="30"/>
      <c r="B4" s="30"/>
      <c r="C4" s="30"/>
      <c r="D4" s="30"/>
      <c r="E4" s="30"/>
      <c r="F4" s="30"/>
      <c r="G4" s="30"/>
      <c r="H4" s="30"/>
      <c r="I4" s="30"/>
      <c r="J4" s="30"/>
      <c r="K4" s="30"/>
      <c r="L4" s="30"/>
    </row>
    <row r="6" spans="1:12" x14ac:dyDescent="0.2">
      <c r="B6" s="41" t="s">
        <v>24</v>
      </c>
      <c r="D6" s="33"/>
      <c r="F6" s="33"/>
      <c r="H6" s="41" t="s">
        <v>568</v>
      </c>
      <c r="J6" s="33"/>
      <c r="L6" s="41" t="s">
        <v>25</v>
      </c>
    </row>
    <row r="7" spans="1:12" s="10" customFormat="1" x14ac:dyDescent="0.2">
      <c r="B7" s="42" t="s">
        <v>26</v>
      </c>
      <c r="C7"/>
      <c r="D7" s="42" t="s">
        <v>106</v>
      </c>
      <c r="E7"/>
      <c r="F7" s="42" t="s">
        <v>107</v>
      </c>
      <c r="G7"/>
      <c r="H7" s="42" t="s">
        <v>569</v>
      </c>
      <c r="I7"/>
      <c r="J7" s="42" t="s">
        <v>108</v>
      </c>
      <c r="K7"/>
      <c r="L7" s="42" t="s">
        <v>26</v>
      </c>
    </row>
    <row r="8" spans="1:12" s="10" customFormat="1" x14ac:dyDescent="0.2">
      <c r="B8" s="52"/>
      <c r="C8"/>
      <c r="D8" s="52"/>
      <c r="E8"/>
      <c r="F8" s="52"/>
      <c r="G8"/>
      <c r="H8" s="52"/>
      <c r="I8"/>
      <c r="J8" s="52"/>
      <c r="K8"/>
      <c r="L8" s="52"/>
    </row>
    <row r="9" spans="1:12" s="10" customFormat="1" x14ac:dyDescent="0.2">
      <c r="A9" s="12" t="s">
        <v>530</v>
      </c>
      <c r="B9"/>
      <c r="C9"/>
      <c r="D9"/>
      <c r="E9"/>
      <c r="F9"/>
      <c r="G9"/>
      <c r="H9"/>
      <c r="I9"/>
      <c r="J9"/>
      <c r="K9"/>
      <c r="L9"/>
    </row>
    <row r="10" spans="1:12" s="10" customFormat="1" x14ac:dyDescent="0.2">
      <c r="A10" s="12" t="s">
        <v>640</v>
      </c>
      <c r="B10"/>
      <c r="C10"/>
      <c r="D10"/>
      <c r="E10"/>
      <c r="F10"/>
      <c r="G10"/>
      <c r="H10"/>
      <c r="I10"/>
      <c r="J10"/>
      <c r="K10"/>
      <c r="L10"/>
    </row>
    <row r="11" spans="1:12" x14ac:dyDescent="0.2">
      <c r="A11" t="s">
        <v>266</v>
      </c>
      <c r="B11" s="33">
        <v>3363448.74</v>
      </c>
      <c r="C11" s="33"/>
      <c r="D11" s="33">
        <v>747399.91</v>
      </c>
      <c r="E11" s="33"/>
      <c r="F11" s="33">
        <v>0</v>
      </c>
      <c r="G11" s="33"/>
      <c r="H11" s="33">
        <v>0</v>
      </c>
      <c r="I11" s="33"/>
      <c r="J11" s="33">
        <v>747399.91</v>
      </c>
      <c r="K11" s="33"/>
      <c r="L11" s="33">
        <v>4110848.6500000004</v>
      </c>
    </row>
    <row r="12" spans="1:12" x14ac:dyDescent="0.2">
      <c r="A12" t="s">
        <v>267</v>
      </c>
      <c r="B12" s="33">
        <v>3862754.11</v>
      </c>
      <c r="C12" s="33"/>
      <c r="D12" s="33">
        <v>362163.4</v>
      </c>
      <c r="E12" s="33"/>
      <c r="F12" s="33">
        <v>-14410.56</v>
      </c>
      <c r="G12" s="33"/>
      <c r="H12" s="33">
        <v>47153.43</v>
      </c>
      <c r="I12" s="33"/>
      <c r="J12" s="33">
        <v>394906.27</v>
      </c>
      <c r="K12" s="33"/>
      <c r="L12" s="33">
        <v>4257660.38</v>
      </c>
    </row>
    <row r="13" spans="1:12" x14ac:dyDescent="0.2">
      <c r="A13" t="s">
        <v>12</v>
      </c>
      <c r="B13" s="33">
        <v>93636530.890000001</v>
      </c>
      <c r="C13" s="33"/>
      <c r="D13" s="33">
        <v>4776839.57</v>
      </c>
      <c r="E13" s="33"/>
      <c r="F13" s="33">
        <v>-517601.91000000003</v>
      </c>
      <c r="G13" s="33"/>
      <c r="H13" s="33">
        <v>0</v>
      </c>
      <c r="I13" s="33"/>
      <c r="J13" s="33">
        <v>4259237.66</v>
      </c>
      <c r="K13" s="33"/>
      <c r="L13" s="33">
        <v>97895768.549999997</v>
      </c>
    </row>
    <row r="14" spans="1:12" x14ac:dyDescent="0.2">
      <c r="A14" t="s">
        <v>268</v>
      </c>
      <c r="B14" s="33">
        <v>127654464.15000001</v>
      </c>
      <c r="C14" s="33"/>
      <c r="D14" s="33">
        <v>7038373.9699999997</v>
      </c>
      <c r="E14" s="33"/>
      <c r="F14" s="33">
        <v>-1601286.0799999998</v>
      </c>
      <c r="G14" s="33"/>
      <c r="H14" s="33">
        <v>2132.1</v>
      </c>
      <c r="I14" s="33"/>
      <c r="J14" s="33">
        <v>5439219.9900000002</v>
      </c>
      <c r="K14" s="33"/>
      <c r="L14" s="33">
        <v>133093684.14</v>
      </c>
    </row>
    <row r="15" spans="1:12" x14ac:dyDescent="0.2">
      <c r="A15" t="s">
        <v>269</v>
      </c>
      <c r="B15" s="33">
        <v>220007562.98999998</v>
      </c>
      <c r="C15" s="33"/>
      <c r="D15" s="33">
        <v>9543658.8399999999</v>
      </c>
      <c r="E15" s="33"/>
      <c r="F15" s="33">
        <v>-185026.15000000002</v>
      </c>
      <c r="G15" s="33"/>
      <c r="H15" s="33">
        <v>-2132.1</v>
      </c>
      <c r="I15" s="33"/>
      <c r="J15" s="33">
        <v>9356500.5899999999</v>
      </c>
      <c r="K15" s="33"/>
      <c r="L15" s="33">
        <v>229364063.57999998</v>
      </c>
    </row>
    <row r="16" spans="1:12" x14ac:dyDescent="0.2">
      <c r="A16" t="s">
        <v>270</v>
      </c>
      <c r="B16" s="33">
        <v>67653173.030000001</v>
      </c>
      <c r="C16" s="33"/>
      <c r="D16" s="33">
        <v>665336.93000000017</v>
      </c>
      <c r="E16" s="33"/>
      <c r="F16" s="33">
        <v>-9214.260000000002</v>
      </c>
      <c r="G16" s="33"/>
      <c r="H16" s="33">
        <v>0</v>
      </c>
      <c r="I16" s="33"/>
      <c r="J16" s="33">
        <v>656122.67000000016</v>
      </c>
      <c r="K16" s="33"/>
      <c r="L16" s="33">
        <v>68309295.700000003</v>
      </c>
    </row>
    <row r="17" spans="1:12" x14ac:dyDescent="0.2">
      <c r="A17" t="s">
        <v>271</v>
      </c>
      <c r="B17" s="33">
        <v>131886913.16</v>
      </c>
      <c r="C17" s="33"/>
      <c r="D17" s="33">
        <v>9654544.5</v>
      </c>
      <c r="E17" s="33"/>
      <c r="F17" s="33">
        <v>-299028.05</v>
      </c>
      <c r="G17" s="33"/>
      <c r="H17" s="33">
        <v>0</v>
      </c>
      <c r="I17" s="33"/>
      <c r="J17" s="33">
        <v>9355516.4499999993</v>
      </c>
      <c r="K17" s="33"/>
      <c r="L17" s="33">
        <v>141242429.60999998</v>
      </c>
    </row>
    <row r="18" spans="1:12" x14ac:dyDescent="0.2">
      <c r="A18" t="s">
        <v>272</v>
      </c>
      <c r="B18" s="33">
        <v>133808945</v>
      </c>
      <c r="C18" s="33"/>
      <c r="D18" s="33">
        <v>4816185.47</v>
      </c>
      <c r="E18" s="33"/>
      <c r="F18" s="33">
        <v>-89117.63</v>
      </c>
      <c r="G18" s="33"/>
      <c r="H18" s="33">
        <v>0</v>
      </c>
      <c r="I18" s="33"/>
      <c r="J18" s="33">
        <v>4727067.84</v>
      </c>
      <c r="K18" s="33"/>
      <c r="L18" s="33">
        <v>138536012.84</v>
      </c>
    </row>
    <row r="19" spans="1:12" x14ac:dyDescent="0.2">
      <c r="A19" t="s">
        <v>300</v>
      </c>
      <c r="B19" s="33">
        <v>5150191.71</v>
      </c>
      <c r="C19" s="33"/>
      <c r="D19" s="33">
        <v>826437.12</v>
      </c>
      <c r="E19" s="33"/>
      <c r="F19" s="33">
        <v>-4230.0499999999993</v>
      </c>
      <c r="G19" s="33"/>
      <c r="H19" s="33">
        <v>0</v>
      </c>
      <c r="I19" s="33"/>
      <c r="J19" s="33">
        <v>822207.07</v>
      </c>
      <c r="K19" s="33"/>
      <c r="L19" s="33">
        <v>5972398.7800000003</v>
      </c>
    </row>
    <row r="20" spans="1:12" x14ac:dyDescent="0.2">
      <c r="A20" t="s">
        <v>301</v>
      </c>
      <c r="B20" s="33">
        <v>21162711.430000003</v>
      </c>
      <c r="C20" s="33"/>
      <c r="D20" s="33">
        <v>0</v>
      </c>
      <c r="E20" s="33"/>
      <c r="F20" s="33">
        <v>-47314.75</v>
      </c>
      <c r="G20" s="33"/>
      <c r="H20" s="33">
        <v>0</v>
      </c>
      <c r="I20" s="33"/>
      <c r="J20" s="33">
        <v>-47314.75</v>
      </c>
      <c r="K20" s="33"/>
      <c r="L20" s="33">
        <v>21115396.680000003</v>
      </c>
    </row>
    <row r="21" spans="1:12" x14ac:dyDescent="0.2">
      <c r="A21" t="s">
        <v>302</v>
      </c>
      <c r="B21" s="33">
        <v>37274313.160000004</v>
      </c>
      <c r="C21" s="33"/>
      <c r="D21" s="33">
        <v>401678.46</v>
      </c>
      <c r="E21" s="33"/>
      <c r="F21" s="33">
        <v>-20203.53</v>
      </c>
      <c r="G21" s="33"/>
      <c r="H21" s="33">
        <v>0</v>
      </c>
      <c r="I21" s="33"/>
      <c r="J21" s="33">
        <v>381474.93000000005</v>
      </c>
      <c r="K21" s="33"/>
      <c r="L21" s="33">
        <v>37655788.090000004</v>
      </c>
    </row>
    <row r="22" spans="1:12" x14ac:dyDescent="0.2">
      <c r="A22" t="s">
        <v>303</v>
      </c>
      <c r="B22" s="33">
        <v>34865920.350000001</v>
      </c>
      <c r="C22" s="33"/>
      <c r="D22" s="33">
        <v>2707794.29</v>
      </c>
      <c r="E22" s="33"/>
      <c r="F22" s="33">
        <v>-3349954.2</v>
      </c>
      <c r="G22" s="33"/>
      <c r="H22" s="33">
        <v>0</v>
      </c>
      <c r="I22" s="33"/>
      <c r="J22" s="33">
        <v>-642159.91000000015</v>
      </c>
      <c r="K22" s="33"/>
      <c r="L22" s="33">
        <v>34223760.439999998</v>
      </c>
    </row>
    <row r="23" spans="1:12" x14ac:dyDescent="0.2">
      <c r="A23" t="s">
        <v>304</v>
      </c>
      <c r="B23" s="33">
        <v>46480903.540000007</v>
      </c>
      <c r="C23" s="33"/>
      <c r="D23" s="33">
        <v>2256244.2799999998</v>
      </c>
      <c r="E23" s="33"/>
      <c r="F23" s="33">
        <v>-627618.62999999989</v>
      </c>
      <c r="G23" s="33"/>
      <c r="H23" s="33">
        <v>0</v>
      </c>
      <c r="I23" s="33"/>
      <c r="J23" s="33">
        <v>1628625.65</v>
      </c>
      <c r="K23" s="33"/>
      <c r="L23" s="33">
        <v>48109529.190000005</v>
      </c>
    </row>
    <row r="24" spans="1:12" x14ac:dyDescent="0.2">
      <c r="A24" t="s">
        <v>305</v>
      </c>
      <c r="B24" s="33">
        <v>0</v>
      </c>
      <c r="C24" s="33"/>
      <c r="D24" s="33">
        <v>0</v>
      </c>
      <c r="E24" s="33"/>
      <c r="F24" s="33">
        <v>0</v>
      </c>
      <c r="G24" s="33"/>
      <c r="H24" s="33">
        <v>0</v>
      </c>
      <c r="I24" s="33"/>
      <c r="J24" s="33">
        <v>0</v>
      </c>
      <c r="K24" s="33"/>
      <c r="L24" s="33">
        <v>0</v>
      </c>
    </row>
    <row r="25" spans="1:12" x14ac:dyDescent="0.2">
      <c r="A25" t="s">
        <v>306</v>
      </c>
      <c r="B25" s="245">
        <v>481206.24000000005</v>
      </c>
      <c r="C25" s="37"/>
      <c r="D25" s="245">
        <v>0</v>
      </c>
      <c r="E25" s="37"/>
      <c r="F25" s="245">
        <v>0</v>
      </c>
      <c r="G25" s="37"/>
      <c r="H25" s="245">
        <v>0</v>
      </c>
      <c r="I25" s="37"/>
      <c r="J25" s="245">
        <v>0</v>
      </c>
      <c r="K25" s="37"/>
      <c r="L25" s="245">
        <v>481206.24000000005</v>
      </c>
    </row>
    <row r="26" spans="1:12" x14ac:dyDescent="0.2">
      <c r="A26" s="147" t="s">
        <v>1324</v>
      </c>
      <c r="B26" s="35">
        <v>0</v>
      </c>
      <c r="C26" s="245"/>
      <c r="D26" s="35">
        <v>0</v>
      </c>
      <c r="E26" s="245"/>
      <c r="F26" s="35">
        <v>0</v>
      </c>
      <c r="G26" s="245"/>
      <c r="H26" s="35">
        <v>145332.98000000001</v>
      </c>
      <c r="I26" s="245"/>
      <c r="J26" s="35">
        <v>145332.98000000001</v>
      </c>
      <c r="K26" s="245"/>
      <c r="L26" s="35">
        <v>145332.98000000001</v>
      </c>
    </row>
    <row r="27" spans="1:12" x14ac:dyDescent="0.2">
      <c r="B27" s="37">
        <v>927289038.49999988</v>
      </c>
      <c r="C27" s="37"/>
      <c r="D27" s="37">
        <v>43796656.740000002</v>
      </c>
      <c r="E27" s="37"/>
      <c r="F27" s="37">
        <v>-6765005.7999999989</v>
      </c>
      <c r="G27" s="37"/>
      <c r="H27" s="37">
        <v>192486.41</v>
      </c>
      <c r="I27" s="37"/>
      <c r="J27" s="37">
        <v>37224137.349999994</v>
      </c>
      <c r="K27" s="37"/>
      <c r="L27" s="37">
        <v>964513175.85000014</v>
      </c>
    </row>
    <row r="28" spans="1:12" x14ac:dyDescent="0.2">
      <c r="B28" s="37"/>
      <c r="C28" s="37"/>
      <c r="D28" s="37"/>
      <c r="E28" s="37"/>
      <c r="F28" s="37"/>
      <c r="G28" s="37"/>
      <c r="H28" s="37"/>
      <c r="I28" s="37"/>
      <c r="J28" s="37"/>
      <c r="K28" s="37"/>
      <c r="L28" s="37"/>
    </row>
    <row r="29" spans="1:12" x14ac:dyDescent="0.2">
      <c r="A29" s="12" t="s">
        <v>757</v>
      </c>
      <c r="B29" s="37"/>
      <c r="C29" s="37"/>
      <c r="D29" s="37"/>
      <c r="E29" s="37"/>
      <c r="F29" s="37"/>
      <c r="G29" s="37"/>
      <c r="H29" s="37"/>
      <c r="I29" s="37"/>
      <c r="J29" s="37"/>
      <c r="K29" s="37"/>
      <c r="L29" s="37"/>
    </row>
    <row r="30" spans="1:12" x14ac:dyDescent="0.2">
      <c r="A30" t="s">
        <v>307</v>
      </c>
      <c r="B30" s="37">
        <v>9023754.9900000002</v>
      </c>
      <c r="C30" s="37"/>
      <c r="D30" s="37">
        <v>971763.19</v>
      </c>
      <c r="E30" s="37"/>
      <c r="F30" s="37">
        <v>-1875946.16</v>
      </c>
      <c r="G30" s="37"/>
      <c r="H30" s="37">
        <v>64613.22</v>
      </c>
      <c r="I30" s="37"/>
      <c r="J30" s="37">
        <v>-839569.75</v>
      </c>
      <c r="K30" s="37"/>
      <c r="L30" s="37">
        <v>8184185.2400000002</v>
      </c>
    </row>
    <row r="31" spans="1:12" x14ac:dyDescent="0.2">
      <c r="A31" t="s">
        <v>308</v>
      </c>
      <c r="B31" s="37">
        <v>624483.74</v>
      </c>
      <c r="C31" s="37"/>
      <c r="D31" s="37">
        <v>0</v>
      </c>
      <c r="E31" s="37"/>
      <c r="F31" s="37">
        <v>-17070.07</v>
      </c>
      <c r="G31" s="37"/>
      <c r="H31" s="37">
        <v>0</v>
      </c>
      <c r="I31" s="37"/>
      <c r="J31" s="37">
        <v>-17070.07</v>
      </c>
      <c r="K31" s="37"/>
      <c r="L31" s="37">
        <v>607413.67000000004</v>
      </c>
    </row>
    <row r="32" spans="1:12" x14ac:dyDescent="0.2">
      <c r="A32" t="s">
        <v>309</v>
      </c>
      <c r="B32" s="37">
        <v>4268142.0600000005</v>
      </c>
      <c r="C32" s="37"/>
      <c r="D32" s="37">
        <v>463439.63</v>
      </c>
      <c r="E32" s="37"/>
      <c r="F32" s="37">
        <v>-134421.32</v>
      </c>
      <c r="G32" s="37"/>
      <c r="H32" s="37">
        <v>0</v>
      </c>
      <c r="I32" s="37"/>
      <c r="J32" s="37">
        <v>329018.31</v>
      </c>
      <c r="K32" s="37"/>
      <c r="L32" s="37">
        <v>4597160.37</v>
      </c>
    </row>
    <row r="33" spans="1:12" x14ac:dyDescent="0.2">
      <c r="A33" t="s">
        <v>310</v>
      </c>
      <c r="B33" s="37">
        <v>0</v>
      </c>
      <c r="C33" s="37"/>
      <c r="D33" s="37">
        <v>0</v>
      </c>
      <c r="E33" s="37"/>
      <c r="F33" s="37">
        <v>0</v>
      </c>
      <c r="G33" s="37"/>
      <c r="H33" s="37">
        <v>0</v>
      </c>
      <c r="I33" s="37"/>
      <c r="J33" s="37">
        <v>0</v>
      </c>
      <c r="K33" s="37"/>
      <c r="L33" s="37">
        <v>0</v>
      </c>
    </row>
    <row r="34" spans="1:12" x14ac:dyDescent="0.2">
      <c r="A34" t="s">
        <v>311</v>
      </c>
      <c r="B34" s="37">
        <v>2481112.75</v>
      </c>
      <c r="C34" s="37"/>
      <c r="D34" s="37">
        <v>0</v>
      </c>
      <c r="E34" s="37"/>
      <c r="F34" s="37">
        <v>-108665.53</v>
      </c>
      <c r="G34" s="37"/>
      <c r="H34" s="37">
        <v>30818.06</v>
      </c>
      <c r="I34" s="37"/>
      <c r="J34" s="37">
        <v>-77847.47</v>
      </c>
      <c r="K34" s="37"/>
      <c r="L34" s="37">
        <v>2403265.2799999998</v>
      </c>
    </row>
    <row r="35" spans="1:12" x14ac:dyDescent="0.2">
      <c r="A35" t="s">
        <v>312</v>
      </c>
      <c r="B35" s="35">
        <v>124122.05</v>
      </c>
      <c r="C35" s="37"/>
      <c r="D35" s="35">
        <v>31393.64</v>
      </c>
      <c r="E35" s="37"/>
      <c r="F35" s="35">
        <v>-4428.76</v>
      </c>
      <c r="G35" s="37"/>
      <c r="H35" s="35">
        <v>0</v>
      </c>
      <c r="I35" s="37"/>
      <c r="J35" s="35">
        <v>26964.879999999997</v>
      </c>
      <c r="K35" s="37"/>
      <c r="L35" s="35">
        <v>151086.93</v>
      </c>
    </row>
    <row r="36" spans="1:12" x14ac:dyDescent="0.2">
      <c r="B36" s="37">
        <v>16521615.590000002</v>
      </c>
      <c r="C36" s="37"/>
      <c r="D36" s="37">
        <v>1466596.4599999997</v>
      </c>
      <c r="E36" s="37"/>
      <c r="F36" s="37">
        <v>-2140531.84</v>
      </c>
      <c r="G36" s="37"/>
      <c r="H36" s="37">
        <v>95431.28</v>
      </c>
      <c r="I36" s="37"/>
      <c r="J36" s="37">
        <v>-578504.1</v>
      </c>
      <c r="K36" s="37"/>
      <c r="L36" s="37">
        <v>15943111.49</v>
      </c>
    </row>
    <row r="37" spans="1:12" x14ac:dyDescent="0.2">
      <c r="B37" s="37"/>
      <c r="C37" s="37"/>
      <c r="D37" s="37"/>
      <c r="E37" s="37"/>
      <c r="F37" s="37"/>
      <c r="G37" s="37"/>
      <c r="H37" s="37"/>
      <c r="I37" s="37"/>
      <c r="J37" s="37"/>
      <c r="K37" s="37"/>
      <c r="L37" s="37"/>
    </row>
    <row r="38" spans="1:12" x14ac:dyDescent="0.2">
      <c r="A38" s="12" t="s">
        <v>758</v>
      </c>
      <c r="B38" s="37"/>
      <c r="C38" s="37"/>
      <c r="D38" s="37"/>
      <c r="E38" s="37"/>
      <c r="F38" s="37"/>
      <c r="G38" s="37"/>
      <c r="H38" s="37"/>
      <c r="I38" s="37"/>
      <c r="J38" s="37"/>
      <c r="K38" s="37"/>
      <c r="L38" s="37"/>
    </row>
    <row r="39" spans="1:12" x14ac:dyDescent="0.2">
      <c r="A39" t="s">
        <v>313</v>
      </c>
      <c r="B39" s="37">
        <v>6.5</v>
      </c>
      <c r="C39" s="37"/>
      <c r="D39" s="37">
        <v>0</v>
      </c>
      <c r="E39" s="37"/>
      <c r="F39" s="37">
        <v>0</v>
      </c>
      <c r="G39" s="37"/>
      <c r="H39" s="37">
        <v>0</v>
      </c>
      <c r="I39" s="37"/>
      <c r="J39" s="37">
        <v>0</v>
      </c>
      <c r="K39" s="37"/>
      <c r="L39" s="37">
        <v>6.5</v>
      </c>
    </row>
    <row r="40" spans="1:12" x14ac:dyDescent="0.2">
      <c r="A40" t="s">
        <v>532</v>
      </c>
      <c r="B40" s="37">
        <v>4771919.46</v>
      </c>
      <c r="C40" s="37"/>
      <c r="D40" s="37">
        <v>175000.01</v>
      </c>
      <c r="E40" s="37"/>
      <c r="F40" s="37">
        <v>0</v>
      </c>
      <c r="G40" s="37"/>
      <c r="H40" s="37">
        <v>0</v>
      </c>
      <c r="I40" s="37"/>
      <c r="J40" s="37">
        <v>175000.01</v>
      </c>
      <c r="K40" s="37"/>
      <c r="L40" s="37">
        <v>4946919.47</v>
      </c>
    </row>
    <row r="41" spans="1:12" x14ac:dyDescent="0.2">
      <c r="A41" t="s">
        <v>533</v>
      </c>
      <c r="B41" s="37">
        <v>11456922.470000001</v>
      </c>
      <c r="C41" s="37"/>
      <c r="D41" s="37">
        <v>388893.77</v>
      </c>
      <c r="E41" s="37"/>
      <c r="F41" s="37">
        <v>-155564.63</v>
      </c>
      <c r="G41" s="37"/>
      <c r="H41" s="37">
        <v>0</v>
      </c>
      <c r="I41" s="37"/>
      <c r="J41" s="37">
        <v>233329.14</v>
      </c>
      <c r="K41" s="37"/>
      <c r="L41" s="37">
        <v>11690251.610000001</v>
      </c>
    </row>
    <row r="42" spans="1:12" x14ac:dyDescent="0.2">
      <c r="A42" t="s">
        <v>534</v>
      </c>
      <c r="B42" s="37">
        <v>19598137.689999998</v>
      </c>
      <c r="C42" s="37"/>
      <c r="D42" s="37">
        <v>402649.51</v>
      </c>
      <c r="E42" s="37"/>
      <c r="F42" s="37">
        <v>-55573.58</v>
      </c>
      <c r="G42" s="37"/>
      <c r="H42" s="37">
        <v>0</v>
      </c>
      <c r="I42" s="37"/>
      <c r="J42" s="37">
        <v>347075.93</v>
      </c>
      <c r="K42" s="37"/>
      <c r="L42" s="37">
        <v>19945213.619999997</v>
      </c>
    </row>
    <row r="43" spans="1:12" x14ac:dyDescent="0.2">
      <c r="A43" t="s">
        <v>535</v>
      </c>
      <c r="B43" s="37">
        <v>5409463.4699999997</v>
      </c>
      <c r="C43" s="37"/>
      <c r="D43" s="37">
        <v>119125.54000000001</v>
      </c>
      <c r="E43" s="37"/>
      <c r="F43" s="37">
        <v>-18752.79</v>
      </c>
      <c r="G43" s="37"/>
      <c r="H43" s="37">
        <v>0</v>
      </c>
      <c r="I43" s="37"/>
      <c r="J43" s="37">
        <v>100372.75</v>
      </c>
      <c r="K43" s="37"/>
      <c r="L43" s="37">
        <v>5509836.2199999997</v>
      </c>
    </row>
    <row r="44" spans="1:12" x14ac:dyDescent="0.2">
      <c r="A44" t="s">
        <v>273</v>
      </c>
      <c r="B44" s="37">
        <v>310299.96000000002</v>
      </c>
      <c r="C44" s="37"/>
      <c r="D44" s="37">
        <v>0</v>
      </c>
      <c r="E44" s="37"/>
      <c r="F44" s="37">
        <v>-52.87</v>
      </c>
      <c r="G44" s="37"/>
      <c r="H44" s="37">
        <v>0</v>
      </c>
      <c r="I44" s="37"/>
      <c r="J44" s="37">
        <v>-52.87</v>
      </c>
      <c r="K44" s="37"/>
      <c r="L44" s="37">
        <v>310247.09000000003</v>
      </c>
    </row>
    <row r="45" spans="1:12" x14ac:dyDescent="0.2">
      <c r="A45" t="s">
        <v>274</v>
      </c>
      <c r="B45" s="37">
        <v>29930.61</v>
      </c>
      <c r="C45" s="37"/>
      <c r="D45" s="37">
        <v>0</v>
      </c>
      <c r="E45" s="37"/>
      <c r="F45" s="37">
        <v>0</v>
      </c>
      <c r="G45" s="37"/>
      <c r="H45" s="37">
        <v>0</v>
      </c>
      <c r="I45" s="37"/>
      <c r="J45" s="37">
        <v>0</v>
      </c>
      <c r="K45" s="37"/>
      <c r="L45" s="37">
        <v>29930.61</v>
      </c>
    </row>
    <row r="46" spans="1:12" x14ac:dyDescent="0.2">
      <c r="A46" t="s">
        <v>275</v>
      </c>
      <c r="B46" s="35">
        <v>103528.98</v>
      </c>
      <c r="C46" s="37"/>
      <c r="D46" s="35">
        <v>0</v>
      </c>
      <c r="E46" s="37"/>
      <c r="F46" s="35">
        <v>0</v>
      </c>
      <c r="G46" s="37"/>
      <c r="H46" s="35">
        <v>0</v>
      </c>
      <c r="I46" s="37"/>
      <c r="J46" s="35">
        <v>0</v>
      </c>
      <c r="K46" s="37"/>
      <c r="L46" s="35">
        <v>103528.98</v>
      </c>
    </row>
    <row r="47" spans="1:12" x14ac:dyDescent="0.2">
      <c r="B47" s="37">
        <v>41680209.139999993</v>
      </c>
      <c r="C47" s="37"/>
      <c r="D47" s="37">
        <v>1085668.83</v>
      </c>
      <c r="E47" s="37"/>
      <c r="F47" s="37">
        <v>-229943.87000000002</v>
      </c>
      <c r="G47" s="37"/>
      <c r="H47" s="37">
        <v>0</v>
      </c>
      <c r="I47" s="37"/>
      <c r="J47" s="37">
        <v>855724.96000000008</v>
      </c>
      <c r="K47" s="37"/>
      <c r="L47" s="37">
        <v>42535934.100000001</v>
      </c>
    </row>
    <row r="48" spans="1:12" x14ac:dyDescent="0.2">
      <c r="B48" s="37"/>
      <c r="C48" s="37"/>
      <c r="D48" s="37"/>
      <c r="E48" s="37"/>
      <c r="F48" s="37"/>
      <c r="G48" s="37"/>
      <c r="H48" s="37"/>
      <c r="I48" s="37"/>
      <c r="J48" s="37"/>
      <c r="K48" s="37"/>
      <c r="L48" s="37"/>
    </row>
    <row r="49" spans="1:12" x14ac:dyDescent="0.2">
      <c r="A49" s="3" t="s">
        <v>759</v>
      </c>
      <c r="B49" s="37"/>
      <c r="C49" s="37"/>
      <c r="D49" s="37"/>
      <c r="E49" s="37"/>
      <c r="F49" s="37"/>
      <c r="G49" s="37"/>
      <c r="H49" s="37"/>
      <c r="I49" s="37"/>
      <c r="J49" s="37"/>
      <c r="K49" s="37"/>
      <c r="L49" s="37"/>
    </row>
    <row r="50" spans="1:12" x14ac:dyDescent="0.2">
      <c r="A50" t="s">
        <v>276</v>
      </c>
      <c r="B50" s="37">
        <v>2240.29</v>
      </c>
      <c r="C50" s="37"/>
      <c r="D50" s="37">
        <v>0</v>
      </c>
      <c r="E50" s="37"/>
      <c r="F50" s="37">
        <v>0</v>
      </c>
      <c r="G50" s="37"/>
      <c r="H50" s="37">
        <v>0</v>
      </c>
      <c r="I50" s="37"/>
      <c r="J50" s="37">
        <v>0</v>
      </c>
      <c r="K50" s="37"/>
      <c r="L50" s="37">
        <v>2240.29</v>
      </c>
    </row>
    <row r="51" spans="1:12" x14ac:dyDescent="0.2">
      <c r="A51" t="s">
        <v>277</v>
      </c>
      <c r="B51" s="35">
        <v>100</v>
      </c>
      <c r="C51" s="37"/>
      <c r="D51" s="35">
        <v>0</v>
      </c>
      <c r="E51" s="37"/>
      <c r="F51" s="35">
        <v>-100</v>
      </c>
      <c r="G51" s="37"/>
      <c r="H51" s="35">
        <v>0</v>
      </c>
      <c r="I51" s="37"/>
      <c r="J51" s="35">
        <v>-100</v>
      </c>
      <c r="K51" s="37"/>
      <c r="L51" s="35">
        <v>0</v>
      </c>
    </row>
    <row r="52" spans="1:12" x14ac:dyDescent="0.2">
      <c r="B52" s="37">
        <v>2340.29</v>
      </c>
      <c r="C52" s="37"/>
      <c r="D52" s="37">
        <v>0</v>
      </c>
      <c r="E52" s="37"/>
      <c r="F52" s="37">
        <v>-100</v>
      </c>
      <c r="G52" s="37"/>
      <c r="H52" s="37">
        <v>0</v>
      </c>
      <c r="I52" s="37"/>
      <c r="J52" s="37">
        <v>-100</v>
      </c>
      <c r="K52" s="37"/>
      <c r="L52" s="37">
        <v>2240.29</v>
      </c>
    </row>
    <row r="53" spans="1:12" x14ac:dyDescent="0.2">
      <c r="B53" s="37"/>
      <c r="C53" s="37"/>
      <c r="D53" s="37"/>
      <c r="E53" s="37"/>
      <c r="F53" s="37"/>
      <c r="G53" s="37"/>
      <c r="H53" s="37"/>
      <c r="I53" s="37"/>
      <c r="J53" s="37"/>
      <c r="K53" s="37"/>
      <c r="L53" s="37"/>
    </row>
    <row r="54" spans="1:12" x14ac:dyDescent="0.2">
      <c r="A54" s="3" t="s">
        <v>760</v>
      </c>
      <c r="B54" s="33"/>
      <c r="C54" s="33"/>
      <c r="D54" s="33"/>
      <c r="E54" s="33"/>
      <c r="F54" s="33"/>
      <c r="G54" s="33"/>
      <c r="H54" s="33"/>
      <c r="I54" s="33"/>
      <c r="J54" s="33"/>
      <c r="K54" s="33"/>
      <c r="L54" s="33"/>
    </row>
    <row r="55" spans="1:12" x14ac:dyDescent="0.2">
      <c r="A55" t="s">
        <v>278</v>
      </c>
      <c r="B55" s="33">
        <v>8132.93</v>
      </c>
      <c r="C55" s="33"/>
      <c r="D55" s="33">
        <v>0</v>
      </c>
      <c r="E55" s="33"/>
      <c r="F55" s="33">
        <v>0</v>
      </c>
      <c r="G55" s="33"/>
      <c r="H55" s="33">
        <v>0</v>
      </c>
      <c r="I55" s="33"/>
      <c r="J55" s="33">
        <v>0</v>
      </c>
      <c r="K55" s="33"/>
      <c r="L55" s="33">
        <v>8132.93</v>
      </c>
    </row>
    <row r="56" spans="1:12" x14ac:dyDescent="0.2">
      <c r="A56" t="s">
        <v>279</v>
      </c>
      <c r="B56" s="33">
        <v>14896366.51</v>
      </c>
      <c r="C56" s="33"/>
      <c r="D56" s="33">
        <v>108072.94</v>
      </c>
      <c r="E56" s="33"/>
      <c r="F56" s="33">
        <v>0</v>
      </c>
      <c r="G56" s="33"/>
      <c r="H56" s="33">
        <v>0</v>
      </c>
      <c r="I56" s="33"/>
      <c r="J56" s="33">
        <v>108072.94</v>
      </c>
      <c r="K56" s="33"/>
      <c r="L56" s="33">
        <v>15004439.449999999</v>
      </c>
    </row>
    <row r="57" spans="1:12" x14ac:dyDescent="0.2">
      <c r="A57" t="s">
        <v>280</v>
      </c>
      <c r="B57" s="33">
        <v>7350941.0500000007</v>
      </c>
      <c r="C57" s="33"/>
      <c r="D57" s="33">
        <v>342967.02999999997</v>
      </c>
      <c r="E57" s="33"/>
      <c r="F57" s="33">
        <v>-95084.46</v>
      </c>
      <c r="G57" s="33"/>
      <c r="H57" s="33">
        <v>0</v>
      </c>
      <c r="I57" s="33"/>
      <c r="J57" s="33">
        <v>247882.56999999995</v>
      </c>
      <c r="K57" s="33"/>
      <c r="L57" s="33">
        <v>7598823.620000001</v>
      </c>
    </row>
    <row r="58" spans="1:12" x14ac:dyDescent="0.2">
      <c r="A58" t="s">
        <v>281</v>
      </c>
      <c r="B58" s="33">
        <v>150369502.45999998</v>
      </c>
      <c r="C58" s="33"/>
      <c r="D58" s="33">
        <v>4449642.46</v>
      </c>
      <c r="E58" s="33"/>
      <c r="F58" s="33">
        <v>-864934.41999999993</v>
      </c>
      <c r="G58" s="33"/>
      <c r="H58" s="33">
        <v>0</v>
      </c>
      <c r="I58" s="33"/>
      <c r="J58" s="33">
        <v>3584708.04</v>
      </c>
      <c r="K58" s="33"/>
      <c r="L58" s="33">
        <v>153954210.49999997</v>
      </c>
    </row>
    <row r="59" spans="1:12" x14ac:dyDescent="0.2">
      <c r="A59" t="s">
        <v>282</v>
      </c>
      <c r="B59" s="33">
        <v>33141792.68</v>
      </c>
      <c r="C59" s="33"/>
      <c r="D59" s="33">
        <v>76581.009999999995</v>
      </c>
      <c r="E59" s="33"/>
      <c r="F59" s="33">
        <v>-46426.53</v>
      </c>
      <c r="G59" s="33"/>
      <c r="H59" s="33">
        <v>0</v>
      </c>
      <c r="I59" s="33"/>
      <c r="J59" s="33">
        <v>30154.479999999996</v>
      </c>
      <c r="K59" s="33"/>
      <c r="L59" s="33">
        <v>33171947.16</v>
      </c>
    </row>
    <row r="60" spans="1:12" x14ac:dyDescent="0.2">
      <c r="A60" t="s">
        <v>283</v>
      </c>
      <c r="B60" s="33">
        <v>19840186.649999999</v>
      </c>
      <c r="C60" s="33"/>
      <c r="D60" s="245">
        <v>843038.49000000011</v>
      </c>
      <c r="E60" s="33"/>
      <c r="F60" s="33">
        <v>-8551.9500000000007</v>
      </c>
      <c r="G60" s="33"/>
      <c r="H60" s="33">
        <v>0</v>
      </c>
      <c r="I60" s="33"/>
      <c r="J60" s="33">
        <v>834486.54000000015</v>
      </c>
      <c r="K60" s="33"/>
      <c r="L60" s="33">
        <v>20674673.189999998</v>
      </c>
    </row>
    <row r="61" spans="1:12" x14ac:dyDescent="0.2">
      <c r="A61" t="s">
        <v>284</v>
      </c>
      <c r="B61" s="33">
        <v>3794110.73</v>
      </c>
      <c r="C61" s="33"/>
      <c r="D61" s="33">
        <v>3353.01</v>
      </c>
      <c r="E61" s="33"/>
      <c r="F61" s="33">
        <v>-1140.74</v>
      </c>
      <c r="G61" s="33"/>
      <c r="H61" s="33">
        <v>0</v>
      </c>
      <c r="I61" s="33"/>
      <c r="J61" s="33">
        <v>2212.2700000000004</v>
      </c>
      <c r="K61" s="33"/>
      <c r="L61" s="33">
        <v>3796323</v>
      </c>
    </row>
    <row r="62" spans="1:12" x14ac:dyDescent="0.2">
      <c r="A62" t="s">
        <v>285</v>
      </c>
      <c r="B62" s="33">
        <v>0</v>
      </c>
      <c r="C62" s="33"/>
      <c r="D62" s="33">
        <v>0</v>
      </c>
      <c r="E62" s="33"/>
      <c r="F62" s="33">
        <v>0</v>
      </c>
      <c r="G62" s="33"/>
      <c r="H62" s="33">
        <v>38429.14</v>
      </c>
      <c r="I62" s="33"/>
      <c r="J62" s="33">
        <v>38429.14</v>
      </c>
      <c r="K62" s="33"/>
      <c r="L62" s="33">
        <v>38429.14</v>
      </c>
    </row>
    <row r="63" spans="1:12" x14ac:dyDescent="0.2">
      <c r="A63" t="s">
        <v>286</v>
      </c>
      <c r="B63" s="35">
        <v>0</v>
      </c>
      <c r="C63" s="33"/>
      <c r="D63" s="35">
        <v>0</v>
      </c>
      <c r="E63" s="33"/>
      <c r="F63" s="35">
        <v>0</v>
      </c>
      <c r="G63" s="33"/>
      <c r="H63" s="35">
        <v>0</v>
      </c>
      <c r="I63" s="33"/>
      <c r="J63" s="35">
        <v>0</v>
      </c>
      <c r="K63" s="33"/>
      <c r="L63" s="35">
        <v>0</v>
      </c>
    </row>
    <row r="64" spans="1:12" x14ac:dyDescent="0.2">
      <c r="B64" s="37">
        <v>229401033.00999999</v>
      </c>
      <c r="C64" s="37"/>
      <c r="D64" s="37">
        <v>5823654.9399999995</v>
      </c>
      <c r="E64" s="37"/>
      <c r="F64" s="37">
        <v>-1016138.0999999999</v>
      </c>
      <c r="G64" s="37"/>
      <c r="H64" s="37">
        <v>38429.14</v>
      </c>
      <c r="I64" s="37"/>
      <c r="J64" s="37">
        <v>4845945.9799999995</v>
      </c>
      <c r="K64" s="37"/>
      <c r="L64" s="37">
        <v>234246978.98999995</v>
      </c>
    </row>
    <row r="65" spans="1:12" x14ac:dyDescent="0.2">
      <c r="B65" s="37"/>
      <c r="C65" s="37"/>
      <c r="D65" s="37"/>
      <c r="E65" s="37"/>
      <c r="F65" s="37"/>
      <c r="G65" s="37"/>
      <c r="H65" s="37"/>
      <c r="I65" s="37"/>
      <c r="J65" s="37"/>
      <c r="K65" s="37"/>
      <c r="L65" s="37"/>
    </row>
    <row r="66" spans="1:12" x14ac:dyDescent="0.2">
      <c r="A66" s="3" t="s">
        <v>761</v>
      </c>
      <c r="B66" s="37"/>
      <c r="C66" s="37"/>
      <c r="D66" s="37"/>
      <c r="E66" s="37"/>
      <c r="F66" s="37"/>
      <c r="G66" s="37"/>
      <c r="H66" s="37"/>
      <c r="I66" s="37"/>
      <c r="J66" s="37"/>
      <c r="K66" s="37"/>
      <c r="L66" s="37"/>
    </row>
    <row r="67" spans="1:12" x14ac:dyDescent="0.2">
      <c r="A67" t="s">
        <v>287</v>
      </c>
      <c r="B67" s="37">
        <v>6293327.3699999992</v>
      </c>
      <c r="C67" s="37"/>
      <c r="D67" s="37">
        <v>0</v>
      </c>
      <c r="E67" s="37"/>
      <c r="F67" s="37">
        <v>0</v>
      </c>
      <c r="G67" s="37"/>
      <c r="H67" s="37">
        <v>-100000</v>
      </c>
      <c r="I67" s="37"/>
      <c r="J67" s="37">
        <v>-100000</v>
      </c>
      <c r="K67" s="37"/>
      <c r="L67" s="37">
        <v>6193327.3699999992</v>
      </c>
    </row>
    <row r="68" spans="1:12" x14ac:dyDescent="0.2">
      <c r="A68" s="147" t="s">
        <v>1293</v>
      </c>
      <c r="B68" s="37">
        <v>0</v>
      </c>
      <c r="C68" s="37"/>
      <c r="D68" s="37">
        <v>0</v>
      </c>
      <c r="E68" s="37"/>
      <c r="F68" s="37">
        <v>0</v>
      </c>
      <c r="G68" s="37"/>
      <c r="H68" s="37">
        <v>100000</v>
      </c>
      <c r="I68" s="37"/>
      <c r="J68" s="37">
        <v>100000</v>
      </c>
      <c r="K68" s="37"/>
      <c r="L68" s="37">
        <v>100000</v>
      </c>
    </row>
    <row r="69" spans="1:12" x14ac:dyDescent="0.2">
      <c r="A69" t="s">
        <v>773</v>
      </c>
      <c r="B69" s="37">
        <v>276403131.52000004</v>
      </c>
      <c r="C69" s="37"/>
      <c r="D69" s="37">
        <v>17733075.02</v>
      </c>
      <c r="E69" s="37"/>
      <c r="F69" s="37">
        <v>-2867780.0400000005</v>
      </c>
      <c r="G69" s="37"/>
      <c r="H69" s="37">
        <v>3010481.46</v>
      </c>
      <c r="I69" s="37"/>
      <c r="J69" s="37">
        <v>17875776.439999998</v>
      </c>
      <c r="K69" s="37"/>
      <c r="L69" s="37">
        <v>294278907.96000004</v>
      </c>
    </row>
    <row r="70" spans="1:12" x14ac:dyDescent="0.2">
      <c r="A70" t="s">
        <v>774</v>
      </c>
      <c r="B70" s="37">
        <v>14564631.119999999</v>
      </c>
      <c r="C70" s="37"/>
      <c r="D70" s="37">
        <v>2535448.2999999998</v>
      </c>
      <c r="E70" s="37"/>
      <c r="F70" s="37">
        <v>-1329199.92</v>
      </c>
      <c r="G70" s="37"/>
      <c r="H70" s="37">
        <v>0</v>
      </c>
      <c r="I70" s="37"/>
      <c r="J70" s="37">
        <v>1206248.3799999999</v>
      </c>
      <c r="K70" s="37"/>
      <c r="L70" s="37">
        <v>15770879.5</v>
      </c>
    </row>
    <row r="71" spans="1:12" x14ac:dyDescent="0.2">
      <c r="A71" t="s">
        <v>775</v>
      </c>
      <c r="B71" s="37">
        <v>1233113474.4200001</v>
      </c>
      <c r="C71" s="37"/>
      <c r="D71" s="37">
        <v>153028191.79999998</v>
      </c>
      <c r="E71" s="37"/>
      <c r="F71" s="37">
        <v>-17737600.219999999</v>
      </c>
      <c r="G71" s="37"/>
      <c r="H71" s="37">
        <v>-2985190.2199999997</v>
      </c>
      <c r="I71" s="37"/>
      <c r="J71" s="37">
        <v>132305401.35999998</v>
      </c>
      <c r="K71" s="37"/>
      <c r="L71" s="37">
        <v>1365418875.78</v>
      </c>
    </row>
    <row r="72" spans="1:12" x14ac:dyDescent="0.2">
      <c r="A72" t="s">
        <v>776</v>
      </c>
      <c r="B72" s="37">
        <v>638933.72</v>
      </c>
      <c r="C72" s="37"/>
      <c r="D72" s="37">
        <v>0</v>
      </c>
      <c r="E72" s="37"/>
      <c r="F72" s="37">
        <v>0</v>
      </c>
      <c r="G72" s="37"/>
      <c r="H72" s="37">
        <v>0</v>
      </c>
      <c r="I72" s="37"/>
      <c r="J72" s="37">
        <v>0</v>
      </c>
      <c r="K72" s="37"/>
      <c r="L72" s="37">
        <v>638933.72</v>
      </c>
    </row>
    <row r="73" spans="1:12" x14ac:dyDescent="0.2">
      <c r="A73" t="s">
        <v>777</v>
      </c>
      <c r="B73" s="37">
        <v>192343718.16999999</v>
      </c>
      <c r="C73" s="37"/>
      <c r="D73" s="37">
        <v>18884139.359999999</v>
      </c>
      <c r="E73" s="37"/>
      <c r="F73" s="37">
        <v>-3093988.16</v>
      </c>
      <c r="G73" s="37"/>
      <c r="H73" s="37">
        <v>4145218.19</v>
      </c>
      <c r="I73" s="37"/>
      <c r="J73" s="37">
        <v>19935369.390000001</v>
      </c>
      <c r="K73" s="37"/>
      <c r="L73" s="37">
        <v>212279087.56</v>
      </c>
    </row>
    <row r="74" spans="1:12" x14ac:dyDescent="0.2">
      <c r="A74" t="s">
        <v>778</v>
      </c>
      <c r="B74" s="37">
        <v>153105401.68999997</v>
      </c>
      <c r="C74" s="37"/>
      <c r="D74" s="37">
        <v>10764497.270000001</v>
      </c>
      <c r="E74" s="37"/>
      <c r="F74" s="37">
        <v>-639406.99</v>
      </c>
      <c r="G74" s="37"/>
      <c r="H74" s="37">
        <v>12526762.529999999</v>
      </c>
      <c r="I74" s="37"/>
      <c r="J74" s="37">
        <v>22651852.810000002</v>
      </c>
      <c r="K74" s="37"/>
      <c r="L74" s="37">
        <v>175757254.49999997</v>
      </c>
    </row>
    <row r="75" spans="1:12" x14ac:dyDescent="0.2">
      <c r="A75" t="s">
        <v>958</v>
      </c>
      <c r="B75" s="37">
        <v>12514712.26</v>
      </c>
      <c r="C75" s="37"/>
      <c r="D75" s="37">
        <v>0</v>
      </c>
      <c r="E75" s="37"/>
      <c r="F75" s="37">
        <v>0</v>
      </c>
      <c r="G75" s="37"/>
      <c r="H75" s="37">
        <v>-12514712.26</v>
      </c>
      <c r="I75" s="37"/>
      <c r="J75" s="37">
        <v>-12514712.26</v>
      </c>
      <c r="K75" s="37"/>
      <c r="L75" s="37">
        <v>0</v>
      </c>
    </row>
    <row r="76" spans="1:12" x14ac:dyDescent="0.2">
      <c r="A76" t="s">
        <v>779</v>
      </c>
      <c r="B76" s="37">
        <v>13568243.540000001</v>
      </c>
      <c r="C76" s="37"/>
      <c r="D76" s="37">
        <v>2773099.03</v>
      </c>
      <c r="E76" s="37"/>
      <c r="F76" s="37">
        <v>-66011.56</v>
      </c>
      <c r="G76" s="37"/>
      <c r="H76" s="37">
        <v>0</v>
      </c>
      <c r="I76" s="37"/>
      <c r="J76" s="37">
        <v>2707087.4699999997</v>
      </c>
      <c r="K76" s="37"/>
      <c r="L76" s="37">
        <v>16275331.010000002</v>
      </c>
    </row>
    <row r="77" spans="1:12" x14ac:dyDescent="0.2">
      <c r="A77" t="s">
        <v>780</v>
      </c>
      <c r="B77" s="35">
        <v>27801470.619999997</v>
      </c>
      <c r="C77" s="37"/>
      <c r="D77" s="35">
        <v>0</v>
      </c>
      <c r="E77" s="37"/>
      <c r="F77" s="35">
        <v>-732205.04000000039</v>
      </c>
      <c r="G77" s="37"/>
      <c r="H77" s="35">
        <v>729001.76000000024</v>
      </c>
      <c r="I77" s="37"/>
      <c r="J77" s="35">
        <v>-3203.2800000001444</v>
      </c>
      <c r="K77" s="37"/>
      <c r="L77" s="35">
        <v>27798267.339999996</v>
      </c>
    </row>
    <row r="78" spans="1:12" x14ac:dyDescent="0.2">
      <c r="B78" s="37">
        <v>1930347044.4300001</v>
      </c>
      <c r="C78" s="37"/>
      <c r="D78" s="37">
        <v>205718450.77999997</v>
      </c>
      <c r="E78" s="37"/>
      <c r="F78" s="37">
        <v>-26466191.929999996</v>
      </c>
      <c r="G78" s="37"/>
      <c r="H78" s="37">
        <v>4911561.459999999</v>
      </c>
      <c r="I78" s="37"/>
      <c r="J78" s="37">
        <v>184163820.31</v>
      </c>
      <c r="K78" s="37"/>
      <c r="L78" s="37">
        <v>2114510864.74</v>
      </c>
    </row>
    <row r="79" spans="1:12" x14ac:dyDescent="0.2">
      <c r="B79" s="37"/>
      <c r="C79" s="37"/>
      <c r="D79" s="37"/>
      <c r="E79" s="37"/>
      <c r="F79" s="37"/>
      <c r="G79" s="37"/>
      <c r="H79" s="37"/>
      <c r="I79" s="37"/>
      <c r="J79" s="37"/>
      <c r="K79" s="37"/>
      <c r="L79" s="37"/>
    </row>
    <row r="80" spans="1:12" x14ac:dyDescent="0.2">
      <c r="A80" s="3" t="s">
        <v>118</v>
      </c>
      <c r="B80" s="37"/>
      <c r="C80" s="37"/>
      <c r="D80" s="37"/>
      <c r="E80" s="37"/>
      <c r="F80" s="37"/>
      <c r="G80" s="37"/>
      <c r="H80" s="37"/>
      <c r="I80" s="37"/>
      <c r="J80" s="37"/>
      <c r="K80" s="37"/>
      <c r="L80" s="37"/>
    </row>
    <row r="81" spans="1:12" x14ac:dyDescent="0.2">
      <c r="A81" t="s">
        <v>5</v>
      </c>
      <c r="B81" s="37">
        <v>7316310.5499999998</v>
      </c>
      <c r="C81" s="37"/>
      <c r="D81" s="37">
        <v>0</v>
      </c>
      <c r="E81" s="37"/>
      <c r="F81" s="37">
        <v>0</v>
      </c>
      <c r="G81" s="37"/>
      <c r="H81" s="37">
        <v>0</v>
      </c>
      <c r="I81" s="37"/>
      <c r="J81" s="37">
        <v>0</v>
      </c>
      <c r="K81" s="37"/>
      <c r="L81" s="37">
        <v>7316310.5499999998</v>
      </c>
    </row>
    <row r="82" spans="1:12" x14ac:dyDescent="0.2">
      <c r="A82" t="s">
        <v>6</v>
      </c>
      <c r="B82" s="37">
        <v>1429627.28</v>
      </c>
      <c r="C82" s="37"/>
      <c r="D82" s="37">
        <v>0</v>
      </c>
      <c r="E82" s="37"/>
      <c r="F82" s="37">
        <v>0</v>
      </c>
      <c r="G82" s="37"/>
      <c r="H82" s="37">
        <v>0</v>
      </c>
      <c r="I82" s="37"/>
      <c r="J82" s="37">
        <v>0</v>
      </c>
      <c r="K82" s="37"/>
      <c r="L82" s="37">
        <v>1429627.28</v>
      </c>
    </row>
    <row r="83" spans="1:12" x14ac:dyDescent="0.2">
      <c r="A83" t="s">
        <v>7</v>
      </c>
      <c r="B83" s="37">
        <v>5846289.3200000003</v>
      </c>
      <c r="C83" s="37"/>
      <c r="D83" s="37">
        <v>317001.67</v>
      </c>
      <c r="E83" s="37"/>
      <c r="F83" s="37">
        <v>0</v>
      </c>
      <c r="G83" s="37"/>
      <c r="H83" s="37">
        <v>-47153.43</v>
      </c>
      <c r="I83" s="37"/>
      <c r="J83" s="37">
        <v>269848.24</v>
      </c>
      <c r="K83" s="37"/>
      <c r="L83" s="37">
        <v>6116137.5600000005</v>
      </c>
    </row>
    <row r="84" spans="1:12" x14ac:dyDescent="0.2">
      <c r="A84" t="s">
        <v>8</v>
      </c>
      <c r="B84" s="37">
        <v>106309541.30999999</v>
      </c>
      <c r="C84" s="37"/>
      <c r="D84" s="37">
        <v>4921495.7</v>
      </c>
      <c r="E84" s="37"/>
      <c r="F84" s="37">
        <v>-1126172.6600000001</v>
      </c>
      <c r="G84" s="37"/>
      <c r="H84" s="37">
        <v>0</v>
      </c>
      <c r="I84" s="37"/>
      <c r="J84" s="37">
        <v>3795323.04</v>
      </c>
      <c r="K84" s="37"/>
      <c r="L84" s="37">
        <v>110104864.34999999</v>
      </c>
    </row>
    <row r="85" spans="1:12" x14ac:dyDescent="0.2">
      <c r="A85" t="s">
        <v>781</v>
      </c>
      <c r="B85" s="37">
        <v>0</v>
      </c>
      <c r="C85" s="37"/>
      <c r="D85" s="37">
        <v>0</v>
      </c>
      <c r="E85" s="37"/>
      <c r="F85" s="37">
        <v>0</v>
      </c>
      <c r="G85" s="37"/>
      <c r="H85" s="37">
        <v>0</v>
      </c>
      <c r="I85" s="37"/>
      <c r="J85" s="37">
        <v>0</v>
      </c>
      <c r="K85" s="37"/>
      <c r="L85" s="37">
        <v>0</v>
      </c>
    </row>
    <row r="86" spans="1:12" x14ac:dyDescent="0.2">
      <c r="A86" t="s">
        <v>9</v>
      </c>
      <c r="B86" s="37">
        <v>18541700.479999997</v>
      </c>
      <c r="C86" s="37"/>
      <c r="D86" s="37">
        <v>17686.5</v>
      </c>
      <c r="E86" s="37"/>
      <c r="F86" s="37">
        <v>-20.82</v>
      </c>
      <c r="G86" s="37"/>
      <c r="H86" s="37">
        <v>0</v>
      </c>
      <c r="I86" s="37"/>
      <c r="J86" s="37">
        <v>17665.68</v>
      </c>
      <c r="K86" s="37"/>
      <c r="L86" s="37">
        <v>18559366.159999996</v>
      </c>
    </row>
    <row r="87" spans="1:12" x14ac:dyDescent="0.2">
      <c r="A87" t="s">
        <v>10</v>
      </c>
      <c r="B87" s="37">
        <v>40638028.93</v>
      </c>
      <c r="C87" s="37"/>
      <c r="D87" s="37">
        <v>1348403.56</v>
      </c>
      <c r="E87" s="37"/>
      <c r="F87" s="37">
        <v>-254964.62</v>
      </c>
      <c r="G87" s="37"/>
      <c r="H87" s="37">
        <v>0</v>
      </c>
      <c r="I87" s="37"/>
      <c r="J87" s="37">
        <v>1093438.94</v>
      </c>
      <c r="K87" s="37"/>
      <c r="L87" s="37">
        <v>41731467.869999997</v>
      </c>
    </row>
    <row r="88" spans="1:12" x14ac:dyDescent="0.2">
      <c r="A88" t="s">
        <v>11</v>
      </c>
      <c r="B88" s="37">
        <v>37173028.130000003</v>
      </c>
      <c r="C88" s="37"/>
      <c r="D88" s="37">
        <v>533591.17000000004</v>
      </c>
      <c r="E88" s="37"/>
      <c r="F88" s="37">
        <v>-164705.96</v>
      </c>
      <c r="G88" s="37"/>
      <c r="H88" s="37">
        <v>0</v>
      </c>
      <c r="I88" s="37"/>
      <c r="J88" s="37">
        <v>368885.21000000008</v>
      </c>
      <c r="K88" s="37"/>
      <c r="L88" s="37">
        <v>37541913.340000004</v>
      </c>
    </row>
    <row r="89" spans="1:12" x14ac:dyDescent="0.2">
      <c r="A89" t="s">
        <v>782</v>
      </c>
      <c r="B89" s="37">
        <v>2437093.5699999998</v>
      </c>
      <c r="C89" s="37"/>
      <c r="D89" s="37">
        <v>0</v>
      </c>
      <c r="E89" s="37"/>
      <c r="F89" s="37">
        <v>0</v>
      </c>
      <c r="G89" s="37"/>
      <c r="H89" s="37">
        <v>0</v>
      </c>
      <c r="I89" s="37"/>
      <c r="J89" s="37">
        <v>0</v>
      </c>
      <c r="K89" s="37"/>
      <c r="L89" s="37">
        <v>2437093.5699999998</v>
      </c>
    </row>
    <row r="90" spans="1:12" x14ac:dyDescent="0.2">
      <c r="A90" t="s">
        <v>783</v>
      </c>
      <c r="B90" s="37">
        <v>5111200.32</v>
      </c>
      <c r="C90" s="37"/>
      <c r="D90" s="37">
        <v>557090.35</v>
      </c>
      <c r="E90" s="37"/>
      <c r="F90" s="37">
        <v>-8492.2900000000009</v>
      </c>
      <c r="G90" s="37"/>
      <c r="H90" s="37">
        <v>0</v>
      </c>
      <c r="I90" s="37"/>
      <c r="J90" s="37">
        <v>548598.05999999994</v>
      </c>
      <c r="K90" s="37"/>
      <c r="L90" s="37">
        <v>5659798.3799999999</v>
      </c>
    </row>
    <row r="91" spans="1:12" x14ac:dyDescent="0.2">
      <c r="A91" t="s">
        <v>784</v>
      </c>
      <c r="B91" s="37">
        <v>13760.73</v>
      </c>
      <c r="C91" s="37"/>
      <c r="D91" s="37">
        <v>0</v>
      </c>
      <c r="E91" s="37"/>
      <c r="F91" s="37">
        <v>0</v>
      </c>
      <c r="G91" s="37"/>
      <c r="H91" s="37">
        <v>0</v>
      </c>
      <c r="I91" s="37"/>
      <c r="J91" s="37">
        <v>0</v>
      </c>
      <c r="K91" s="37"/>
      <c r="L91" s="37">
        <v>13760.73</v>
      </c>
    </row>
    <row r="92" spans="1:12" x14ac:dyDescent="0.2">
      <c r="A92" t="s">
        <v>785</v>
      </c>
      <c r="B92" s="35">
        <v>0</v>
      </c>
      <c r="C92" s="37"/>
      <c r="D92" s="35">
        <v>0</v>
      </c>
      <c r="E92" s="37"/>
      <c r="F92" s="35">
        <v>0</v>
      </c>
      <c r="G92" s="37"/>
      <c r="H92" s="35">
        <v>238693.59</v>
      </c>
      <c r="I92" s="37"/>
      <c r="J92" s="35">
        <v>238693.59</v>
      </c>
      <c r="K92" s="37"/>
      <c r="L92" s="35">
        <v>238693.59</v>
      </c>
    </row>
    <row r="93" spans="1:12" x14ac:dyDescent="0.2">
      <c r="B93" s="37">
        <v>224816580.61999997</v>
      </c>
      <c r="C93" s="37"/>
      <c r="D93" s="37">
        <v>7695268.9499999993</v>
      </c>
      <c r="E93" s="37"/>
      <c r="F93" s="37">
        <v>-1554356.35</v>
      </c>
      <c r="G93" s="37"/>
      <c r="H93" s="37">
        <v>191540.16</v>
      </c>
      <c r="I93" s="37"/>
      <c r="J93" s="37">
        <v>6332452.7599999998</v>
      </c>
      <c r="K93" s="37"/>
      <c r="L93" s="37">
        <v>231149033.37999997</v>
      </c>
    </row>
    <row r="94" spans="1:12" x14ac:dyDescent="0.2">
      <c r="B94" s="37"/>
      <c r="C94" s="37"/>
      <c r="D94" s="37"/>
      <c r="E94" s="37"/>
      <c r="F94" s="37"/>
      <c r="G94" s="37"/>
      <c r="H94" s="37"/>
      <c r="I94" s="37"/>
      <c r="J94" s="37"/>
      <c r="K94" s="37"/>
      <c r="L94" s="37"/>
    </row>
    <row r="95" spans="1:12" x14ac:dyDescent="0.2">
      <c r="B95" s="33"/>
      <c r="C95" s="33"/>
      <c r="D95" s="33"/>
      <c r="E95" s="33"/>
      <c r="F95" s="33"/>
      <c r="G95" s="33"/>
      <c r="H95" s="33"/>
      <c r="I95" s="33"/>
      <c r="J95" s="33"/>
      <c r="K95" s="33"/>
      <c r="L95" s="33"/>
    </row>
    <row r="96" spans="1:12" x14ac:dyDescent="0.2">
      <c r="A96" s="3" t="s">
        <v>637</v>
      </c>
      <c r="B96" s="34">
        <v>3370057861.5800004</v>
      </c>
      <c r="C96" s="37"/>
      <c r="D96" s="34">
        <v>265586296.69999999</v>
      </c>
      <c r="E96" s="37"/>
      <c r="F96" s="34">
        <v>-38172267.890000001</v>
      </c>
      <c r="G96" s="37"/>
      <c r="H96" s="34">
        <v>5429448.4499999993</v>
      </c>
      <c r="I96" s="37"/>
      <c r="J96" s="34">
        <v>232843477.25999999</v>
      </c>
      <c r="K96" s="37"/>
      <c r="L96" s="34">
        <v>3602901338.8399992</v>
      </c>
    </row>
    <row r="97" spans="1:14" x14ac:dyDescent="0.2">
      <c r="B97" s="33"/>
      <c r="C97" s="33"/>
      <c r="D97" s="33"/>
      <c r="E97" s="33"/>
      <c r="F97" s="33"/>
      <c r="G97" s="33"/>
      <c r="H97" s="33"/>
      <c r="I97" s="33"/>
      <c r="J97" s="33"/>
      <c r="K97" s="33"/>
      <c r="L97" s="33"/>
    </row>
    <row r="98" spans="1:14" x14ac:dyDescent="0.2">
      <c r="A98" s="3" t="s">
        <v>638</v>
      </c>
      <c r="B98" s="33"/>
      <c r="C98" s="33"/>
      <c r="D98" s="33"/>
      <c r="E98" s="33"/>
      <c r="F98" s="33"/>
      <c r="G98" s="33"/>
      <c r="H98" s="33"/>
      <c r="I98" s="33"/>
      <c r="J98" s="33"/>
      <c r="K98" s="33"/>
      <c r="L98" s="33"/>
    </row>
    <row r="99" spans="1:14" x14ac:dyDescent="0.2">
      <c r="A99" s="3" t="s">
        <v>640</v>
      </c>
      <c r="B99" s="33"/>
      <c r="C99" s="33"/>
      <c r="D99" s="33"/>
      <c r="E99" s="33"/>
      <c r="F99" s="33"/>
      <c r="G99" s="33"/>
      <c r="H99" s="33"/>
      <c r="I99" s="33"/>
      <c r="J99" s="33"/>
      <c r="K99" s="33"/>
      <c r="L99" s="33"/>
    </row>
    <row r="100" spans="1:14" x14ac:dyDescent="0.2">
      <c r="A100" t="s">
        <v>267</v>
      </c>
      <c r="B100" s="33">
        <v>0</v>
      </c>
      <c r="C100" s="33"/>
      <c r="D100" s="33">
        <v>0</v>
      </c>
      <c r="E100" s="33"/>
      <c r="F100" s="33">
        <v>0</v>
      </c>
      <c r="G100" s="33"/>
      <c r="H100" s="33">
        <v>0</v>
      </c>
      <c r="I100" s="33"/>
      <c r="J100" s="33">
        <v>0</v>
      </c>
      <c r="K100" s="33"/>
      <c r="L100" s="33">
        <v>0</v>
      </c>
    </row>
    <row r="101" spans="1:14" x14ac:dyDescent="0.2">
      <c r="A101" t="s">
        <v>12</v>
      </c>
      <c r="B101" s="33">
        <v>692506.41000000015</v>
      </c>
      <c r="C101" s="33"/>
      <c r="D101" s="33">
        <v>7679756.25</v>
      </c>
      <c r="E101" s="33"/>
      <c r="F101" s="33">
        <v>0</v>
      </c>
      <c r="G101" s="33"/>
      <c r="H101" s="33">
        <v>0</v>
      </c>
      <c r="I101" s="33"/>
      <c r="J101" s="33">
        <v>7679756.25</v>
      </c>
      <c r="K101" s="33"/>
      <c r="L101" s="33">
        <v>8372262.6600000001</v>
      </c>
    </row>
    <row r="102" spans="1:14" x14ac:dyDescent="0.2">
      <c r="A102" t="s">
        <v>268</v>
      </c>
      <c r="B102" s="33">
        <v>2110769.2000000002</v>
      </c>
      <c r="C102" s="33"/>
      <c r="D102" s="33">
        <v>278006.15999999997</v>
      </c>
      <c r="E102" s="33"/>
      <c r="F102" s="33">
        <v>0</v>
      </c>
      <c r="G102" s="33"/>
      <c r="H102" s="33">
        <v>0</v>
      </c>
      <c r="I102" s="33"/>
      <c r="J102" s="33">
        <v>278006.15999999997</v>
      </c>
      <c r="K102" s="33"/>
      <c r="L102" s="33">
        <v>2388775.3600000003</v>
      </c>
      <c r="N102" s="78"/>
    </row>
    <row r="103" spans="1:14" x14ac:dyDescent="0.2">
      <c r="A103" t="s">
        <v>269</v>
      </c>
      <c r="B103" s="33">
        <v>2239028.4300000002</v>
      </c>
      <c r="C103" s="33"/>
      <c r="D103" s="33">
        <v>2409569.33</v>
      </c>
      <c r="E103" s="33"/>
      <c r="F103" s="33">
        <v>0</v>
      </c>
      <c r="G103" s="33"/>
      <c r="H103" s="33">
        <v>0</v>
      </c>
      <c r="I103" s="33"/>
      <c r="J103" s="33">
        <v>2409569.33</v>
      </c>
      <c r="K103" s="33"/>
      <c r="L103" s="33">
        <v>4648597.76</v>
      </c>
      <c r="N103" s="78"/>
    </row>
    <row r="104" spans="1:14" x14ac:dyDescent="0.2">
      <c r="A104" t="s">
        <v>270</v>
      </c>
      <c r="B104" s="33">
        <v>1178690.4000000001</v>
      </c>
      <c r="C104" s="33"/>
      <c r="D104" s="33">
        <v>40378.030000000035</v>
      </c>
      <c r="E104" s="33"/>
      <c r="F104" s="33">
        <v>0</v>
      </c>
      <c r="G104" s="33"/>
      <c r="H104" s="33">
        <v>0</v>
      </c>
      <c r="I104" s="33"/>
      <c r="J104" s="33">
        <v>40378.030000000035</v>
      </c>
      <c r="K104" s="33"/>
      <c r="L104" s="33">
        <v>1219068.4300000002</v>
      </c>
    </row>
    <row r="105" spans="1:14" x14ac:dyDescent="0.2">
      <c r="A105" t="s">
        <v>271</v>
      </c>
      <c r="B105" s="33">
        <v>2754636.8899999978</v>
      </c>
      <c r="C105" s="33"/>
      <c r="D105" s="33">
        <v>1474475.9100000004</v>
      </c>
      <c r="E105" s="33"/>
      <c r="F105" s="33">
        <v>0</v>
      </c>
      <c r="G105" s="33"/>
      <c r="H105" s="33">
        <v>0</v>
      </c>
      <c r="I105" s="33"/>
      <c r="J105" s="33">
        <v>1474475.9100000004</v>
      </c>
      <c r="K105" s="33"/>
      <c r="L105" s="33">
        <v>4229112.799999998</v>
      </c>
    </row>
    <row r="106" spans="1:14" x14ac:dyDescent="0.2">
      <c r="A106" t="s">
        <v>272</v>
      </c>
      <c r="B106" s="33">
        <v>403925.19000000018</v>
      </c>
      <c r="C106" s="33"/>
      <c r="D106" s="33">
        <v>1406291.9</v>
      </c>
      <c r="E106" s="33"/>
      <c r="F106" s="33">
        <v>0</v>
      </c>
      <c r="G106" s="33"/>
      <c r="H106" s="33">
        <v>0</v>
      </c>
      <c r="I106" s="33"/>
      <c r="J106" s="33">
        <v>1406291.9</v>
      </c>
      <c r="K106" s="33"/>
      <c r="L106" s="33">
        <v>1810217.09</v>
      </c>
    </row>
    <row r="107" spans="1:14" x14ac:dyDescent="0.2">
      <c r="A107" t="s">
        <v>300</v>
      </c>
      <c r="B107" s="33">
        <v>825125.90000000014</v>
      </c>
      <c r="C107" s="33"/>
      <c r="D107" s="33">
        <v>-644723.17999999993</v>
      </c>
      <c r="E107" s="33"/>
      <c r="F107" s="33">
        <v>0</v>
      </c>
      <c r="G107" s="33"/>
      <c r="H107" s="33">
        <v>0</v>
      </c>
      <c r="I107" s="33"/>
      <c r="J107" s="33">
        <v>-644723.17999999993</v>
      </c>
      <c r="K107" s="33"/>
      <c r="L107" s="33">
        <v>180402.7200000002</v>
      </c>
    </row>
    <row r="108" spans="1:14" x14ac:dyDescent="0.2">
      <c r="A108" t="s">
        <v>302</v>
      </c>
      <c r="B108" s="33">
        <v>0</v>
      </c>
      <c r="C108" s="33"/>
      <c r="D108" s="148">
        <v>0</v>
      </c>
      <c r="E108" s="33"/>
      <c r="F108" s="148">
        <v>0</v>
      </c>
      <c r="G108" s="33"/>
      <c r="H108" s="148">
        <v>0</v>
      </c>
      <c r="I108" s="33"/>
      <c r="J108" s="33">
        <v>0</v>
      </c>
      <c r="K108" s="33"/>
      <c r="L108" s="33">
        <v>0</v>
      </c>
    </row>
    <row r="109" spans="1:14" x14ac:dyDescent="0.2">
      <c r="A109" t="s">
        <v>303</v>
      </c>
      <c r="B109" s="33">
        <v>1083122.9500000002</v>
      </c>
      <c r="C109" s="33"/>
      <c r="D109" s="33">
        <v>-798650.14999999991</v>
      </c>
      <c r="E109" s="33"/>
      <c r="F109" s="33">
        <v>0</v>
      </c>
      <c r="G109" s="33"/>
      <c r="H109" s="33">
        <v>0</v>
      </c>
      <c r="I109" s="33"/>
      <c r="J109" s="33">
        <v>-798650.14999999991</v>
      </c>
      <c r="K109" s="33"/>
      <c r="L109" s="33">
        <v>284472.80000000028</v>
      </c>
    </row>
    <row r="110" spans="1:14" x14ac:dyDescent="0.2">
      <c r="A110" t="s">
        <v>304</v>
      </c>
      <c r="B110" s="35">
        <v>256928.53000000026</v>
      </c>
      <c r="C110" s="37"/>
      <c r="D110" s="35">
        <v>-177602.61000000004</v>
      </c>
      <c r="E110" s="37"/>
      <c r="F110" s="35">
        <v>0</v>
      </c>
      <c r="G110" s="37"/>
      <c r="H110" s="35">
        <v>0</v>
      </c>
      <c r="I110" s="37"/>
      <c r="J110" s="35">
        <v>-177602.61000000004</v>
      </c>
      <c r="K110" s="37"/>
      <c r="L110" s="35">
        <v>79325.920000000217</v>
      </c>
      <c r="M110" s="7"/>
    </row>
    <row r="111" spans="1:14" x14ac:dyDescent="0.2">
      <c r="B111" s="37">
        <v>11544733.899999999</v>
      </c>
      <c r="C111" s="37"/>
      <c r="D111" s="37">
        <v>11667501.640000001</v>
      </c>
      <c r="E111" s="37"/>
      <c r="F111" s="37">
        <v>0</v>
      </c>
      <c r="G111" s="37"/>
      <c r="H111" s="37">
        <v>0</v>
      </c>
      <c r="I111" s="37"/>
      <c r="J111" s="37">
        <v>11667501.640000001</v>
      </c>
      <c r="K111" s="37"/>
      <c r="L111" s="37">
        <v>23212235.539999999</v>
      </c>
      <c r="M111" s="7"/>
    </row>
    <row r="112" spans="1:14" x14ac:dyDescent="0.2">
      <c r="B112" s="37"/>
      <c r="C112" s="37"/>
      <c r="D112" s="37"/>
      <c r="E112" s="37"/>
      <c r="F112" s="37"/>
      <c r="G112" s="37"/>
      <c r="H112" s="37"/>
      <c r="I112" s="37"/>
      <c r="J112" s="37"/>
      <c r="K112" s="37"/>
      <c r="L112" s="37"/>
      <c r="M112" s="7"/>
    </row>
    <row r="113" spans="1:13" x14ac:dyDescent="0.2">
      <c r="A113" s="3" t="s">
        <v>762</v>
      </c>
      <c r="B113" s="37"/>
      <c r="C113" s="37"/>
      <c r="D113" s="37"/>
      <c r="E113" s="37"/>
      <c r="F113" s="37"/>
      <c r="G113" s="37"/>
      <c r="H113" s="37"/>
      <c r="I113" s="37"/>
      <c r="J113" s="37"/>
      <c r="K113" s="37"/>
      <c r="L113" s="37"/>
      <c r="M113" s="7"/>
    </row>
    <row r="114" spans="1:13" x14ac:dyDescent="0.2">
      <c r="A114" t="s">
        <v>308</v>
      </c>
      <c r="B114" s="37">
        <v>0</v>
      </c>
      <c r="C114" s="37"/>
      <c r="D114" s="37">
        <v>0</v>
      </c>
      <c r="E114" s="37"/>
      <c r="F114" s="37">
        <v>0</v>
      </c>
      <c r="G114" s="37"/>
      <c r="H114" s="37">
        <v>0</v>
      </c>
      <c r="I114" s="37"/>
      <c r="J114" s="37">
        <v>0</v>
      </c>
      <c r="K114" s="37"/>
      <c r="L114" s="37">
        <v>0</v>
      </c>
      <c r="M114" s="7"/>
    </row>
    <row r="115" spans="1:13" x14ac:dyDescent="0.2">
      <c r="A115" t="s">
        <v>914</v>
      </c>
      <c r="B115" s="37">
        <v>50763.87</v>
      </c>
      <c r="C115" s="37"/>
      <c r="D115" s="37">
        <v>-44000.649999999994</v>
      </c>
      <c r="E115" s="37"/>
      <c r="F115" s="37">
        <v>0</v>
      </c>
      <c r="G115" s="37"/>
      <c r="H115" s="37">
        <v>0</v>
      </c>
      <c r="I115" s="37"/>
      <c r="J115" s="37">
        <v>-44000.649999999994</v>
      </c>
      <c r="K115" s="37"/>
      <c r="L115" s="37">
        <v>6763.2200000000084</v>
      </c>
      <c r="M115" s="7"/>
    </row>
    <row r="116" spans="1:13" x14ac:dyDescent="0.2">
      <c r="A116" t="s">
        <v>312</v>
      </c>
      <c r="B116" s="37">
        <v>0</v>
      </c>
      <c r="C116" s="37"/>
      <c r="D116" s="37">
        <v>0</v>
      </c>
      <c r="E116" s="37"/>
      <c r="F116" s="37">
        <v>0</v>
      </c>
      <c r="G116" s="37"/>
      <c r="H116" s="37">
        <v>0</v>
      </c>
      <c r="I116" s="37"/>
      <c r="J116" s="37">
        <v>0</v>
      </c>
      <c r="K116" s="37"/>
      <c r="L116" s="37">
        <v>0</v>
      </c>
      <c r="M116" s="7"/>
    </row>
    <row r="117" spans="1:13" x14ac:dyDescent="0.2">
      <c r="B117" s="246">
        <v>50763.87</v>
      </c>
      <c r="C117" s="37"/>
      <c r="D117" s="246">
        <v>-44000.649999999994</v>
      </c>
      <c r="E117" s="37"/>
      <c r="F117" s="246">
        <v>0</v>
      </c>
      <c r="G117" s="37"/>
      <c r="H117" s="246">
        <v>0</v>
      </c>
      <c r="I117" s="37"/>
      <c r="J117" s="246">
        <v>-44000.649999999994</v>
      </c>
      <c r="K117" s="37"/>
      <c r="L117" s="246">
        <v>6763.2200000000084</v>
      </c>
      <c r="M117" s="7"/>
    </row>
    <row r="118" spans="1:13" x14ac:dyDescent="0.2">
      <c r="B118" s="37"/>
      <c r="C118" s="37"/>
      <c r="D118" s="37"/>
      <c r="E118" s="37"/>
      <c r="F118" s="37"/>
      <c r="G118" s="37"/>
      <c r="H118" s="37"/>
      <c r="I118" s="37"/>
      <c r="J118" s="37"/>
      <c r="K118" s="37"/>
      <c r="L118" s="37"/>
      <c r="M118" s="7"/>
    </row>
    <row r="119" spans="1:13" x14ac:dyDescent="0.2">
      <c r="A119" s="3" t="s">
        <v>758</v>
      </c>
      <c r="B119" s="37"/>
      <c r="C119" s="37"/>
      <c r="D119" s="37"/>
      <c r="E119" s="37"/>
      <c r="F119" s="37"/>
      <c r="G119" s="37"/>
      <c r="H119" s="37"/>
      <c r="I119" s="37"/>
      <c r="J119" s="37"/>
      <c r="K119" s="37"/>
      <c r="L119" s="37"/>
      <c r="M119" s="7"/>
    </row>
    <row r="120" spans="1:13" x14ac:dyDescent="0.2">
      <c r="A120" t="s">
        <v>532</v>
      </c>
      <c r="B120" s="37">
        <v>4238.08</v>
      </c>
      <c r="C120" s="37"/>
      <c r="D120" s="37">
        <v>12218.28</v>
      </c>
      <c r="E120" s="37"/>
      <c r="F120" s="37">
        <v>0</v>
      </c>
      <c r="G120" s="37"/>
      <c r="H120" s="37">
        <v>0</v>
      </c>
      <c r="I120" s="37"/>
      <c r="J120" s="37">
        <v>12218.28</v>
      </c>
      <c r="K120" s="37"/>
      <c r="L120" s="37">
        <v>16456.36</v>
      </c>
      <c r="M120" s="7"/>
    </row>
    <row r="121" spans="1:13" x14ac:dyDescent="0.2">
      <c r="A121" t="s">
        <v>533</v>
      </c>
      <c r="B121" s="37">
        <v>4238.0600000000004</v>
      </c>
      <c r="C121" s="37"/>
      <c r="D121" s="37">
        <v>-4238.0599999999977</v>
      </c>
      <c r="E121" s="37"/>
      <c r="F121" s="37">
        <v>0</v>
      </c>
      <c r="G121" s="37"/>
      <c r="H121" s="37">
        <v>0</v>
      </c>
      <c r="I121" s="37"/>
      <c r="J121" s="37">
        <v>-4238.0599999999977</v>
      </c>
      <c r="K121" s="37"/>
      <c r="L121" s="37">
        <v>0</v>
      </c>
      <c r="M121" s="7"/>
    </row>
    <row r="122" spans="1:13" x14ac:dyDescent="0.2">
      <c r="A122" t="s">
        <v>534</v>
      </c>
      <c r="B122" s="37">
        <v>4238.0600000000004</v>
      </c>
      <c r="C122" s="37"/>
      <c r="D122" s="37">
        <v>-4238.0600000000004</v>
      </c>
      <c r="E122" s="37"/>
      <c r="F122" s="37">
        <v>0</v>
      </c>
      <c r="G122" s="37"/>
      <c r="H122" s="37">
        <v>0</v>
      </c>
      <c r="I122" s="37"/>
      <c r="J122" s="37">
        <v>-4238.0600000000004</v>
      </c>
      <c r="K122" s="37"/>
      <c r="L122" s="37">
        <v>0</v>
      </c>
      <c r="M122" s="7"/>
    </row>
    <row r="123" spans="1:13" x14ac:dyDescent="0.2">
      <c r="A123" t="s">
        <v>535</v>
      </c>
      <c r="B123" s="37">
        <v>4238.0600000000004</v>
      </c>
      <c r="C123" s="37"/>
      <c r="D123" s="37">
        <v>-4238.0599999999977</v>
      </c>
      <c r="E123" s="37"/>
      <c r="F123" s="37">
        <v>0</v>
      </c>
      <c r="G123" s="37"/>
      <c r="H123" s="37">
        <v>0</v>
      </c>
      <c r="I123" s="37"/>
      <c r="J123" s="37">
        <v>-4238.0599999999977</v>
      </c>
      <c r="K123" s="37"/>
      <c r="L123" s="37">
        <v>0</v>
      </c>
      <c r="M123" s="7"/>
    </row>
    <row r="124" spans="1:13" x14ac:dyDescent="0.2">
      <c r="A124" t="s">
        <v>273</v>
      </c>
      <c r="B124" s="35">
        <v>0</v>
      </c>
      <c r="C124" s="37"/>
      <c r="D124" s="35">
        <v>0</v>
      </c>
      <c r="E124" s="37"/>
      <c r="F124" s="35">
        <v>0</v>
      </c>
      <c r="G124" s="37"/>
      <c r="H124" s="35">
        <v>0</v>
      </c>
      <c r="I124" s="37"/>
      <c r="J124" s="35">
        <v>0</v>
      </c>
      <c r="K124" s="37"/>
      <c r="L124" s="35">
        <v>0</v>
      </c>
      <c r="M124" s="7"/>
    </row>
    <row r="125" spans="1:13" x14ac:dyDescent="0.2">
      <c r="B125" s="37">
        <v>16952.260000000002</v>
      </c>
      <c r="C125" s="37"/>
      <c r="D125" s="37">
        <v>-495.89999999999509</v>
      </c>
      <c r="E125" s="37"/>
      <c r="F125" s="37">
        <v>0</v>
      </c>
      <c r="G125" s="37"/>
      <c r="H125" s="37">
        <v>0</v>
      </c>
      <c r="I125" s="37"/>
      <c r="J125" s="37">
        <v>-495.89999999999509</v>
      </c>
      <c r="K125" s="37"/>
      <c r="L125" s="37">
        <v>16456.36</v>
      </c>
      <c r="M125" s="7"/>
    </row>
    <row r="126" spans="1:13" x14ac:dyDescent="0.2">
      <c r="B126" s="37"/>
      <c r="C126" s="37"/>
      <c r="D126" s="37"/>
      <c r="E126" s="37"/>
      <c r="F126" s="37"/>
      <c r="G126" s="37"/>
      <c r="H126" s="37"/>
      <c r="I126" s="37"/>
      <c r="J126" s="37"/>
      <c r="K126" s="37"/>
      <c r="L126" s="37"/>
      <c r="M126" s="7"/>
    </row>
    <row r="127" spans="1:13" x14ac:dyDescent="0.2">
      <c r="A127" s="3" t="s">
        <v>760</v>
      </c>
      <c r="B127" s="37"/>
      <c r="C127" s="37"/>
      <c r="D127" s="37"/>
      <c r="E127" s="37"/>
      <c r="F127" s="37"/>
      <c r="G127" s="37"/>
      <c r="H127" s="37"/>
      <c r="I127" s="37"/>
      <c r="J127" s="37"/>
      <c r="K127" s="37"/>
      <c r="L127" s="37"/>
      <c r="M127" s="7"/>
    </row>
    <row r="128" spans="1:13" x14ac:dyDescent="0.2">
      <c r="A128" t="s">
        <v>280</v>
      </c>
      <c r="B128" s="37">
        <v>0</v>
      </c>
      <c r="C128" s="37"/>
      <c r="D128" s="37">
        <v>0</v>
      </c>
      <c r="E128" s="37"/>
      <c r="F128" s="37">
        <v>0</v>
      </c>
      <c r="G128" s="37"/>
      <c r="H128" s="37">
        <v>0</v>
      </c>
      <c r="I128" s="37"/>
      <c r="J128" s="37">
        <v>0</v>
      </c>
      <c r="K128" s="37"/>
      <c r="L128" s="37">
        <v>0</v>
      </c>
      <c r="M128" s="7"/>
    </row>
    <row r="129" spans="1:13" x14ac:dyDescent="0.2">
      <c r="A129" t="s">
        <v>281</v>
      </c>
      <c r="B129" s="37">
        <v>1685686.8800000001</v>
      </c>
      <c r="C129" s="37"/>
      <c r="D129" s="37">
        <v>1832442.7400000002</v>
      </c>
      <c r="E129" s="37"/>
      <c r="F129" s="37">
        <v>0</v>
      </c>
      <c r="G129" s="37"/>
      <c r="H129" s="37">
        <v>0</v>
      </c>
      <c r="I129" s="37"/>
      <c r="J129" s="37">
        <v>1832442.7400000002</v>
      </c>
      <c r="K129" s="37"/>
      <c r="L129" s="37">
        <v>3518129.62</v>
      </c>
      <c r="M129" s="7"/>
    </row>
    <row r="130" spans="1:13" x14ac:dyDescent="0.2">
      <c r="A130" t="s">
        <v>282</v>
      </c>
      <c r="B130" s="37">
        <v>81521.33</v>
      </c>
      <c r="C130" s="37"/>
      <c r="D130" s="37">
        <v>-81521.329999999987</v>
      </c>
      <c r="E130" s="37"/>
      <c r="F130" s="37">
        <v>0</v>
      </c>
      <c r="G130" s="37"/>
      <c r="H130" s="37">
        <v>0</v>
      </c>
      <c r="I130" s="37"/>
      <c r="J130" s="37">
        <v>-81521.329999999987</v>
      </c>
      <c r="K130" s="37"/>
      <c r="L130" s="37">
        <v>0</v>
      </c>
      <c r="M130" s="7"/>
    </row>
    <row r="131" spans="1:13" x14ac:dyDescent="0.2">
      <c r="A131" t="s">
        <v>916</v>
      </c>
      <c r="B131" s="37">
        <v>0</v>
      </c>
      <c r="C131" s="37"/>
      <c r="D131" s="37">
        <v>17830.119999999908</v>
      </c>
      <c r="E131" s="37"/>
      <c r="F131" s="37">
        <v>0</v>
      </c>
      <c r="G131" s="37"/>
      <c r="H131" s="37">
        <v>0</v>
      </c>
      <c r="I131" s="37"/>
      <c r="J131" s="37">
        <v>17830.119999999908</v>
      </c>
      <c r="K131" s="37"/>
      <c r="L131" s="37">
        <v>17830.119999999908</v>
      </c>
      <c r="M131" s="7"/>
    </row>
    <row r="132" spans="1:13" x14ac:dyDescent="0.2">
      <c r="A132" t="s">
        <v>81</v>
      </c>
      <c r="B132" s="35">
        <v>0</v>
      </c>
      <c r="C132" s="37"/>
      <c r="D132" s="35">
        <v>0</v>
      </c>
      <c r="E132" s="37"/>
      <c r="F132" s="35">
        <v>0</v>
      </c>
      <c r="G132" s="37"/>
      <c r="H132" s="35">
        <v>0</v>
      </c>
      <c r="I132" s="37"/>
      <c r="J132" s="35">
        <v>0</v>
      </c>
      <c r="K132" s="37"/>
      <c r="L132" s="35">
        <v>0</v>
      </c>
      <c r="M132" s="7"/>
    </row>
    <row r="133" spans="1:13" x14ac:dyDescent="0.2">
      <c r="B133" s="37">
        <v>1767208.2100000002</v>
      </c>
      <c r="C133" s="37"/>
      <c r="D133" s="37">
        <v>1768751.53</v>
      </c>
      <c r="E133" s="37"/>
      <c r="F133" s="37">
        <v>0</v>
      </c>
      <c r="G133" s="37"/>
      <c r="H133" s="37">
        <v>0</v>
      </c>
      <c r="I133" s="37"/>
      <c r="J133" s="37">
        <v>1768751.53</v>
      </c>
      <c r="K133" s="37"/>
      <c r="L133" s="37">
        <v>3535959.74</v>
      </c>
      <c r="M133" s="7"/>
    </row>
    <row r="134" spans="1:13" x14ac:dyDescent="0.2">
      <c r="A134" s="3" t="s">
        <v>761</v>
      </c>
      <c r="B134" s="37"/>
      <c r="C134" s="37"/>
      <c r="D134" s="37"/>
      <c r="E134" s="37"/>
      <c r="F134" s="37"/>
      <c r="G134" s="37"/>
      <c r="H134" s="37"/>
      <c r="I134" s="37"/>
      <c r="J134" s="37"/>
      <c r="K134" s="37"/>
      <c r="L134" s="37"/>
      <c r="M134" s="7"/>
    </row>
    <row r="135" spans="1:13" x14ac:dyDescent="0.2">
      <c r="A135" t="s">
        <v>773</v>
      </c>
      <c r="B135" s="37">
        <v>2016979.73</v>
      </c>
      <c r="C135" s="37"/>
      <c r="D135" s="37">
        <v>-584444.84000000032</v>
      </c>
      <c r="E135" s="37"/>
      <c r="F135" s="37">
        <v>0</v>
      </c>
      <c r="G135" s="37"/>
      <c r="H135" s="37">
        <v>0</v>
      </c>
      <c r="I135" s="37"/>
      <c r="J135" s="37">
        <v>-584444.84000000032</v>
      </c>
      <c r="K135" s="37"/>
      <c r="L135" s="37">
        <v>1432534.8899999997</v>
      </c>
      <c r="M135" s="7"/>
    </row>
    <row r="136" spans="1:13" x14ac:dyDescent="0.2">
      <c r="A136" t="s">
        <v>1337</v>
      </c>
      <c r="B136" s="37">
        <v>0</v>
      </c>
      <c r="C136" s="37"/>
      <c r="D136" s="37">
        <v>11254466.49</v>
      </c>
      <c r="E136" s="37"/>
      <c r="F136" s="37">
        <v>0</v>
      </c>
      <c r="G136" s="37"/>
      <c r="H136" s="37">
        <v>0</v>
      </c>
      <c r="I136" s="37"/>
      <c r="J136" s="37">
        <v>11254466.49</v>
      </c>
      <c r="K136" s="37"/>
      <c r="L136" s="37">
        <v>11254466.49</v>
      </c>
      <c r="M136" s="7"/>
    </row>
    <row r="137" spans="1:13" x14ac:dyDescent="0.2">
      <c r="A137" t="s">
        <v>775</v>
      </c>
      <c r="B137" s="37">
        <v>9711298.620000001</v>
      </c>
      <c r="C137" s="37"/>
      <c r="D137" s="37">
        <v>10571075.90000001</v>
      </c>
      <c r="E137" s="37"/>
      <c r="F137" s="37">
        <v>0</v>
      </c>
      <c r="G137" s="37"/>
      <c r="H137" s="37">
        <v>0</v>
      </c>
      <c r="I137" s="37"/>
      <c r="J137" s="37">
        <v>10571075.90000001</v>
      </c>
      <c r="K137" s="37"/>
      <c r="L137" s="37">
        <v>20282374.520000011</v>
      </c>
      <c r="M137" s="7"/>
    </row>
    <row r="138" spans="1:13" x14ac:dyDescent="0.2">
      <c r="A138" t="s">
        <v>777</v>
      </c>
      <c r="B138" s="37">
        <v>323980.25</v>
      </c>
      <c r="C138" s="37"/>
      <c r="D138" s="37">
        <v>5556873.370000001</v>
      </c>
      <c r="E138" s="37"/>
      <c r="F138" s="37">
        <v>0</v>
      </c>
      <c r="G138" s="37"/>
      <c r="H138" s="37">
        <v>0</v>
      </c>
      <c r="I138" s="37"/>
      <c r="J138" s="37">
        <v>5556873.370000001</v>
      </c>
      <c r="K138" s="37"/>
      <c r="L138" s="37">
        <v>5880853.620000001</v>
      </c>
      <c r="M138" s="7"/>
    </row>
    <row r="139" spans="1:13" x14ac:dyDescent="0.2">
      <c r="A139" t="s">
        <v>778</v>
      </c>
      <c r="B139" s="37">
        <v>3024059.12</v>
      </c>
      <c r="C139" s="37"/>
      <c r="D139" s="37">
        <v>-702467.2500000014</v>
      </c>
      <c r="E139" s="37"/>
      <c r="F139" s="37">
        <v>0</v>
      </c>
      <c r="G139" s="37"/>
      <c r="H139" s="37">
        <v>0</v>
      </c>
      <c r="I139" s="37"/>
      <c r="J139" s="37">
        <v>-702467.2500000014</v>
      </c>
      <c r="K139" s="37"/>
      <c r="L139" s="37">
        <v>2321591.8699999987</v>
      </c>
      <c r="M139" s="7"/>
    </row>
    <row r="140" spans="1:13" x14ac:dyDescent="0.2">
      <c r="A140" t="s">
        <v>779</v>
      </c>
      <c r="B140" s="35">
        <v>852912.05</v>
      </c>
      <c r="C140" s="37"/>
      <c r="D140" s="35">
        <v>-783058.85999999987</v>
      </c>
      <c r="E140" s="37"/>
      <c r="F140" s="35">
        <v>0</v>
      </c>
      <c r="G140" s="37"/>
      <c r="H140" s="35">
        <v>0</v>
      </c>
      <c r="I140" s="37"/>
      <c r="J140" s="35">
        <v>-783058.85999999987</v>
      </c>
      <c r="K140" s="37"/>
      <c r="L140" s="35">
        <v>69853.190000000177</v>
      </c>
      <c r="M140" s="7"/>
    </row>
    <row r="141" spans="1:13" x14ac:dyDescent="0.2">
      <c r="B141" s="37">
        <v>15929229.770000003</v>
      </c>
      <c r="C141" s="37"/>
      <c r="D141" s="37">
        <v>25312444.810000014</v>
      </c>
      <c r="E141" s="37"/>
      <c r="F141" s="37">
        <v>0</v>
      </c>
      <c r="G141" s="37"/>
      <c r="H141" s="37">
        <v>0</v>
      </c>
      <c r="I141" s="37"/>
      <c r="J141" s="37">
        <v>25312444.810000014</v>
      </c>
      <c r="K141" s="37"/>
      <c r="L141" s="37">
        <v>41241674.580000006</v>
      </c>
      <c r="M141" s="7"/>
    </row>
    <row r="142" spans="1:13" x14ac:dyDescent="0.2">
      <c r="B142" s="37"/>
      <c r="C142" s="37"/>
      <c r="D142" s="37"/>
      <c r="E142" s="37"/>
      <c r="F142" s="37"/>
      <c r="G142" s="37"/>
      <c r="H142" s="37"/>
      <c r="I142" s="37"/>
      <c r="J142" s="37"/>
      <c r="K142" s="37"/>
      <c r="L142" s="37"/>
      <c r="M142" s="7"/>
    </row>
    <row r="143" spans="1:13" x14ac:dyDescent="0.2">
      <c r="A143" s="3" t="s">
        <v>763</v>
      </c>
      <c r="B143" s="37"/>
      <c r="C143" s="37"/>
      <c r="D143" s="37"/>
      <c r="E143" s="37"/>
      <c r="F143" s="37"/>
      <c r="G143" s="37"/>
      <c r="H143" s="37"/>
      <c r="I143" s="37"/>
      <c r="J143" s="37"/>
      <c r="K143" s="37"/>
      <c r="L143" s="37"/>
      <c r="M143" s="7"/>
    </row>
    <row r="144" spans="1:13" x14ac:dyDescent="0.2">
      <c r="A144" t="s">
        <v>6</v>
      </c>
      <c r="B144" s="37">
        <v>0</v>
      </c>
      <c r="C144" s="37"/>
      <c r="D144" s="37">
        <v>0</v>
      </c>
      <c r="E144" s="37"/>
      <c r="F144" s="37">
        <v>0</v>
      </c>
      <c r="G144" s="37"/>
      <c r="H144" s="37">
        <v>0</v>
      </c>
      <c r="I144" s="37"/>
      <c r="J144" s="37">
        <v>0</v>
      </c>
      <c r="K144" s="37"/>
      <c r="L144" s="37">
        <v>0</v>
      </c>
      <c r="M144" s="7"/>
    </row>
    <row r="145" spans="1:13" x14ac:dyDescent="0.2">
      <c r="A145" t="s">
        <v>7</v>
      </c>
      <c r="B145" s="37">
        <v>0</v>
      </c>
      <c r="C145" s="37"/>
      <c r="D145" s="37">
        <v>1716.5</v>
      </c>
      <c r="E145" s="37"/>
      <c r="F145" s="37">
        <v>0</v>
      </c>
      <c r="G145" s="37"/>
      <c r="H145" s="37">
        <v>0</v>
      </c>
      <c r="I145" s="37"/>
      <c r="J145" s="37">
        <v>1716.5</v>
      </c>
      <c r="K145" s="37"/>
      <c r="L145" s="37">
        <v>1716.5</v>
      </c>
      <c r="M145" s="7"/>
    </row>
    <row r="146" spans="1:13" x14ac:dyDescent="0.2">
      <c r="A146" t="s">
        <v>8</v>
      </c>
      <c r="B146" s="37">
        <v>4459393.3699999992</v>
      </c>
      <c r="C146" s="37"/>
      <c r="D146" s="37">
        <v>1923396.4900000005</v>
      </c>
      <c r="E146" s="37"/>
      <c r="F146" s="37">
        <v>0</v>
      </c>
      <c r="G146" s="37"/>
      <c r="H146" s="37">
        <v>0</v>
      </c>
      <c r="I146" s="37"/>
      <c r="J146" s="37">
        <v>1923396.4900000005</v>
      </c>
      <c r="K146" s="37"/>
      <c r="L146" s="37">
        <v>6382789.8599999994</v>
      </c>
      <c r="M146" s="7"/>
    </row>
    <row r="147" spans="1:13" x14ac:dyDescent="0.2">
      <c r="A147" t="s">
        <v>9</v>
      </c>
      <c r="B147" s="37">
        <v>15468821.790000001</v>
      </c>
      <c r="C147" s="37"/>
      <c r="D147" s="37">
        <v>67964.760000000009</v>
      </c>
      <c r="E147" s="37"/>
      <c r="F147" s="37">
        <v>0</v>
      </c>
      <c r="G147" s="37"/>
      <c r="H147" s="37">
        <v>0</v>
      </c>
      <c r="I147" s="37"/>
      <c r="J147" s="37">
        <v>67964.760000000009</v>
      </c>
      <c r="K147" s="37"/>
      <c r="L147" s="37">
        <v>15536786.550000001</v>
      </c>
      <c r="M147" s="7"/>
    </row>
    <row r="148" spans="1:13" x14ac:dyDescent="0.2">
      <c r="A148" t="s">
        <v>10</v>
      </c>
      <c r="B148" s="37">
        <v>9140667.4099999983</v>
      </c>
      <c r="C148" s="37"/>
      <c r="D148" s="37">
        <v>400148.44</v>
      </c>
      <c r="E148" s="37"/>
      <c r="F148" s="37">
        <v>0</v>
      </c>
      <c r="G148" s="37"/>
      <c r="H148" s="37">
        <v>0</v>
      </c>
      <c r="I148" s="37"/>
      <c r="J148" s="37">
        <v>400148.44</v>
      </c>
      <c r="K148" s="37"/>
      <c r="L148" s="37">
        <v>9540815.8499999978</v>
      </c>
      <c r="M148" s="7"/>
    </row>
    <row r="149" spans="1:13" x14ac:dyDescent="0.2">
      <c r="A149" t="s">
        <v>11</v>
      </c>
      <c r="B149" s="35">
        <v>5976590.25</v>
      </c>
      <c r="C149" s="37"/>
      <c r="D149" s="35">
        <v>252559.84999999998</v>
      </c>
      <c r="E149" s="37"/>
      <c r="F149" s="35">
        <v>0</v>
      </c>
      <c r="G149" s="37"/>
      <c r="H149" s="35">
        <v>0</v>
      </c>
      <c r="I149" s="37"/>
      <c r="J149" s="35">
        <v>252559.84999999998</v>
      </c>
      <c r="K149" s="37"/>
      <c r="L149" s="35">
        <v>6229150.0999999996</v>
      </c>
      <c r="M149" s="7"/>
    </row>
    <row r="150" spans="1:13" x14ac:dyDescent="0.2">
      <c r="B150" s="37">
        <v>35045472.82</v>
      </c>
      <c r="C150" s="37"/>
      <c r="D150" s="37">
        <v>2645786.0400000005</v>
      </c>
      <c r="E150" s="37"/>
      <c r="F150" s="37">
        <v>0</v>
      </c>
      <c r="G150" s="37"/>
      <c r="H150" s="37">
        <v>0</v>
      </c>
      <c r="I150" s="37"/>
      <c r="J150" s="37">
        <v>2645786.0400000005</v>
      </c>
      <c r="K150" s="37"/>
      <c r="L150" s="37">
        <v>37691258.859999999</v>
      </c>
      <c r="M150" s="7"/>
    </row>
    <row r="151" spans="1:13" x14ac:dyDescent="0.2">
      <c r="B151" s="37"/>
      <c r="C151" s="37"/>
      <c r="D151" s="37"/>
      <c r="E151" s="37"/>
      <c r="F151" s="37"/>
      <c r="G151" s="37"/>
      <c r="H151" s="37"/>
      <c r="I151" s="37"/>
      <c r="J151" s="37"/>
      <c r="K151" s="37"/>
      <c r="L151" s="37"/>
      <c r="M151" s="7"/>
    </row>
    <row r="152" spans="1:13" x14ac:dyDescent="0.2">
      <c r="B152" s="33"/>
      <c r="C152" s="33"/>
      <c r="D152" s="33"/>
      <c r="E152" s="33"/>
      <c r="F152" s="33"/>
      <c r="G152" s="33"/>
      <c r="H152" s="33"/>
      <c r="I152" s="33"/>
      <c r="J152" s="33"/>
      <c r="K152" s="33"/>
      <c r="L152" s="33"/>
    </row>
    <row r="153" spans="1:13" x14ac:dyDescent="0.2">
      <c r="A153" s="3" t="s">
        <v>639</v>
      </c>
      <c r="B153" s="34">
        <v>64354360.829999998</v>
      </c>
      <c r="C153" s="37"/>
      <c r="D153" s="34">
        <v>41349987.470000021</v>
      </c>
      <c r="E153" s="37"/>
      <c r="F153" s="34">
        <v>0</v>
      </c>
      <c r="G153" s="37"/>
      <c r="H153" s="34">
        <v>0</v>
      </c>
      <c r="I153" s="37"/>
      <c r="J153" s="34">
        <v>41349987.470000021</v>
      </c>
      <c r="K153" s="37"/>
      <c r="L153" s="34">
        <v>105704348.29999998</v>
      </c>
    </row>
    <row r="154" spans="1:13" x14ac:dyDescent="0.2">
      <c r="B154" s="37"/>
      <c r="C154" s="33"/>
      <c r="D154" s="37"/>
      <c r="E154" s="33"/>
      <c r="F154" s="37"/>
      <c r="G154" s="33"/>
      <c r="H154" s="37"/>
      <c r="I154" s="33"/>
      <c r="J154" s="37"/>
      <c r="K154" s="33"/>
      <c r="L154" s="37"/>
    </row>
    <row r="155" spans="1:13" x14ac:dyDescent="0.2">
      <c r="B155" s="33"/>
      <c r="C155" s="33"/>
      <c r="D155" s="33"/>
      <c r="E155" s="33"/>
      <c r="F155" s="33"/>
      <c r="G155" s="33"/>
      <c r="H155" s="33"/>
      <c r="I155" s="33"/>
      <c r="J155" s="33"/>
      <c r="K155" s="33"/>
      <c r="L155" s="33"/>
    </row>
    <row r="156" spans="1:13" ht="13.5" thickBot="1" x14ac:dyDescent="0.25">
      <c r="A156" s="3" t="s">
        <v>711</v>
      </c>
      <c r="B156" s="44">
        <v>3434412222.4100003</v>
      </c>
      <c r="C156" s="33"/>
      <c r="D156" s="44">
        <v>306936284.17000002</v>
      </c>
      <c r="E156" s="33"/>
      <c r="F156" s="44">
        <v>-38172267.890000001</v>
      </c>
      <c r="G156" s="33"/>
      <c r="H156" s="44">
        <v>5429448.4499999993</v>
      </c>
      <c r="I156" s="33"/>
      <c r="J156" s="44">
        <v>274193464.73000002</v>
      </c>
      <c r="K156" s="33"/>
      <c r="L156" s="44">
        <v>3708605687.1399994</v>
      </c>
    </row>
    <row r="157" spans="1:13" ht="13.5" thickTop="1" x14ac:dyDescent="0.2">
      <c r="B157" s="33"/>
      <c r="C157" s="33"/>
      <c r="D157" s="33"/>
      <c r="E157" s="33"/>
      <c r="F157" s="33"/>
      <c r="G157" s="33"/>
      <c r="H157" s="33"/>
      <c r="I157" s="33"/>
      <c r="J157" s="33"/>
      <c r="K157" s="33"/>
      <c r="L157" s="33"/>
    </row>
    <row r="158" spans="1:13" x14ac:dyDescent="0.2">
      <c r="B158" s="33"/>
      <c r="C158" s="33"/>
      <c r="D158" s="33"/>
      <c r="E158" s="33"/>
      <c r="F158" s="33"/>
      <c r="G158" s="33"/>
      <c r="H158" s="33"/>
      <c r="I158" s="33"/>
      <c r="J158" s="33"/>
      <c r="K158" s="33"/>
      <c r="L158" s="33"/>
    </row>
    <row r="159" spans="1:13" x14ac:dyDescent="0.2">
      <c r="B159" s="1"/>
      <c r="C159" s="1"/>
      <c r="D159" s="1"/>
      <c r="E159" s="1"/>
      <c r="F159" s="1"/>
      <c r="G159" s="1"/>
      <c r="H159" s="1"/>
      <c r="I159" s="1"/>
      <c r="J159" s="1"/>
      <c r="K159" s="1"/>
      <c r="L159" s="1"/>
    </row>
    <row r="160" spans="1:13" x14ac:dyDescent="0.2">
      <c r="B160" s="1"/>
      <c r="C160" s="1"/>
      <c r="D160" s="1"/>
      <c r="E160" s="1"/>
      <c r="F160" s="1"/>
      <c r="G160" s="1"/>
      <c r="H160" s="1"/>
      <c r="I160" s="1"/>
      <c r="J160" s="1"/>
      <c r="K160" s="1"/>
      <c r="L160" s="1"/>
    </row>
    <row r="161" spans="2:12" x14ac:dyDescent="0.2">
      <c r="B161" s="1"/>
      <c r="C161" s="1"/>
      <c r="D161" s="1"/>
      <c r="E161" s="1"/>
      <c r="F161" s="1"/>
      <c r="G161" s="1"/>
      <c r="H161" s="1"/>
      <c r="I161" s="1"/>
      <c r="J161" s="1"/>
      <c r="K161" s="1"/>
      <c r="L161" s="1"/>
    </row>
    <row r="162" spans="2:12" x14ac:dyDescent="0.2">
      <c r="B162" s="1"/>
      <c r="C162" s="1"/>
      <c r="D162" s="1"/>
      <c r="E162" s="1"/>
      <c r="F162" s="1"/>
      <c r="G162" s="1"/>
      <c r="H162" s="1"/>
      <c r="I162" s="1"/>
      <c r="J162" s="1"/>
      <c r="K162" s="1"/>
      <c r="L162" s="1"/>
    </row>
    <row r="163" spans="2:12" x14ac:dyDescent="0.2">
      <c r="B163" s="1"/>
      <c r="C163" s="1"/>
      <c r="D163" s="1"/>
      <c r="E163" s="1"/>
      <c r="F163" s="1"/>
      <c r="G163" s="1"/>
      <c r="H163" s="1"/>
      <c r="I163" s="1"/>
      <c r="J163" s="1"/>
      <c r="K163" s="1"/>
      <c r="L163" s="1"/>
    </row>
    <row r="164" spans="2:12" x14ac:dyDescent="0.2">
      <c r="B164" s="1"/>
      <c r="C164" s="1"/>
      <c r="D164" s="1"/>
      <c r="E164" s="1"/>
      <c r="F164" s="1"/>
      <c r="G164" s="1"/>
      <c r="H164" s="1"/>
      <c r="I164" s="1"/>
      <c r="J164" s="1"/>
      <c r="K164" s="1"/>
      <c r="L164" s="1"/>
    </row>
    <row r="165" spans="2:12" x14ac:dyDescent="0.2">
      <c r="B165" s="1"/>
      <c r="C165" s="1"/>
      <c r="D165" s="1"/>
      <c r="E165" s="1"/>
      <c r="F165" s="1"/>
      <c r="G165" s="1"/>
      <c r="H165" s="1"/>
      <c r="I165" s="1"/>
      <c r="J165" s="1"/>
      <c r="K165" s="1"/>
      <c r="L165" s="1"/>
    </row>
    <row r="166" spans="2:12" x14ac:dyDescent="0.2">
      <c r="B166" s="1"/>
      <c r="C166" s="1"/>
      <c r="D166" s="1"/>
      <c r="E166" s="1"/>
      <c r="F166" s="1"/>
      <c r="G166" s="1"/>
      <c r="H166" s="1"/>
      <c r="I166" s="1"/>
      <c r="J166" s="1"/>
      <c r="K166" s="1"/>
      <c r="L166" s="1"/>
    </row>
    <row r="167" spans="2:12" x14ac:dyDescent="0.2">
      <c r="B167" s="1"/>
      <c r="C167" s="1"/>
      <c r="D167" s="1"/>
      <c r="E167" s="1"/>
      <c r="F167" s="1"/>
      <c r="G167" s="1"/>
      <c r="H167" s="1"/>
      <c r="I167" s="1"/>
      <c r="J167" s="1"/>
      <c r="K167" s="1"/>
      <c r="L167" s="1"/>
    </row>
    <row r="168" spans="2:12" x14ac:dyDescent="0.2">
      <c r="B168" s="1"/>
      <c r="C168" s="1"/>
      <c r="D168" s="1"/>
      <c r="E168" s="1"/>
      <c r="F168" s="1"/>
      <c r="G168" s="1"/>
      <c r="H168" s="1"/>
      <c r="I168" s="1"/>
      <c r="J168" s="1"/>
      <c r="K168" s="1"/>
      <c r="L168" s="1"/>
    </row>
    <row r="169" spans="2:12" x14ac:dyDescent="0.2">
      <c r="B169" s="1"/>
      <c r="C169" s="1"/>
      <c r="D169" s="1"/>
      <c r="E169" s="1"/>
      <c r="F169" s="1"/>
      <c r="G169" s="1"/>
      <c r="H169" s="1"/>
      <c r="I169" s="1"/>
      <c r="J169" s="1"/>
      <c r="K169" s="1"/>
      <c r="L169" s="1"/>
    </row>
    <row r="170" spans="2:12" x14ac:dyDescent="0.2">
      <c r="B170" s="1"/>
      <c r="C170" s="1"/>
      <c r="D170" s="1"/>
      <c r="E170" s="1"/>
      <c r="F170" s="1"/>
      <c r="G170" s="1"/>
      <c r="H170" s="1"/>
      <c r="I170" s="1"/>
      <c r="J170" s="1"/>
      <c r="K170" s="1"/>
      <c r="L170" s="1"/>
    </row>
    <row r="171" spans="2:12" x14ac:dyDescent="0.2">
      <c r="B171" s="1"/>
      <c r="C171" s="1"/>
      <c r="D171" s="1"/>
      <c r="E171" s="1"/>
      <c r="F171" s="1"/>
      <c r="G171" s="1"/>
      <c r="H171" s="1"/>
      <c r="I171" s="1"/>
      <c r="J171" s="1"/>
      <c r="K171" s="1"/>
      <c r="L171" s="1"/>
    </row>
    <row r="172" spans="2:12" x14ac:dyDescent="0.2">
      <c r="B172" s="1"/>
      <c r="C172" s="1"/>
      <c r="D172" s="1"/>
      <c r="E172" s="1"/>
      <c r="F172" s="1"/>
      <c r="G172" s="1"/>
      <c r="H172" s="1"/>
      <c r="I172" s="1"/>
      <c r="J172" s="1"/>
      <c r="K172" s="1"/>
      <c r="L172" s="1"/>
    </row>
    <row r="173" spans="2:12" x14ac:dyDescent="0.2">
      <c r="B173" s="1"/>
      <c r="C173" s="1"/>
      <c r="D173" s="1"/>
      <c r="E173" s="1"/>
      <c r="F173" s="1"/>
      <c r="G173" s="1"/>
      <c r="H173" s="1"/>
      <c r="I173" s="1"/>
      <c r="J173" s="1"/>
      <c r="K173" s="1"/>
      <c r="L173" s="1"/>
    </row>
    <row r="174" spans="2:12" x14ac:dyDescent="0.2">
      <c r="B174" s="1"/>
      <c r="C174" s="1"/>
      <c r="D174" s="1"/>
      <c r="E174" s="1"/>
      <c r="F174" s="1"/>
      <c r="G174" s="1"/>
      <c r="H174" s="1"/>
      <c r="I174" s="1"/>
      <c r="J174" s="1"/>
      <c r="K174" s="1"/>
      <c r="L174" s="1"/>
    </row>
    <row r="175" spans="2:12" x14ac:dyDescent="0.2">
      <c r="B175" s="1"/>
      <c r="C175" s="1"/>
      <c r="D175" s="1"/>
      <c r="E175" s="1"/>
      <c r="F175" s="1"/>
      <c r="G175" s="1"/>
      <c r="H175" s="1"/>
      <c r="I175" s="1"/>
      <c r="J175" s="1"/>
      <c r="K175" s="1"/>
      <c r="L175" s="1"/>
    </row>
    <row r="176" spans="2:12" x14ac:dyDescent="0.2">
      <c r="B176" s="1"/>
      <c r="C176" s="1"/>
      <c r="D176" s="1"/>
      <c r="E176" s="1"/>
      <c r="F176" s="1"/>
      <c r="G176" s="1"/>
      <c r="H176" s="1"/>
      <c r="I176" s="1"/>
      <c r="J176" s="1"/>
      <c r="K176" s="1"/>
      <c r="L176" s="1"/>
    </row>
    <row r="177" spans="2:12" x14ac:dyDescent="0.2">
      <c r="B177" s="1"/>
      <c r="C177" s="1"/>
      <c r="D177" s="1"/>
      <c r="E177" s="1"/>
      <c r="F177" s="1"/>
      <c r="G177" s="1"/>
      <c r="H177" s="1"/>
      <c r="I177" s="1"/>
      <c r="J177" s="1"/>
      <c r="K177" s="1"/>
      <c r="L177" s="1"/>
    </row>
    <row r="178" spans="2:12" x14ac:dyDescent="0.2">
      <c r="B178" s="1"/>
      <c r="C178" s="1"/>
      <c r="D178" s="1"/>
      <c r="E178" s="1"/>
      <c r="F178" s="1"/>
      <c r="G178" s="1"/>
      <c r="H178" s="1"/>
      <c r="I178" s="1"/>
      <c r="J178" s="1"/>
      <c r="K178" s="1"/>
      <c r="L178" s="1"/>
    </row>
    <row r="179" spans="2:12" x14ac:dyDescent="0.2">
      <c r="B179" s="1"/>
      <c r="C179" s="1"/>
      <c r="D179" s="1"/>
      <c r="E179" s="1"/>
      <c r="F179" s="1"/>
      <c r="G179" s="1"/>
      <c r="H179" s="1"/>
      <c r="I179" s="1"/>
      <c r="J179" s="1"/>
      <c r="K179" s="1"/>
      <c r="L179" s="1"/>
    </row>
    <row r="180" spans="2:12" x14ac:dyDescent="0.2">
      <c r="B180" s="1"/>
      <c r="C180" s="1"/>
      <c r="D180" s="1"/>
      <c r="E180" s="1"/>
      <c r="F180" s="1"/>
      <c r="G180" s="1"/>
      <c r="H180" s="1"/>
      <c r="I180" s="1"/>
      <c r="J180" s="1"/>
      <c r="K180" s="1"/>
      <c r="L180" s="1"/>
    </row>
    <row r="181" spans="2:12" x14ac:dyDescent="0.2">
      <c r="B181" s="1"/>
      <c r="C181" s="1"/>
      <c r="D181" s="1"/>
      <c r="E181" s="1"/>
      <c r="F181" s="1"/>
      <c r="G181" s="1"/>
      <c r="H181" s="1"/>
      <c r="I181" s="1"/>
      <c r="J181" s="1"/>
      <c r="K181" s="1"/>
      <c r="L181" s="1"/>
    </row>
    <row r="182" spans="2:12" x14ac:dyDescent="0.2">
      <c r="B182" s="1"/>
      <c r="C182" s="1"/>
      <c r="D182" s="1"/>
      <c r="E182" s="1"/>
      <c r="F182" s="1"/>
      <c r="G182" s="1"/>
      <c r="H182" s="1"/>
      <c r="I182" s="1"/>
      <c r="J182" s="1"/>
      <c r="K182" s="1"/>
      <c r="L182" s="1"/>
    </row>
    <row r="183" spans="2:12" x14ac:dyDescent="0.2">
      <c r="B183" s="1"/>
      <c r="C183" s="1"/>
      <c r="D183" s="1"/>
      <c r="E183" s="1"/>
      <c r="F183" s="1"/>
      <c r="G183" s="1"/>
      <c r="H183" s="1"/>
      <c r="I183" s="1"/>
      <c r="J183" s="1"/>
      <c r="K183" s="1"/>
      <c r="L183" s="1"/>
    </row>
    <row r="184" spans="2:12" x14ac:dyDescent="0.2">
      <c r="B184" s="1"/>
      <c r="C184" s="1"/>
      <c r="D184" s="1"/>
      <c r="E184" s="1"/>
      <c r="F184" s="1"/>
      <c r="G184" s="1"/>
      <c r="H184" s="1"/>
      <c r="I184" s="1"/>
      <c r="J184" s="1"/>
      <c r="K184" s="1"/>
      <c r="L184" s="1"/>
    </row>
    <row r="185" spans="2:12" x14ac:dyDescent="0.2">
      <c r="B185" s="1"/>
      <c r="C185" s="1"/>
      <c r="D185" s="1"/>
      <c r="E185" s="1"/>
      <c r="F185" s="1"/>
      <c r="G185" s="1"/>
      <c r="H185" s="1"/>
      <c r="I185" s="1"/>
      <c r="J185" s="1"/>
      <c r="K185" s="1"/>
      <c r="L185" s="1"/>
    </row>
    <row r="186" spans="2:12" x14ac:dyDescent="0.2">
      <c r="B186" s="1"/>
      <c r="C186" s="1"/>
      <c r="D186" s="1"/>
      <c r="E186" s="1"/>
      <c r="F186" s="1"/>
      <c r="G186" s="1"/>
      <c r="H186" s="1"/>
      <c r="I186" s="1"/>
      <c r="J186" s="1"/>
      <c r="K186" s="1"/>
      <c r="L186" s="1"/>
    </row>
    <row r="187" spans="2:12" x14ac:dyDescent="0.2">
      <c r="B187" s="1"/>
      <c r="C187" s="1"/>
      <c r="D187" s="1"/>
      <c r="E187" s="1"/>
      <c r="F187" s="1"/>
      <c r="G187" s="1"/>
      <c r="H187" s="1"/>
      <c r="I187" s="1"/>
      <c r="J187" s="1"/>
      <c r="K187" s="1"/>
      <c r="L187" s="1"/>
    </row>
  </sheetData>
  <sortState ref="A25:N26">
    <sortCondition ref="A25"/>
  </sortState>
  <mergeCells count="3">
    <mergeCell ref="A1:L1"/>
    <mergeCell ref="A2:L2"/>
    <mergeCell ref="A3:L3"/>
  </mergeCells>
  <phoneticPr fontId="0" type="noConversion"/>
  <pageMargins left="0.75" right="0.75" top="1" bottom="1" header="0.5" footer="0.5"/>
  <pageSetup scale="74" fitToHeight="0" orientation="landscape" r:id="rId1"/>
  <headerFooter alignWithMargins="0">
    <oddFooter>&amp;L&amp;Z
&amp;F&amp;C&amp;A&amp;R14.&amp;P</oddFooter>
  </headerFooter>
  <rowBreaks count="3" manualBreakCount="3">
    <brk id="47" max="11" man="1"/>
    <brk id="79" max="16383" man="1"/>
    <brk id="117"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P32"/>
  <sheetViews>
    <sheetView zoomScaleNormal="100" workbookViewId="0">
      <selection sqref="A1:P1"/>
    </sheetView>
  </sheetViews>
  <sheetFormatPr defaultRowHeight="12.75" x14ac:dyDescent="0.2"/>
  <cols>
    <col min="1" max="1" width="43.855468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1.5703125" customWidth="1"/>
    <col min="14" max="14" width="16.140625" customWidth="1"/>
    <col min="15" max="15" width="1.2851562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5" t="s">
        <v>1096</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c r="M4" s="30"/>
    </row>
    <row r="6" spans="1:16" x14ac:dyDescent="0.2">
      <c r="B6" s="41" t="s">
        <v>24</v>
      </c>
      <c r="D6" s="45"/>
      <c r="F6" s="45"/>
      <c r="H6" s="41" t="s">
        <v>568</v>
      </c>
      <c r="J6" s="45"/>
      <c r="L6" s="41" t="s">
        <v>25</v>
      </c>
      <c r="M6" s="41"/>
      <c r="P6" s="3" t="s">
        <v>380</v>
      </c>
    </row>
    <row r="7" spans="1:16" s="10" customFormat="1" x14ac:dyDescent="0.2">
      <c r="B7" s="42" t="s">
        <v>26</v>
      </c>
      <c r="C7"/>
      <c r="D7" s="42" t="s">
        <v>106</v>
      </c>
      <c r="E7"/>
      <c r="F7" s="42" t="s">
        <v>107</v>
      </c>
      <c r="G7"/>
      <c r="H7" s="42" t="s">
        <v>569</v>
      </c>
      <c r="I7"/>
      <c r="J7" s="42" t="s">
        <v>108</v>
      </c>
      <c r="K7"/>
      <c r="L7" s="42" t="s">
        <v>26</v>
      </c>
      <c r="M7" s="52"/>
      <c r="N7" s="42" t="s">
        <v>45</v>
      </c>
      <c r="P7" s="42" t="s">
        <v>377</v>
      </c>
    </row>
    <row r="8" spans="1:16" s="10" customFormat="1" x14ac:dyDescent="0.2">
      <c r="A8" s="12" t="s">
        <v>288</v>
      </c>
      <c r="B8" s="52"/>
      <c r="C8"/>
      <c r="D8" s="52"/>
      <c r="E8"/>
      <c r="F8" s="52"/>
      <c r="G8"/>
      <c r="H8" s="52"/>
      <c r="I8"/>
      <c r="J8" s="52"/>
      <c r="K8"/>
      <c r="L8" s="52"/>
      <c r="M8" s="52"/>
    </row>
    <row r="9" spans="1:16" s="10" customFormat="1" x14ac:dyDescent="0.2">
      <c r="A9" s="12" t="s">
        <v>378</v>
      </c>
      <c r="B9"/>
      <c r="C9"/>
      <c r="D9"/>
      <c r="E9"/>
      <c r="F9"/>
      <c r="G9"/>
      <c r="H9"/>
      <c r="I9"/>
      <c r="J9"/>
      <c r="K9"/>
      <c r="L9"/>
      <c r="M9"/>
    </row>
    <row r="10" spans="1:16" s="10" customFormat="1" x14ac:dyDescent="0.2">
      <c r="A10" s="3" t="s">
        <v>112</v>
      </c>
      <c r="B10"/>
      <c r="C10"/>
      <c r="D10"/>
      <c r="E10"/>
      <c r="F10"/>
      <c r="G10"/>
      <c r="H10"/>
      <c r="I10"/>
      <c r="J10"/>
      <c r="K10"/>
      <c r="L10"/>
      <c r="M10"/>
    </row>
    <row r="11" spans="1:16" s="10" customFormat="1" x14ac:dyDescent="0.2">
      <c r="A11" t="s">
        <v>12</v>
      </c>
      <c r="B11" s="79">
        <v>0</v>
      </c>
      <c r="C11"/>
      <c r="D11" s="79">
        <v>0</v>
      </c>
      <c r="E11"/>
      <c r="F11" s="79">
        <v>0</v>
      </c>
      <c r="G11"/>
      <c r="H11" s="79">
        <v>0</v>
      </c>
      <c r="I11"/>
      <c r="J11" s="47">
        <v>0</v>
      </c>
      <c r="K11"/>
      <c r="L11" s="47">
        <v>0</v>
      </c>
      <c r="M11"/>
      <c r="N11" s="81">
        <v>0</v>
      </c>
      <c r="P11" s="81">
        <v>0</v>
      </c>
    </row>
    <row r="12" spans="1:16" s="10" customFormat="1" x14ac:dyDescent="0.2">
      <c r="A12" s="12"/>
      <c r="B12" s="78">
        <v>0</v>
      </c>
      <c r="C12"/>
      <c r="D12" s="78">
        <v>0</v>
      </c>
      <c r="E12"/>
      <c r="F12" s="78">
        <v>0</v>
      </c>
      <c r="G12"/>
      <c r="H12" s="78">
        <v>0</v>
      </c>
      <c r="I12"/>
      <c r="J12" s="78">
        <v>0</v>
      </c>
      <c r="K12"/>
      <c r="L12" s="78">
        <v>0</v>
      </c>
      <c r="M12"/>
      <c r="N12" s="78">
        <v>0</v>
      </c>
      <c r="P12" s="78">
        <v>0</v>
      </c>
    </row>
    <row r="13" spans="1:16" s="10" customFormat="1" x14ac:dyDescent="0.2">
      <c r="A13" s="12"/>
      <c r="B13"/>
      <c r="C13"/>
      <c r="D13"/>
      <c r="E13"/>
      <c r="F13"/>
      <c r="G13"/>
      <c r="H13"/>
      <c r="I13"/>
      <c r="J13"/>
      <c r="K13"/>
      <c r="L13"/>
      <c r="M13"/>
    </row>
    <row r="14" spans="1:16" x14ac:dyDescent="0.2">
      <c r="A14" s="3" t="s">
        <v>118</v>
      </c>
    </row>
    <row r="15" spans="1:16" x14ac:dyDescent="0.2">
      <c r="A15" t="s">
        <v>5</v>
      </c>
      <c r="B15" s="45">
        <v>465100.04</v>
      </c>
      <c r="C15" s="45"/>
      <c r="D15" s="45">
        <v>0</v>
      </c>
      <c r="E15" s="45"/>
      <c r="F15" s="45">
        <v>0</v>
      </c>
      <c r="G15" s="45"/>
      <c r="H15" s="45">
        <v>0</v>
      </c>
      <c r="I15" s="45"/>
      <c r="J15" s="45">
        <v>0</v>
      </c>
      <c r="K15" s="45"/>
      <c r="L15" s="45">
        <v>465100.04</v>
      </c>
      <c r="M15" s="45"/>
      <c r="N15" s="45">
        <v>-279653.05</v>
      </c>
      <c r="P15" s="78">
        <v>185446.99</v>
      </c>
    </row>
    <row r="16" spans="1:16" x14ac:dyDescent="0.2">
      <c r="A16" t="s">
        <v>6</v>
      </c>
      <c r="B16" s="45">
        <v>143421.71</v>
      </c>
      <c r="C16" s="45"/>
      <c r="D16" s="45">
        <v>0</v>
      </c>
      <c r="E16" s="45"/>
      <c r="F16" s="45">
        <v>0</v>
      </c>
      <c r="G16" s="45"/>
      <c r="H16" s="45">
        <v>0</v>
      </c>
      <c r="I16" s="45"/>
      <c r="J16" s="45">
        <v>0</v>
      </c>
      <c r="K16" s="45"/>
      <c r="L16" s="45">
        <v>143421.71</v>
      </c>
      <c r="M16" s="45"/>
      <c r="N16" s="45">
        <v>0</v>
      </c>
      <c r="P16" s="78">
        <v>143421.71</v>
      </c>
    </row>
    <row r="17" spans="1:16" x14ac:dyDescent="0.2">
      <c r="A17" t="s">
        <v>7</v>
      </c>
      <c r="B17" s="45">
        <v>338701.07</v>
      </c>
      <c r="C17" s="45"/>
      <c r="D17" s="45">
        <v>0</v>
      </c>
      <c r="E17" s="45"/>
      <c r="F17" s="45">
        <v>0</v>
      </c>
      <c r="G17" s="45"/>
      <c r="H17" s="45">
        <v>0</v>
      </c>
      <c r="I17" s="45"/>
      <c r="J17" s="45">
        <v>0</v>
      </c>
      <c r="K17" s="45"/>
      <c r="L17" s="45">
        <v>338701.07</v>
      </c>
      <c r="M17" s="45"/>
      <c r="N17" s="45">
        <v>-223954.77000000002</v>
      </c>
      <c r="P17" s="78">
        <v>114746.29999999999</v>
      </c>
    </row>
    <row r="18" spans="1:16" x14ac:dyDescent="0.2">
      <c r="A18" t="s">
        <v>8</v>
      </c>
      <c r="B18" s="150">
        <v>10565902.77</v>
      </c>
      <c r="C18" s="45"/>
      <c r="D18" s="45">
        <v>533790.15</v>
      </c>
      <c r="E18" s="45"/>
      <c r="F18" s="150">
        <v>-22748.05</v>
      </c>
      <c r="G18" s="45"/>
      <c r="H18" s="150">
        <v>0</v>
      </c>
      <c r="I18" s="45"/>
      <c r="J18" s="45">
        <v>511042.10000000003</v>
      </c>
      <c r="K18" s="45"/>
      <c r="L18" s="45">
        <v>11076944.869999999</v>
      </c>
      <c r="M18" s="45"/>
      <c r="N18" s="45">
        <v>-7271016.6200000001</v>
      </c>
      <c r="P18" s="78">
        <v>3805928.2499999991</v>
      </c>
    </row>
    <row r="19" spans="1:16" x14ac:dyDescent="0.2">
      <c r="A19" t="s">
        <v>9</v>
      </c>
      <c r="B19" s="45">
        <v>5974342.3399999999</v>
      </c>
      <c r="C19" s="45"/>
      <c r="D19" s="45">
        <v>0</v>
      </c>
      <c r="E19" s="45"/>
      <c r="F19" s="45">
        <v>0</v>
      </c>
      <c r="G19" s="45"/>
      <c r="H19" s="45">
        <v>0</v>
      </c>
      <c r="I19" s="45"/>
      <c r="J19" s="45">
        <v>0</v>
      </c>
      <c r="K19" s="45"/>
      <c r="L19" s="45">
        <v>5974342.3399999999</v>
      </c>
      <c r="M19" s="45"/>
      <c r="N19" s="45">
        <v>-4565289.6000000006</v>
      </c>
      <c r="P19" s="78">
        <v>1409052.7399999993</v>
      </c>
    </row>
    <row r="20" spans="1:16" x14ac:dyDescent="0.2">
      <c r="A20" t="s">
        <v>10</v>
      </c>
      <c r="B20" s="45">
        <v>2031021.9100000001</v>
      </c>
      <c r="C20" s="45"/>
      <c r="D20" s="150">
        <v>0</v>
      </c>
      <c r="E20" s="45"/>
      <c r="F20" s="150">
        <v>-21093.69</v>
      </c>
      <c r="G20" s="45"/>
      <c r="H20" s="150">
        <v>0</v>
      </c>
      <c r="I20" s="45"/>
      <c r="J20" s="45">
        <v>-21093.69</v>
      </c>
      <c r="K20" s="45"/>
      <c r="L20" s="45">
        <v>2009928.2200000002</v>
      </c>
      <c r="M20" s="45"/>
      <c r="N20" s="45">
        <v>-1001194.6700000002</v>
      </c>
      <c r="P20" s="78">
        <v>1008733.55</v>
      </c>
    </row>
    <row r="21" spans="1:16" x14ac:dyDescent="0.2">
      <c r="A21" t="s">
        <v>11</v>
      </c>
      <c r="B21" s="47">
        <v>3407425.68</v>
      </c>
      <c r="C21" s="51"/>
      <c r="D21" s="47">
        <v>64790.36</v>
      </c>
      <c r="E21" s="51"/>
      <c r="F21" s="47">
        <v>-972.64</v>
      </c>
      <c r="G21" s="51"/>
      <c r="H21" s="47">
        <v>0</v>
      </c>
      <c r="I21" s="51"/>
      <c r="J21" s="47">
        <v>63817.72</v>
      </c>
      <c r="K21" s="51"/>
      <c r="L21" s="47">
        <v>3471243.4000000004</v>
      </c>
      <c r="M21" s="51"/>
      <c r="N21" s="47">
        <v>-2936076.83</v>
      </c>
      <c r="P21" s="79">
        <v>535166.5700000003</v>
      </c>
    </row>
    <row r="22" spans="1:16" x14ac:dyDescent="0.2">
      <c r="B22" s="51">
        <v>22925915.52</v>
      </c>
      <c r="C22" s="51"/>
      <c r="D22" s="51">
        <v>598580.51</v>
      </c>
      <c r="E22" s="51"/>
      <c r="F22" s="51">
        <v>-44814.38</v>
      </c>
      <c r="G22" s="51"/>
      <c r="H22" s="51">
        <v>0</v>
      </c>
      <c r="I22" s="51"/>
      <c r="J22" s="51">
        <v>553766.13</v>
      </c>
      <c r="K22" s="51"/>
      <c r="L22" s="51">
        <v>23479681.649999999</v>
      </c>
      <c r="M22" s="51"/>
      <c r="N22" s="51">
        <v>-16277185.540000001</v>
      </c>
      <c r="P22" s="51">
        <v>7202496.1099999985</v>
      </c>
    </row>
    <row r="23" spans="1:16" x14ac:dyDescent="0.2">
      <c r="B23" s="51"/>
      <c r="C23" s="51"/>
      <c r="D23" s="51"/>
      <c r="E23" s="51"/>
      <c r="F23" s="51"/>
      <c r="G23" s="51"/>
      <c r="H23" s="51"/>
      <c r="I23" s="51"/>
      <c r="J23" s="51"/>
      <c r="K23" s="51"/>
      <c r="L23" s="51"/>
      <c r="M23" s="51"/>
      <c r="N23" s="51"/>
    </row>
    <row r="24" spans="1:16" x14ac:dyDescent="0.2">
      <c r="B24" s="51"/>
      <c r="C24" s="51"/>
      <c r="D24" s="51"/>
      <c r="E24" s="51"/>
      <c r="F24" s="51"/>
      <c r="G24" s="51"/>
      <c r="H24" s="51"/>
      <c r="I24" s="51"/>
      <c r="J24" s="51"/>
      <c r="K24" s="51"/>
      <c r="L24" s="51"/>
      <c r="M24" s="51"/>
      <c r="N24" s="51"/>
    </row>
    <row r="25" spans="1:16" ht="13.5" thickBot="1" x14ac:dyDescent="0.25">
      <c r="A25" s="3" t="s">
        <v>631</v>
      </c>
      <c r="B25" s="46">
        <v>22925915.52</v>
      </c>
      <c r="C25" s="53"/>
      <c r="D25" s="46">
        <v>598580.51</v>
      </c>
      <c r="E25" s="53"/>
      <c r="F25" s="46">
        <v>-44814.38</v>
      </c>
      <c r="G25" s="53"/>
      <c r="H25" s="46">
        <v>0</v>
      </c>
      <c r="I25" s="53"/>
      <c r="J25" s="46">
        <v>553766.13</v>
      </c>
      <c r="K25" s="53"/>
      <c r="L25" s="46">
        <v>23479681.649999999</v>
      </c>
      <c r="M25" s="51"/>
      <c r="N25" s="46">
        <v>-16277185.540000001</v>
      </c>
      <c r="P25" s="46">
        <v>7202496.1099999985</v>
      </c>
    </row>
    <row r="26" spans="1:16" ht="13.5" thickTop="1" x14ac:dyDescent="0.2">
      <c r="A26" s="3"/>
      <c r="B26" s="51"/>
      <c r="C26" s="53"/>
      <c r="D26" s="51"/>
      <c r="E26" s="53"/>
      <c r="F26" s="51"/>
      <c r="G26" s="53"/>
      <c r="H26" s="51"/>
      <c r="I26" s="53"/>
      <c r="J26" s="51"/>
      <c r="K26" s="53"/>
      <c r="L26" s="51"/>
      <c r="M26" s="51"/>
      <c r="N26" s="53"/>
    </row>
    <row r="27" spans="1:16" x14ac:dyDescent="0.2">
      <c r="B27" s="51"/>
      <c r="C27" s="51"/>
      <c r="D27" s="51"/>
      <c r="E27" s="51"/>
      <c r="F27" s="51"/>
      <c r="G27" s="51"/>
      <c r="H27" s="51"/>
      <c r="I27" s="51"/>
      <c r="J27" s="51"/>
      <c r="K27" s="51"/>
      <c r="L27" s="51"/>
      <c r="M27" s="51"/>
      <c r="N27" s="51"/>
    </row>
    <row r="28" spans="1:16" x14ac:dyDescent="0.2">
      <c r="B28" s="45"/>
      <c r="C28" s="45"/>
      <c r="D28" s="45"/>
      <c r="E28" s="45"/>
      <c r="F28" s="45"/>
      <c r="G28" s="45"/>
      <c r="H28" s="45"/>
      <c r="I28" s="45"/>
      <c r="J28" s="45"/>
      <c r="K28" s="45"/>
      <c r="L28" s="45"/>
      <c r="M28" s="45"/>
      <c r="N28" s="45"/>
    </row>
    <row r="29" spans="1:16" x14ac:dyDescent="0.2">
      <c r="B29" s="4"/>
      <c r="C29" s="4"/>
      <c r="D29" s="4"/>
      <c r="E29" s="4"/>
      <c r="F29" s="4"/>
      <c r="G29" s="4"/>
      <c r="H29" s="4"/>
      <c r="I29" s="4"/>
      <c r="J29" s="4"/>
      <c r="K29" s="4"/>
    </row>
    <row r="30" spans="1:16" x14ac:dyDescent="0.2">
      <c r="B30" s="4"/>
      <c r="C30" s="4"/>
      <c r="D30" s="4"/>
      <c r="E30" s="4"/>
      <c r="F30" s="4"/>
      <c r="G30" s="4"/>
      <c r="H30" s="4"/>
      <c r="I30" s="4"/>
      <c r="J30" s="4"/>
      <c r="K30" s="4"/>
    </row>
    <row r="31" spans="1:16" x14ac:dyDescent="0.2">
      <c r="B31" s="4"/>
      <c r="C31" s="4"/>
      <c r="D31" s="4"/>
      <c r="E31" s="4"/>
      <c r="F31" s="4"/>
      <c r="G31" s="4"/>
      <c r="H31" s="4"/>
      <c r="I31" s="4"/>
      <c r="J31" s="4"/>
      <c r="K31" s="4"/>
    </row>
    <row r="32" spans="1:16" x14ac:dyDescent="0.2">
      <c r="B32" s="4"/>
      <c r="C32" s="4"/>
      <c r="D32" s="4"/>
      <c r="E32" s="4"/>
      <c r="F32" s="4"/>
      <c r="G32" s="4"/>
      <c r="H32" s="4"/>
      <c r="I32" s="4"/>
      <c r="J32" s="4"/>
      <c r="K32" s="4"/>
    </row>
  </sheetData>
  <mergeCells count="3">
    <mergeCell ref="A2:P2"/>
    <mergeCell ref="A1:P1"/>
    <mergeCell ref="A3:P3"/>
  </mergeCells>
  <phoneticPr fontId="4" type="noConversion"/>
  <pageMargins left="0.75" right="0.75" top="1" bottom="1" header="0.5" footer="0.5"/>
  <pageSetup scale="61" fitToHeight="2" orientation="landscape" r:id="rId1"/>
  <headerFooter alignWithMargins="0">
    <oddFooter>&amp;L&amp;Z
&amp;F&amp;C&amp;A&amp;R15.&amp;P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tabColor indexed="33"/>
    <pageSetUpPr fitToPage="1"/>
  </sheetPr>
  <dimension ref="A1:M44"/>
  <sheetViews>
    <sheetView zoomScaleNormal="100" workbookViewId="0">
      <selection sqref="A1:L1"/>
    </sheetView>
  </sheetViews>
  <sheetFormatPr defaultRowHeight="12.75" x14ac:dyDescent="0.2"/>
  <cols>
    <col min="1" max="1" width="43.855468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5" t="s">
        <v>1098</v>
      </c>
      <c r="B2" s="305"/>
      <c r="C2" s="305"/>
      <c r="D2" s="305"/>
      <c r="E2" s="305"/>
      <c r="F2" s="305"/>
      <c r="G2" s="305"/>
      <c r="H2" s="305"/>
      <c r="I2" s="305"/>
      <c r="J2" s="305"/>
      <c r="K2" s="305"/>
      <c r="L2" s="305"/>
    </row>
    <row r="3" spans="1:13" x14ac:dyDescent="0.2">
      <c r="A3" s="294" t="s">
        <v>1307</v>
      </c>
      <c r="B3" s="294"/>
      <c r="C3" s="294"/>
      <c r="D3" s="294"/>
      <c r="E3" s="294"/>
      <c r="F3" s="294"/>
      <c r="G3" s="294"/>
      <c r="H3" s="294"/>
      <c r="I3" s="294"/>
      <c r="J3" s="294"/>
      <c r="K3" s="294"/>
      <c r="L3" s="294"/>
    </row>
    <row r="4" spans="1:13" x14ac:dyDescent="0.2">
      <c r="A4" s="30"/>
      <c r="B4" s="30"/>
      <c r="C4" s="30"/>
      <c r="D4" s="30"/>
      <c r="E4" s="30"/>
      <c r="F4" s="30"/>
      <c r="G4" s="30"/>
      <c r="H4" s="30"/>
      <c r="I4" s="30"/>
      <c r="J4" s="30"/>
      <c r="K4" s="30"/>
      <c r="L4" s="30"/>
    </row>
    <row r="6" spans="1:13" x14ac:dyDescent="0.2">
      <c r="B6" s="41" t="s">
        <v>24</v>
      </c>
      <c r="D6" s="33"/>
      <c r="F6" s="33"/>
      <c r="H6" s="41" t="s">
        <v>568</v>
      </c>
      <c r="J6" s="33"/>
      <c r="L6" s="41" t="s">
        <v>25</v>
      </c>
    </row>
    <row r="7" spans="1:13" s="10" customFormat="1" x14ac:dyDescent="0.2">
      <c r="B7" s="42" t="s">
        <v>26</v>
      </c>
      <c r="C7"/>
      <c r="D7" s="42" t="s">
        <v>106</v>
      </c>
      <c r="E7"/>
      <c r="F7" s="42" t="s">
        <v>107</v>
      </c>
      <c r="G7"/>
      <c r="H7" s="42" t="s">
        <v>569</v>
      </c>
      <c r="I7"/>
      <c r="J7" s="42" t="s">
        <v>108</v>
      </c>
      <c r="K7"/>
      <c r="L7" s="42" t="s">
        <v>26</v>
      </c>
    </row>
    <row r="8" spans="1:13" s="10" customFormat="1" x14ac:dyDescent="0.2">
      <c r="B8" s="52"/>
      <c r="C8"/>
      <c r="D8" s="52"/>
      <c r="E8"/>
      <c r="F8" s="52"/>
      <c r="G8"/>
      <c r="H8" s="52"/>
      <c r="I8"/>
      <c r="J8" s="52"/>
      <c r="K8"/>
      <c r="L8" s="52"/>
    </row>
    <row r="9" spans="1:13" s="10" customFormat="1" x14ac:dyDescent="0.2">
      <c r="A9" s="12" t="s">
        <v>755</v>
      </c>
      <c r="B9"/>
      <c r="C9"/>
      <c r="D9"/>
      <c r="E9"/>
      <c r="F9"/>
      <c r="G9"/>
      <c r="H9"/>
      <c r="I9"/>
      <c r="J9"/>
      <c r="K9"/>
      <c r="L9"/>
    </row>
    <row r="10" spans="1:13" x14ac:dyDescent="0.2">
      <c r="A10" s="3" t="s">
        <v>118</v>
      </c>
    </row>
    <row r="11" spans="1:13" x14ac:dyDescent="0.2">
      <c r="A11" t="s">
        <v>5</v>
      </c>
      <c r="B11" s="33">
        <v>465100.04</v>
      </c>
      <c r="C11" s="33"/>
      <c r="D11" s="33">
        <v>0</v>
      </c>
      <c r="E11" s="33"/>
      <c r="F11" s="33">
        <v>0</v>
      </c>
      <c r="G11" s="33"/>
      <c r="H11" s="33">
        <v>0</v>
      </c>
      <c r="I11" s="33"/>
      <c r="J11" s="33">
        <v>0</v>
      </c>
      <c r="K11" s="33"/>
      <c r="L11" s="33">
        <v>465100.04</v>
      </c>
      <c r="M11" s="33"/>
    </row>
    <row r="12" spans="1:13" x14ac:dyDescent="0.2">
      <c r="A12" t="s">
        <v>6</v>
      </c>
      <c r="B12" s="33">
        <v>143421.71</v>
      </c>
      <c r="C12" s="33"/>
      <c r="D12" s="33">
        <v>0</v>
      </c>
      <c r="E12" s="33"/>
      <c r="F12" s="33">
        <v>0</v>
      </c>
      <c r="G12" s="33"/>
      <c r="H12" s="33">
        <v>0</v>
      </c>
      <c r="I12" s="33"/>
      <c r="J12" s="33">
        <v>0</v>
      </c>
      <c r="K12" s="33"/>
      <c r="L12" s="33">
        <v>143421.71</v>
      </c>
      <c r="M12" s="33"/>
    </row>
    <row r="13" spans="1:13" x14ac:dyDescent="0.2">
      <c r="A13" t="s">
        <v>7</v>
      </c>
      <c r="B13" s="33">
        <v>338701.07</v>
      </c>
      <c r="C13" s="33"/>
      <c r="D13" s="33">
        <v>0</v>
      </c>
      <c r="E13" s="33"/>
      <c r="F13" s="33">
        <v>0</v>
      </c>
      <c r="G13" s="33"/>
      <c r="H13" s="33">
        <v>0</v>
      </c>
      <c r="I13" s="33"/>
      <c r="J13" s="33">
        <v>0</v>
      </c>
      <c r="K13" s="33"/>
      <c r="L13" s="33">
        <v>338701.07</v>
      </c>
      <c r="M13" s="33"/>
    </row>
    <row r="14" spans="1:13" x14ac:dyDescent="0.2">
      <c r="A14" t="s">
        <v>8</v>
      </c>
      <c r="B14" s="33">
        <v>10565902.77</v>
      </c>
      <c r="C14" s="33"/>
      <c r="D14" s="33">
        <v>516265.99</v>
      </c>
      <c r="E14" s="33"/>
      <c r="F14" s="33">
        <v>-22748.05</v>
      </c>
      <c r="G14" s="33"/>
      <c r="H14" s="33">
        <v>0</v>
      </c>
      <c r="I14" s="33"/>
      <c r="J14" s="33">
        <v>493517.94</v>
      </c>
      <c r="K14" s="33"/>
      <c r="L14" s="33">
        <v>11059420.709999999</v>
      </c>
      <c r="M14" s="33"/>
    </row>
    <row r="15" spans="1:13" x14ac:dyDescent="0.2">
      <c r="A15" t="s">
        <v>9</v>
      </c>
      <c r="B15" s="33">
        <v>5974342.3399999999</v>
      </c>
      <c r="C15" s="33"/>
      <c r="D15" s="33">
        <v>0</v>
      </c>
      <c r="E15" s="33"/>
      <c r="F15" s="33">
        <v>0</v>
      </c>
      <c r="G15" s="33"/>
      <c r="H15" s="33">
        <v>0</v>
      </c>
      <c r="I15" s="33"/>
      <c r="J15" s="33">
        <v>0</v>
      </c>
      <c r="K15" s="33"/>
      <c r="L15" s="33">
        <v>5974342.3399999999</v>
      </c>
      <c r="M15" s="33"/>
    </row>
    <row r="16" spans="1:13" x14ac:dyDescent="0.2">
      <c r="A16" t="s">
        <v>10</v>
      </c>
      <c r="B16" s="33">
        <v>2031021.9100000001</v>
      </c>
      <c r="C16" s="33"/>
      <c r="D16" s="33">
        <v>0</v>
      </c>
      <c r="E16" s="33"/>
      <c r="F16" s="33">
        <v>-21093.69</v>
      </c>
      <c r="G16" s="33"/>
      <c r="H16" s="33">
        <v>0</v>
      </c>
      <c r="I16" s="33"/>
      <c r="J16" s="33">
        <v>-21093.69</v>
      </c>
      <c r="K16" s="33"/>
      <c r="L16" s="33">
        <v>2009928.2200000002</v>
      </c>
      <c r="M16" s="33"/>
    </row>
    <row r="17" spans="1:13" x14ac:dyDescent="0.2">
      <c r="A17" t="s">
        <v>11</v>
      </c>
      <c r="B17" s="35">
        <v>3407425.68</v>
      </c>
      <c r="C17" s="37"/>
      <c r="D17" s="35">
        <v>64790.36</v>
      </c>
      <c r="E17" s="37"/>
      <c r="F17" s="35">
        <v>-972.64</v>
      </c>
      <c r="G17" s="37"/>
      <c r="H17" s="35">
        <v>0</v>
      </c>
      <c r="I17" s="37"/>
      <c r="J17" s="35">
        <v>63817.72</v>
      </c>
      <c r="K17" s="37"/>
      <c r="L17" s="35">
        <v>3471243.4000000004</v>
      </c>
      <c r="M17" s="37"/>
    </row>
    <row r="18" spans="1:13" x14ac:dyDescent="0.2">
      <c r="B18" s="37">
        <v>22925915.52</v>
      </c>
      <c r="C18" s="37"/>
      <c r="D18" s="37">
        <v>581056.35</v>
      </c>
      <c r="E18" s="37"/>
      <c r="F18" s="37">
        <v>-44814.38</v>
      </c>
      <c r="G18" s="37"/>
      <c r="H18" s="37">
        <v>0</v>
      </c>
      <c r="I18" s="37"/>
      <c r="J18" s="37">
        <v>536241.97</v>
      </c>
      <c r="K18" s="37"/>
      <c r="L18" s="37">
        <v>23462157.489999995</v>
      </c>
      <c r="M18" s="37"/>
    </row>
    <row r="19" spans="1:13" x14ac:dyDescent="0.2">
      <c r="B19" s="37"/>
      <c r="C19" s="37"/>
      <c r="D19" s="37"/>
      <c r="E19" s="37"/>
      <c r="F19" s="37"/>
      <c r="G19" s="37"/>
      <c r="H19" s="37"/>
      <c r="I19" s="37"/>
      <c r="J19" s="37"/>
      <c r="K19" s="37"/>
      <c r="L19" s="37"/>
      <c r="M19" s="37"/>
    </row>
    <row r="20" spans="1:13" x14ac:dyDescent="0.2">
      <c r="B20" s="37"/>
      <c r="C20" s="37"/>
      <c r="D20" s="37"/>
      <c r="E20" s="37"/>
      <c r="F20" s="37"/>
      <c r="G20" s="37"/>
      <c r="H20" s="37"/>
      <c r="I20" s="37"/>
      <c r="J20" s="37"/>
      <c r="K20" s="37"/>
      <c r="L20" s="37"/>
      <c r="M20" s="37"/>
    </row>
    <row r="21" spans="1:13" x14ac:dyDescent="0.2">
      <c r="A21" s="3" t="s">
        <v>561</v>
      </c>
      <c r="B21" s="34">
        <v>22925915.52</v>
      </c>
      <c r="C21" s="6"/>
      <c r="D21" s="34">
        <v>581056.35</v>
      </c>
      <c r="E21" s="6"/>
      <c r="F21" s="34">
        <v>-44814.38</v>
      </c>
      <c r="G21" s="6"/>
      <c r="H21" s="34">
        <v>0</v>
      </c>
      <c r="I21" s="6"/>
      <c r="J21" s="34">
        <v>536241.97</v>
      </c>
      <c r="K21" s="6"/>
      <c r="L21" s="34">
        <v>23462157.489999995</v>
      </c>
      <c r="M21" s="6"/>
    </row>
    <row r="22" spans="1:13" x14ac:dyDescent="0.2">
      <c r="A22" s="3"/>
      <c r="B22" s="37"/>
      <c r="C22" s="6"/>
      <c r="D22" s="37"/>
      <c r="E22" s="6"/>
      <c r="F22" s="37"/>
      <c r="G22" s="6"/>
      <c r="H22" s="37"/>
      <c r="I22" s="6"/>
      <c r="J22" s="37"/>
      <c r="K22" s="6"/>
      <c r="L22" s="37"/>
      <c r="M22" s="6"/>
    </row>
    <row r="23" spans="1:13" x14ac:dyDescent="0.2">
      <c r="B23" s="37"/>
      <c r="C23" s="37"/>
      <c r="D23" s="37"/>
      <c r="E23" s="37"/>
      <c r="F23" s="37"/>
      <c r="G23" s="37"/>
      <c r="H23" s="37"/>
      <c r="I23" s="37"/>
      <c r="J23" s="37"/>
      <c r="K23" s="37"/>
      <c r="L23" s="37"/>
      <c r="M23" s="37"/>
    </row>
    <row r="24" spans="1:13" x14ac:dyDescent="0.2">
      <c r="A24" s="3" t="s">
        <v>531</v>
      </c>
      <c r="B24" s="37"/>
      <c r="C24" s="37"/>
      <c r="D24" s="37"/>
      <c r="E24" s="37"/>
      <c r="F24" s="37"/>
      <c r="G24" s="37"/>
      <c r="H24" s="37"/>
      <c r="I24" s="37"/>
      <c r="J24" s="37"/>
      <c r="K24" s="37"/>
      <c r="L24" s="37"/>
      <c r="M24" s="37"/>
    </row>
    <row r="25" spans="1:13" x14ac:dyDescent="0.2">
      <c r="A25" s="3" t="s">
        <v>112</v>
      </c>
      <c r="B25" s="37"/>
      <c r="C25" s="37"/>
      <c r="D25" s="37"/>
      <c r="E25" s="37"/>
      <c r="F25" s="37"/>
      <c r="G25" s="37"/>
      <c r="H25" s="37"/>
      <c r="I25" s="37"/>
      <c r="J25" s="37"/>
      <c r="K25" s="37"/>
      <c r="L25" s="37"/>
      <c r="M25" s="37"/>
    </row>
    <row r="26" spans="1:13" x14ac:dyDescent="0.2">
      <c r="A26" t="s">
        <v>12</v>
      </c>
      <c r="B26" s="35">
        <v>0</v>
      </c>
      <c r="C26" s="37"/>
      <c r="D26" s="35">
        <v>0</v>
      </c>
      <c r="E26" s="37"/>
      <c r="F26" s="35">
        <v>0</v>
      </c>
      <c r="G26" s="37"/>
      <c r="H26" s="35">
        <v>0</v>
      </c>
      <c r="I26" s="37"/>
      <c r="J26" s="35">
        <v>0</v>
      </c>
      <c r="K26" s="37"/>
      <c r="L26" s="35">
        <v>0</v>
      </c>
      <c r="M26" s="37"/>
    </row>
    <row r="27" spans="1:13" x14ac:dyDescent="0.2">
      <c r="B27" s="37">
        <v>0</v>
      </c>
      <c r="C27" s="37"/>
      <c r="D27" s="37">
        <v>0</v>
      </c>
      <c r="E27" s="37"/>
      <c r="F27" s="37">
        <v>0</v>
      </c>
      <c r="G27" s="37"/>
      <c r="H27" s="37">
        <v>0</v>
      </c>
      <c r="I27" s="37"/>
      <c r="J27" s="37">
        <v>0</v>
      </c>
      <c r="K27" s="37"/>
      <c r="L27" s="37">
        <v>0</v>
      </c>
      <c r="M27" s="37"/>
    </row>
    <row r="28" spans="1:13" x14ac:dyDescent="0.2">
      <c r="B28" s="37"/>
      <c r="C28" s="37"/>
      <c r="D28" s="37"/>
      <c r="E28" s="37"/>
      <c r="F28" s="37"/>
      <c r="G28" s="37"/>
      <c r="H28" s="37"/>
      <c r="I28" s="37"/>
      <c r="J28" s="37"/>
      <c r="K28" s="37"/>
      <c r="L28" s="37"/>
      <c r="M28" s="37"/>
    </row>
    <row r="29" spans="1:13" x14ac:dyDescent="0.2">
      <c r="A29" s="3" t="s">
        <v>118</v>
      </c>
      <c r="B29" s="37"/>
      <c r="C29" s="37"/>
      <c r="D29" s="37"/>
      <c r="E29" s="37"/>
      <c r="F29" s="37"/>
      <c r="G29" s="37"/>
      <c r="H29" s="37"/>
      <c r="I29" s="37"/>
      <c r="J29" s="37"/>
      <c r="K29" s="37"/>
      <c r="L29" s="37"/>
      <c r="M29" s="37"/>
    </row>
    <row r="30" spans="1:13" x14ac:dyDescent="0.2">
      <c r="A30" t="s">
        <v>8</v>
      </c>
      <c r="B30" s="37">
        <v>0</v>
      </c>
      <c r="C30" s="37"/>
      <c r="D30" s="37">
        <v>17524.160000000047</v>
      </c>
      <c r="E30" s="37"/>
      <c r="F30" s="37"/>
      <c r="G30" s="37"/>
      <c r="H30" s="37"/>
      <c r="I30" s="37"/>
      <c r="J30" s="37">
        <v>17524.160000000047</v>
      </c>
      <c r="K30" s="37"/>
      <c r="L30" s="37">
        <v>17524.160000000047</v>
      </c>
      <c r="M30" s="37"/>
    </row>
    <row r="31" spans="1:13" x14ac:dyDescent="0.2">
      <c r="A31" t="s">
        <v>9</v>
      </c>
      <c r="B31" s="37">
        <v>0</v>
      </c>
      <c r="C31" s="37"/>
      <c r="D31" s="37">
        <v>0</v>
      </c>
      <c r="E31" s="37"/>
      <c r="F31" s="37">
        <v>0</v>
      </c>
      <c r="G31" s="37"/>
      <c r="H31" s="37">
        <v>0</v>
      </c>
      <c r="I31" s="37"/>
      <c r="J31" s="37">
        <v>0</v>
      </c>
      <c r="K31" s="37"/>
      <c r="L31" s="37">
        <v>0</v>
      </c>
      <c r="M31" s="37"/>
    </row>
    <row r="32" spans="1:13" s="7" customFormat="1" x14ac:dyDescent="0.2">
      <c r="A32" s="7" t="s">
        <v>10</v>
      </c>
      <c r="B32" s="37">
        <v>0</v>
      </c>
      <c r="C32" s="37"/>
      <c r="D32" s="37">
        <v>0</v>
      </c>
      <c r="E32" s="37"/>
      <c r="F32" s="37">
        <v>0</v>
      </c>
      <c r="G32" s="37"/>
      <c r="H32" s="37">
        <v>0</v>
      </c>
      <c r="I32" s="37"/>
      <c r="J32" s="37">
        <v>0</v>
      </c>
      <c r="K32" s="37"/>
      <c r="L32" s="37">
        <v>0</v>
      </c>
      <c r="M32" s="37"/>
    </row>
    <row r="33" spans="1:13" s="7" customFormat="1" x14ac:dyDescent="0.2">
      <c r="A33" s="60" t="s">
        <v>11</v>
      </c>
      <c r="B33" s="37">
        <v>0</v>
      </c>
      <c r="C33" s="37"/>
      <c r="D33" s="37">
        <v>0</v>
      </c>
      <c r="E33" s="37"/>
      <c r="F33" s="37">
        <v>0</v>
      </c>
      <c r="G33" s="37"/>
      <c r="H33" s="37">
        <v>0</v>
      </c>
      <c r="I33" s="37"/>
      <c r="J33" s="37">
        <v>0</v>
      </c>
      <c r="K33" s="37"/>
      <c r="L33" s="37">
        <v>0</v>
      </c>
      <c r="M33" s="37"/>
    </row>
    <row r="34" spans="1:13" x14ac:dyDescent="0.2">
      <c r="B34" s="246">
        <v>0</v>
      </c>
      <c r="C34" s="37"/>
      <c r="D34" s="246">
        <v>17524.160000000047</v>
      </c>
      <c r="E34" s="37"/>
      <c r="F34" s="246">
        <v>0</v>
      </c>
      <c r="G34" s="37"/>
      <c r="H34" s="246">
        <v>0</v>
      </c>
      <c r="I34" s="37"/>
      <c r="J34" s="246">
        <v>17524.160000000047</v>
      </c>
      <c r="K34" s="37"/>
      <c r="L34" s="246">
        <v>17524.160000000047</v>
      </c>
      <c r="M34" s="37"/>
    </row>
    <row r="35" spans="1:13" x14ac:dyDescent="0.2">
      <c r="B35" s="37"/>
      <c r="C35" s="37"/>
      <c r="D35" s="37"/>
      <c r="E35" s="37"/>
      <c r="F35" s="37"/>
      <c r="G35" s="37"/>
      <c r="H35" s="37"/>
      <c r="I35" s="37"/>
      <c r="J35" s="37"/>
      <c r="K35" s="37"/>
      <c r="L35" s="37"/>
      <c r="M35" s="37"/>
    </row>
    <row r="36" spans="1:13" x14ac:dyDescent="0.2">
      <c r="B36" s="37"/>
      <c r="C36" s="37"/>
      <c r="D36" s="37"/>
      <c r="E36" s="37"/>
      <c r="F36" s="37"/>
      <c r="G36" s="37"/>
      <c r="H36" s="37"/>
      <c r="I36" s="37"/>
      <c r="J36" s="37"/>
      <c r="K36" s="37"/>
      <c r="L36" s="37"/>
      <c r="M36" s="37"/>
    </row>
    <row r="37" spans="1:13" x14ac:dyDescent="0.2">
      <c r="A37" s="3" t="s">
        <v>562</v>
      </c>
      <c r="B37" s="34">
        <v>0</v>
      </c>
      <c r="C37" s="6"/>
      <c r="D37" s="34">
        <v>17524.160000000047</v>
      </c>
      <c r="E37" s="6"/>
      <c r="F37" s="34">
        <v>0</v>
      </c>
      <c r="G37" s="6"/>
      <c r="H37" s="34">
        <v>0</v>
      </c>
      <c r="I37" s="6"/>
      <c r="J37" s="34">
        <v>17524.160000000047</v>
      </c>
      <c r="K37" s="6"/>
      <c r="L37" s="34">
        <v>17524.160000000047</v>
      </c>
      <c r="M37" s="6"/>
    </row>
    <row r="38" spans="1:13" x14ac:dyDescent="0.2">
      <c r="B38" s="37"/>
      <c r="C38" s="37"/>
      <c r="D38" s="37"/>
      <c r="E38" s="37"/>
      <c r="F38" s="37"/>
      <c r="G38" s="37"/>
      <c r="H38" s="37"/>
      <c r="I38" s="37"/>
      <c r="J38" s="37"/>
      <c r="K38" s="37"/>
      <c r="L38" s="37"/>
      <c r="M38" s="37"/>
    </row>
    <row r="39" spans="1:13" x14ac:dyDescent="0.2">
      <c r="B39" s="33"/>
      <c r="C39" s="33"/>
      <c r="D39" s="33"/>
      <c r="E39" s="33"/>
      <c r="F39" s="33"/>
      <c r="G39" s="33"/>
      <c r="H39" s="33"/>
      <c r="I39" s="33"/>
      <c r="J39" s="33"/>
      <c r="K39" s="33"/>
      <c r="L39" s="33"/>
      <c r="M39" s="33"/>
    </row>
    <row r="40" spans="1:13" ht="13.5" thickBot="1" x14ac:dyDescent="0.25">
      <c r="A40" s="3" t="s">
        <v>631</v>
      </c>
      <c r="B40" s="44">
        <v>22925915.52</v>
      </c>
      <c r="C40" s="33"/>
      <c r="D40" s="44">
        <v>598580.51</v>
      </c>
      <c r="E40" s="33"/>
      <c r="F40" s="44">
        <v>-44814.38</v>
      </c>
      <c r="G40" s="33"/>
      <c r="H40" s="44">
        <v>0</v>
      </c>
      <c r="I40" s="33"/>
      <c r="J40" s="44">
        <v>553766.13</v>
      </c>
      <c r="K40" s="33"/>
      <c r="L40" s="44">
        <v>23479681.649999995</v>
      </c>
      <c r="M40" s="33"/>
    </row>
    <row r="41" spans="1:13" ht="13.5" thickTop="1" x14ac:dyDescent="0.2">
      <c r="B41" s="1"/>
      <c r="C41" s="1"/>
      <c r="D41" s="1"/>
      <c r="E41" s="1"/>
      <c r="F41" s="1"/>
      <c r="G41" s="1"/>
      <c r="H41" s="1"/>
      <c r="I41" s="1"/>
      <c r="J41" s="1"/>
      <c r="K41" s="1"/>
    </row>
    <row r="42" spans="1:13" x14ac:dyDescent="0.2">
      <c r="B42" s="1"/>
      <c r="C42" s="1"/>
      <c r="D42" s="1"/>
      <c r="E42" s="1"/>
      <c r="F42" s="1"/>
      <c r="G42" s="1"/>
      <c r="H42" s="1"/>
      <c r="I42" s="1"/>
      <c r="J42" s="1"/>
      <c r="K42" s="1"/>
    </row>
    <row r="43" spans="1:13" x14ac:dyDescent="0.2">
      <c r="B43" s="1"/>
      <c r="C43" s="1"/>
      <c r="D43" s="1"/>
      <c r="E43" s="1"/>
      <c r="F43" s="1"/>
      <c r="G43" s="1"/>
      <c r="H43" s="1"/>
      <c r="I43" s="1"/>
      <c r="J43" s="1"/>
      <c r="K43" s="1"/>
    </row>
    <row r="44" spans="1:13" x14ac:dyDescent="0.2">
      <c r="B44" s="1"/>
      <c r="C44" s="1"/>
      <c r="D44" s="1"/>
      <c r="E44" s="1"/>
      <c r="F44" s="1"/>
      <c r="G44" s="1"/>
      <c r="H44" s="1"/>
      <c r="I44" s="1"/>
      <c r="J44" s="1"/>
      <c r="K44" s="1"/>
    </row>
  </sheetData>
  <mergeCells count="3">
    <mergeCell ref="A1:L1"/>
    <mergeCell ref="A2:L2"/>
    <mergeCell ref="A3:L3"/>
  </mergeCells>
  <phoneticPr fontId="4" type="noConversion"/>
  <pageMargins left="0.75" right="0.75" top="1" bottom="1" header="0.5" footer="0.5"/>
  <pageSetup scale="77" fitToHeight="2" orientation="landscape" r:id="rId1"/>
  <headerFooter alignWithMargins="0">
    <oddFooter>&amp;L&amp;Z
&amp;F&amp;C&amp;A&amp;R16.&amp;P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2"/>
  <sheetViews>
    <sheetView workbookViewId="0">
      <selection activeCell="A2" sqref="A2:AN2"/>
    </sheetView>
  </sheetViews>
  <sheetFormatPr defaultColWidth="25.7109375" defaultRowHeight="13.5" x14ac:dyDescent="0.25"/>
  <cols>
    <col min="1" max="16384" width="25.7109375" style="14"/>
  </cols>
  <sheetData>
    <row r="1" spans="1:40" x14ac:dyDescent="0.25">
      <c r="A1" s="14">
        <v>1</v>
      </c>
      <c r="B1" s="14">
        <v>40</v>
      </c>
      <c r="C1" s="14" t="s">
        <v>735</v>
      </c>
    </row>
    <row r="2" spans="1:40" x14ac:dyDescent="0.25">
      <c r="A2" s="14">
        <v>0</v>
      </c>
      <c r="B2" s="14">
        <v>0</v>
      </c>
      <c r="C2" s="14">
        <v>10</v>
      </c>
      <c r="D2" s="14">
        <v>101</v>
      </c>
      <c r="E2" s="14">
        <v>3301</v>
      </c>
      <c r="F2" s="14">
        <v>10</v>
      </c>
      <c r="G2" s="18">
        <v>38568.409583333334</v>
      </c>
      <c r="H2" s="14">
        <v>1071</v>
      </c>
      <c r="I2" s="14">
        <v>1071</v>
      </c>
      <c r="J2" s="18">
        <v>38568.409583333334</v>
      </c>
      <c r="K2" s="14">
        <v>1071</v>
      </c>
      <c r="L2" s="14" t="s">
        <v>699</v>
      </c>
      <c r="M2" s="17" t="s">
        <v>687</v>
      </c>
      <c r="N2" s="14" t="s">
        <v>699</v>
      </c>
      <c r="P2" s="14" t="s">
        <v>240</v>
      </c>
      <c r="Q2" s="17" t="s">
        <v>733</v>
      </c>
      <c r="R2" s="17" t="s">
        <v>733</v>
      </c>
      <c r="S2" s="17" t="s">
        <v>691</v>
      </c>
      <c r="T2" s="17" t="s">
        <v>693</v>
      </c>
      <c r="U2" s="17" t="s">
        <v>693</v>
      </c>
      <c r="V2" s="17" t="s">
        <v>691</v>
      </c>
      <c r="W2" s="17" t="s">
        <v>693</v>
      </c>
      <c r="X2" s="17" t="s">
        <v>693</v>
      </c>
      <c r="Y2" s="17" t="s">
        <v>691</v>
      </c>
      <c r="Z2" s="17" t="s">
        <v>693</v>
      </c>
      <c r="AA2" s="17" t="s">
        <v>693</v>
      </c>
      <c r="AB2" s="17" t="s">
        <v>691</v>
      </c>
      <c r="AC2" s="17" t="s">
        <v>693</v>
      </c>
      <c r="AD2" s="17" t="s">
        <v>693</v>
      </c>
      <c r="AE2" s="17" t="s">
        <v>691</v>
      </c>
      <c r="AF2" s="17" t="s">
        <v>693</v>
      </c>
      <c r="AG2" s="17" t="s">
        <v>693</v>
      </c>
      <c r="AH2" s="17" t="s">
        <v>691</v>
      </c>
      <c r="AI2" s="17" t="s">
        <v>693</v>
      </c>
      <c r="AJ2" s="17" t="s">
        <v>693</v>
      </c>
      <c r="AK2" s="17" t="s">
        <v>691</v>
      </c>
      <c r="AL2" s="17" t="s">
        <v>693</v>
      </c>
      <c r="AM2" s="17" t="s">
        <v>693</v>
      </c>
      <c r="AN2" s="17" t="s">
        <v>691</v>
      </c>
    </row>
  </sheetData>
  <phoneticPr fontId="4" type="noConversion"/>
  <pageMargins left="0.75" right="0.75" top="1" bottom="1" header="0.5" footer="0.5"/>
  <pageSetup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P109"/>
  <sheetViews>
    <sheetView zoomScale="90" zoomScaleNormal="90" workbookViewId="0">
      <selection sqref="A1:P1"/>
    </sheetView>
  </sheetViews>
  <sheetFormatPr defaultRowHeight="12.75" x14ac:dyDescent="0.2"/>
  <cols>
    <col min="1" max="1" width="45.71093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1.85546875" customWidth="1"/>
    <col min="14" max="14" width="16.42578125" customWidth="1"/>
    <col min="15" max="15" width="1.710937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4" t="s">
        <v>1099</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row>
    <row r="6" spans="1:16" x14ac:dyDescent="0.2">
      <c r="B6" s="41" t="s">
        <v>24</v>
      </c>
      <c r="D6" s="45"/>
      <c r="F6" s="45"/>
      <c r="H6" s="41" t="s">
        <v>568</v>
      </c>
      <c r="J6" s="45"/>
      <c r="L6" s="41" t="s">
        <v>25</v>
      </c>
      <c r="P6" s="29" t="s">
        <v>380</v>
      </c>
    </row>
    <row r="7" spans="1:16" s="10" customFormat="1" x14ac:dyDescent="0.2">
      <c r="A7" s="12" t="s">
        <v>365</v>
      </c>
      <c r="B7" s="42" t="s">
        <v>26</v>
      </c>
      <c r="C7"/>
      <c r="D7" s="42" t="s">
        <v>106</v>
      </c>
      <c r="E7"/>
      <c r="F7" s="42" t="s">
        <v>107</v>
      </c>
      <c r="G7"/>
      <c r="H7" s="42" t="s">
        <v>569</v>
      </c>
      <c r="I7"/>
      <c r="J7" s="42" t="s">
        <v>108</v>
      </c>
      <c r="K7"/>
      <c r="L7" s="42" t="s">
        <v>26</v>
      </c>
      <c r="N7" s="42" t="s">
        <v>45</v>
      </c>
      <c r="P7" s="42" t="s">
        <v>377</v>
      </c>
    </row>
    <row r="8" spans="1:16" s="10" customFormat="1" x14ac:dyDescent="0.2">
      <c r="A8" s="12" t="s">
        <v>288</v>
      </c>
      <c r="B8" s="52"/>
      <c r="C8"/>
      <c r="D8" s="52"/>
      <c r="E8"/>
      <c r="F8" s="52"/>
      <c r="G8"/>
      <c r="H8" s="52"/>
      <c r="I8"/>
      <c r="J8" s="52"/>
      <c r="K8"/>
      <c r="L8" s="52"/>
    </row>
    <row r="9" spans="1:16" s="10" customFormat="1" x14ac:dyDescent="0.2">
      <c r="A9" s="12" t="s">
        <v>378</v>
      </c>
      <c r="B9" s="52"/>
      <c r="C9"/>
      <c r="D9" s="52"/>
      <c r="E9"/>
      <c r="F9" s="52"/>
      <c r="G9"/>
      <c r="H9" s="52"/>
      <c r="I9"/>
      <c r="J9" s="52"/>
      <c r="K9"/>
      <c r="L9" s="52"/>
    </row>
    <row r="10" spans="1:16" x14ac:dyDescent="0.2">
      <c r="A10" s="3" t="s">
        <v>120</v>
      </c>
    </row>
    <row r="11" spans="1:16" x14ac:dyDescent="0.2">
      <c r="A11" t="s">
        <v>789</v>
      </c>
      <c r="B11" s="45">
        <v>59724.58</v>
      </c>
      <c r="C11" s="45"/>
      <c r="D11" s="45">
        <v>0</v>
      </c>
      <c r="E11" s="45"/>
      <c r="F11" s="45">
        <v>0</v>
      </c>
      <c r="G11" s="45"/>
      <c r="H11" s="45">
        <v>0</v>
      </c>
      <c r="I11" s="45"/>
      <c r="J11" s="45">
        <v>0</v>
      </c>
      <c r="K11" s="45"/>
      <c r="L11" s="45">
        <v>59724.58</v>
      </c>
      <c r="M11" s="4"/>
      <c r="N11" s="78">
        <v>0</v>
      </c>
      <c r="P11" s="78">
        <v>59724.58</v>
      </c>
    </row>
    <row r="12" spans="1:16" x14ac:dyDescent="0.2">
      <c r="A12" t="s">
        <v>790</v>
      </c>
      <c r="B12" s="45">
        <v>74018.23</v>
      </c>
      <c r="C12" s="45"/>
      <c r="D12" s="45">
        <v>0</v>
      </c>
      <c r="E12" s="45"/>
      <c r="F12" s="45">
        <v>0</v>
      </c>
      <c r="G12" s="45"/>
      <c r="H12" s="45">
        <v>0</v>
      </c>
      <c r="I12" s="45"/>
      <c r="J12" s="45">
        <v>0</v>
      </c>
      <c r="K12" s="45"/>
      <c r="L12" s="45">
        <v>74018.23</v>
      </c>
      <c r="M12" s="4"/>
      <c r="N12" s="78">
        <v>-77410.05</v>
      </c>
      <c r="P12" s="78">
        <v>-3391.820000000007</v>
      </c>
    </row>
    <row r="13" spans="1:16" x14ac:dyDescent="0.2">
      <c r="A13" t="s">
        <v>791</v>
      </c>
      <c r="B13" s="45">
        <v>384917.06</v>
      </c>
      <c r="C13" s="45"/>
      <c r="D13" s="45">
        <v>0</v>
      </c>
      <c r="E13" s="45"/>
      <c r="F13" s="45">
        <v>-16951.29</v>
      </c>
      <c r="G13" s="45"/>
      <c r="H13" s="45">
        <v>0</v>
      </c>
      <c r="I13" s="45"/>
      <c r="J13" s="45">
        <v>-16951.29</v>
      </c>
      <c r="K13" s="45"/>
      <c r="L13" s="45">
        <v>367965.77</v>
      </c>
      <c r="M13" s="4"/>
      <c r="N13" s="78">
        <v>-116009.66</v>
      </c>
      <c r="P13" s="78">
        <v>251956.11000000002</v>
      </c>
    </row>
    <row r="14" spans="1:16" x14ac:dyDescent="0.2">
      <c r="A14" t="s">
        <v>70</v>
      </c>
      <c r="B14" s="45">
        <v>532497.30000000005</v>
      </c>
      <c r="C14" s="45"/>
      <c r="D14" s="45">
        <v>0</v>
      </c>
      <c r="E14" s="45"/>
      <c r="F14" s="45">
        <v>0</v>
      </c>
      <c r="G14" s="45"/>
      <c r="H14" s="45">
        <v>0</v>
      </c>
      <c r="I14" s="45"/>
      <c r="J14" s="45">
        <v>0</v>
      </c>
      <c r="K14" s="45"/>
      <c r="L14" s="45">
        <v>532497.30000000005</v>
      </c>
      <c r="M14" s="4"/>
      <c r="N14" s="78">
        <v>-196424.29</v>
      </c>
      <c r="P14" s="78">
        <v>336073.01</v>
      </c>
    </row>
    <row r="15" spans="1:16" x14ac:dyDescent="0.2">
      <c r="A15" t="s">
        <v>71</v>
      </c>
      <c r="B15" s="45">
        <v>310864437.80000001</v>
      </c>
      <c r="C15" s="45"/>
      <c r="D15" s="45">
        <v>17384271.080000002</v>
      </c>
      <c r="E15" s="45"/>
      <c r="F15" s="45">
        <v>-4156176.1399999997</v>
      </c>
      <c r="G15" s="45"/>
      <c r="H15" s="45">
        <v>0</v>
      </c>
      <c r="I15" s="45"/>
      <c r="J15" s="45">
        <v>13228094.940000001</v>
      </c>
      <c r="K15" s="45"/>
      <c r="L15" s="45">
        <v>324092532.74000001</v>
      </c>
      <c r="M15" s="4"/>
      <c r="N15" s="78">
        <v>-107204698.94999999</v>
      </c>
      <c r="P15" s="78">
        <v>216887833.79000002</v>
      </c>
    </row>
    <row r="16" spans="1:16" x14ac:dyDescent="0.2">
      <c r="A16" t="s">
        <v>72</v>
      </c>
      <c r="B16" s="45">
        <v>10321599.73</v>
      </c>
      <c r="C16" s="45"/>
      <c r="D16" s="45">
        <v>2169741.08</v>
      </c>
      <c r="E16" s="45"/>
      <c r="F16" s="45">
        <v>-53302.719999999994</v>
      </c>
      <c r="G16" s="45"/>
      <c r="H16" s="45">
        <v>0</v>
      </c>
      <c r="I16" s="45"/>
      <c r="J16" s="45">
        <v>2116438.36</v>
      </c>
      <c r="K16" s="45"/>
      <c r="L16" s="45">
        <v>12438038.09</v>
      </c>
      <c r="M16" s="4"/>
      <c r="N16" s="78">
        <v>-2753836.73</v>
      </c>
      <c r="P16" s="78">
        <v>9684201.3599999994</v>
      </c>
    </row>
    <row r="17" spans="1:16" x14ac:dyDescent="0.2">
      <c r="A17" t="s">
        <v>73</v>
      </c>
      <c r="B17" s="45">
        <v>4173290.64</v>
      </c>
      <c r="C17" s="45"/>
      <c r="D17" s="45">
        <v>269600.18</v>
      </c>
      <c r="E17" s="45"/>
      <c r="F17" s="45">
        <v>-59020.7</v>
      </c>
      <c r="G17" s="45"/>
      <c r="H17" s="45">
        <v>0</v>
      </c>
      <c r="I17" s="45"/>
      <c r="J17" s="45">
        <v>210579.47999999998</v>
      </c>
      <c r="K17" s="45"/>
      <c r="L17" s="45">
        <v>4383870.12</v>
      </c>
      <c r="M17" s="4"/>
      <c r="N17" s="78">
        <v>-1668740.5299999998</v>
      </c>
      <c r="P17" s="78">
        <v>2715129.5900000003</v>
      </c>
    </row>
    <row r="18" spans="1:16" x14ac:dyDescent="0.2">
      <c r="A18" t="s">
        <v>74</v>
      </c>
      <c r="B18" s="45">
        <v>176137278.72</v>
      </c>
      <c r="C18" s="45"/>
      <c r="D18" s="45">
        <v>17627674.07</v>
      </c>
      <c r="E18" s="45"/>
      <c r="F18" s="45">
        <v>-135082.68</v>
      </c>
      <c r="G18" s="45"/>
      <c r="H18" s="45">
        <v>0</v>
      </c>
      <c r="I18" s="45"/>
      <c r="J18" s="45">
        <v>17492591.390000001</v>
      </c>
      <c r="K18" s="45"/>
      <c r="L18" s="45">
        <v>193629870.11000001</v>
      </c>
      <c r="M18" s="4"/>
      <c r="N18" s="78">
        <v>-69756859.810000002</v>
      </c>
      <c r="P18" s="78">
        <v>123873010.30000001</v>
      </c>
    </row>
    <row r="19" spans="1:16" x14ac:dyDescent="0.2">
      <c r="A19" t="s">
        <v>75</v>
      </c>
      <c r="B19" s="45">
        <v>36146389.480000004</v>
      </c>
      <c r="C19" s="45"/>
      <c r="D19" s="45">
        <v>3641943.2399999998</v>
      </c>
      <c r="E19" s="45"/>
      <c r="F19" s="45">
        <v>-52310.400000000001</v>
      </c>
      <c r="G19" s="45"/>
      <c r="H19" s="45">
        <v>97729.2</v>
      </c>
      <c r="I19" s="45"/>
      <c r="J19" s="45">
        <v>3687362.0399999996</v>
      </c>
      <c r="K19" s="45"/>
      <c r="L19" s="45">
        <v>39833751.520000003</v>
      </c>
      <c r="M19" s="4"/>
      <c r="N19" s="78">
        <v>-7561200.3100000005</v>
      </c>
      <c r="P19" s="78">
        <v>32272551.210000001</v>
      </c>
    </row>
    <row r="20" spans="1:16" x14ac:dyDescent="0.2">
      <c r="A20" t="s">
        <v>76</v>
      </c>
      <c r="B20" s="45">
        <v>22520447.57</v>
      </c>
      <c r="C20" s="45"/>
      <c r="D20" s="45">
        <v>1337994.9699999988</v>
      </c>
      <c r="E20" s="45"/>
      <c r="F20" s="45">
        <v>-380488.04</v>
      </c>
      <c r="G20" s="45"/>
      <c r="H20" s="45">
        <v>0</v>
      </c>
      <c r="I20" s="45"/>
      <c r="J20" s="45">
        <v>957506.92999999877</v>
      </c>
      <c r="K20" s="45"/>
      <c r="L20" s="45">
        <v>23477954.5</v>
      </c>
      <c r="M20" s="4"/>
      <c r="N20" s="78">
        <v>-591351.35999999987</v>
      </c>
      <c r="P20" s="78">
        <v>22886603.140000001</v>
      </c>
    </row>
    <row r="21" spans="1:16" x14ac:dyDescent="0.2">
      <c r="A21" t="s">
        <v>77</v>
      </c>
      <c r="B21" s="45">
        <v>944360.15</v>
      </c>
      <c r="C21" s="45"/>
      <c r="D21" s="45">
        <v>0</v>
      </c>
      <c r="E21" s="45"/>
      <c r="F21" s="45">
        <v>0</v>
      </c>
      <c r="G21" s="45"/>
      <c r="H21" s="45">
        <v>0</v>
      </c>
      <c r="I21" s="45"/>
      <c r="J21" s="45">
        <v>0</v>
      </c>
      <c r="K21" s="45"/>
      <c r="L21" s="45">
        <v>944360.15</v>
      </c>
      <c r="M21" s="4"/>
      <c r="N21" s="78">
        <v>-99216.31</v>
      </c>
      <c r="P21" s="78">
        <v>845143.84000000008</v>
      </c>
    </row>
    <row r="22" spans="1:16" x14ac:dyDescent="0.2">
      <c r="A22" t="s">
        <v>78</v>
      </c>
      <c r="B22" s="45">
        <v>51112.34</v>
      </c>
      <c r="C22" s="51"/>
      <c r="D22" s="45">
        <v>0</v>
      </c>
      <c r="E22" s="51"/>
      <c r="F22" s="45">
        <v>0</v>
      </c>
      <c r="G22" s="51"/>
      <c r="H22" s="45">
        <v>0</v>
      </c>
      <c r="I22" s="51"/>
      <c r="J22" s="51">
        <v>0</v>
      </c>
      <c r="K22" s="51"/>
      <c r="L22" s="51">
        <v>51112.34</v>
      </c>
      <c r="M22" s="53"/>
      <c r="N22" s="78">
        <v>-19622.14</v>
      </c>
      <c r="O22" s="7"/>
      <c r="P22" s="78">
        <v>31490.199999999997</v>
      </c>
    </row>
    <row r="23" spans="1:16" x14ac:dyDescent="0.2">
      <c r="A23" t="s">
        <v>79</v>
      </c>
      <c r="B23" s="45">
        <v>2962.94</v>
      </c>
      <c r="C23" s="51"/>
      <c r="D23" s="45">
        <v>0</v>
      </c>
      <c r="E23" s="51"/>
      <c r="F23" s="45">
        <v>0</v>
      </c>
      <c r="G23" s="51"/>
      <c r="H23" s="45">
        <v>0</v>
      </c>
      <c r="I23" s="51"/>
      <c r="J23" s="51">
        <v>0</v>
      </c>
      <c r="K23" s="51"/>
      <c r="L23" s="51">
        <v>2962.94</v>
      </c>
      <c r="M23" s="53"/>
      <c r="N23" s="78">
        <v>-90.17000000000003</v>
      </c>
      <c r="O23" s="7"/>
      <c r="P23" s="78">
        <v>2872.77</v>
      </c>
    </row>
    <row r="24" spans="1:16" x14ac:dyDescent="0.2">
      <c r="A24" t="s">
        <v>839</v>
      </c>
      <c r="B24" s="47">
        <v>12006240.320000002</v>
      </c>
      <c r="C24" s="51"/>
      <c r="D24" s="47">
        <v>0</v>
      </c>
      <c r="E24" s="51"/>
      <c r="F24" s="47">
        <v>-75039.27</v>
      </c>
      <c r="G24" s="51"/>
      <c r="H24" s="47">
        <v>-2554.54</v>
      </c>
      <c r="I24" s="51"/>
      <c r="J24" s="47">
        <v>-77593.81</v>
      </c>
      <c r="K24" s="51"/>
      <c r="L24" s="47">
        <v>11928646.510000002</v>
      </c>
      <c r="M24" s="53"/>
      <c r="N24" s="79">
        <v>-346147.34000000154</v>
      </c>
      <c r="O24" s="7"/>
      <c r="P24" s="79">
        <v>11582499.17</v>
      </c>
    </row>
    <row r="25" spans="1:16" x14ac:dyDescent="0.2">
      <c r="B25" s="51">
        <v>574219276.86000025</v>
      </c>
      <c r="C25" s="51"/>
      <c r="D25" s="51">
        <v>42431224.620000005</v>
      </c>
      <c r="E25" s="51"/>
      <c r="F25" s="51">
        <v>-4928371.2399999993</v>
      </c>
      <c r="G25" s="51"/>
      <c r="H25" s="51">
        <v>95174.66</v>
      </c>
      <c r="I25" s="51"/>
      <c r="J25" s="51">
        <v>37598028.039999999</v>
      </c>
      <c r="K25" s="51"/>
      <c r="L25" s="51">
        <v>611817304.9000001</v>
      </c>
      <c r="M25" s="53"/>
      <c r="N25" s="72">
        <v>-190391607.64999998</v>
      </c>
      <c r="O25" s="7"/>
      <c r="P25" s="72">
        <v>421425697.25</v>
      </c>
    </row>
    <row r="26" spans="1:16" x14ac:dyDescent="0.2">
      <c r="B26" s="45"/>
      <c r="C26" s="45"/>
      <c r="D26" s="45"/>
      <c r="E26" s="45"/>
      <c r="F26" s="45"/>
      <c r="G26" s="45"/>
      <c r="H26" s="45"/>
      <c r="I26" s="45"/>
      <c r="J26" s="45"/>
      <c r="K26" s="45"/>
      <c r="L26" s="45"/>
      <c r="M26" s="4"/>
    </row>
    <row r="27" spans="1:16" x14ac:dyDescent="0.2">
      <c r="A27" s="3" t="s">
        <v>121</v>
      </c>
      <c r="B27" s="45"/>
      <c r="C27" s="45"/>
      <c r="D27" s="45"/>
      <c r="E27" s="45"/>
      <c r="F27" s="45"/>
      <c r="G27" s="45"/>
      <c r="H27" s="45"/>
      <c r="I27" s="45"/>
      <c r="J27" s="45"/>
      <c r="K27" s="45"/>
      <c r="L27" s="45"/>
      <c r="M27" s="4"/>
    </row>
    <row r="28" spans="1:16" x14ac:dyDescent="0.2">
      <c r="A28" t="s">
        <v>840</v>
      </c>
      <c r="B28" s="45">
        <v>1888854.62</v>
      </c>
      <c r="C28" s="45"/>
      <c r="D28" s="45">
        <v>113938.34</v>
      </c>
      <c r="E28" s="45"/>
      <c r="F28" s="45">
        <v>-668359.98</v>
      </c>
      <c r="G28" s="45"/>
      <c r="H28" s="45">
        <v>-64613.22</v>
      </c>
      <c r="I28" s="45"/>
      <c r="J28" s="45">
        <v>-619034.86</v>
      </c>
      <c r="K28" s="45"/>
      <c r="L28" s="45">
        <v>1269819.7600000002</v>
      </c>
      <c r="M28" s="4"/>
      <c r="N28" s="78">
        <v>-1036500.9700000002</v>
      </c>
      <c r="P28" s="78">
        <v>233318.79000000004</v>
      </c>
    </row>
    <row r="29" spans="1:16" x14ac:dyDescent="0.2">
      <c r="A29" t="s">
        <v>841</v>
      </c>
      <c r="B29" s="45">
        <v>504901</v>
      </c>
      <c r="C29" s="45"/>
      <c r="D29" s="45">
        <v>92026.540000000008</v>
      </c>
      <c r="E29" s="45"/>
      <c r="F29" s="45">
        <v>-11515.3</v>
      </c>
      <c r="G29" s="45"/>
      <c r="H29" s="45">
        <v>0</v>
      </c>
      <c r="I29" s="45"/>
      <c r="J29" s="45">
        <v>80511.240000000005</v>
      </c>
      <c r="K29" s="45"/>
      <c r="L29" s="45">
        <v>585412.24</v>
      </c>
      <c r="M29" s="4"/>
      <c r="N29" s="78">
        <v>-206261.13</v>
      </c>
      <c r="P29" s="78">
        <v>379151.11</v>
      </c>
    </row>
    <row r="30" spans="1:16" x14ac:dyDescent="0.2">
      <c r="A30" t="s">
        <v>842</v>
      </c>
      <c r="B30" s="45">
        <v>4452932.79</v>
      </c>
      <c r="C30" s="45"/>
      <c r="D30" s="45">
        <v>208372.77000000002</v>
      </c>
      <c r="E30" s="45"/>
      <c r="F30" s="45">
        <v>-392580.9</v>
      </c>
      <c r="G30" s="45"/>
      <c r="H30" s="45">
        <v>-121244.20999999999</v>
      </c>
      <c r="I30" s="45"/>
      <c r="J30" s="45">
        <v>-305452.33999999997</v>
      </c>
      <c r="K30" s="45"/>
      <c r="L30" s="45">
        <v>4147480.45</v>
      </c>
      <c r="M30" s="4"/>
      <c r="N30" s="78">
        <v>-1536691.1599999997</v>
      </c>
      <c r="P30" s="78">
        <v>2610789.2900000005</v>
      </c>
    </row>
    <row r="31" spans="1:16" x14ac:dyDescent="0.2">
      <c r="A31" t="s">
        <v>935</v>
      </c>
      <c r="B31" s="45">
        <v>0</v>
      </c>
      <c r="C31" s="45"/>
      <c r="D31" s="45">
        <v>0</v>
      </c>
      <c r="E31" s="45"/>
      <c r="F31" s="45">
        <v>0</v>
      </c>
      <c r="G31" s="45"/>
      <c r="H31" s="45">
        <v>0</v>
      </c>
      <c r="I31" s="45"/>
      <c r="J31" s="45">
        <v>0</v>
      </c>
      <c r="K31" s="45"/>
      <c r="L31" s="45">
        <v>0</v>
      </c>
      <c r="M31" s="4"/>
      <c r="N31" s="78">
        <v>0</v>
      </c>
      <c r="P31" s="78">
        <v>0</v>
      </c>
    </row>
    <row r="32" spans="1:16" x14ac:dyDescent="0.2">
      <c r="A32" t="s">
        <v>936</v>
      </c>
      <c r="B32" s="45">
        <v>2410442.2000000002</v>
      </c>
      <c r="C32" s="51"/>
      <c r="D32" s="45">
        <v>298583.83</v>
      </c>
      <c r="E32" s="51"/>
      <c r="F32" s="45">
        <v>-422274.02999999997</v>
      </c>
      <c r="G32" s="51"/>
      <c r="H32" s="45">
        <v>0</v>
      </c>
      <c r="I32" s="51"/>
      <c r="J32" s="51">
        <v>-123690.19999999995</v>
      </c>
      <c r="K32" s="51"/>
      <c r="L32" s="51">
        <v>2286752</v>
      </c>
      <c r="M32" s="53"/>
      <c r="N32" s="78">
        <v>-2000276.8799999997</v>
      </c>
      <c r="P32" s="78">
        <v>286475.12000000034</v>
      </c>
    </row>
    <row r="33" spans="1:16" x14ac:dyDescent="0.2">
      <c r="A33" t="s">
        <v>937</v>
      </c>
      <c r="B33" s="47">
        <v>47955.13</v>
      </c>
      <c r="C33" s="51"/>
      <c r="D33" s="47">
        <v>129826.67000000001</v>
      </c>
      <c r="E33" s="51"/>
      <c r="F33" s="47">
        <v>0</v>
      </c>
      <c r="G33" s="51"/>
      <c r="H33" s="47">
        <v>0</v>
      </c>
      <c r="I33" s="51"/>
      <c r="J33" s="47">
        <v>129826.67000000001</v>
      </c>
      <c r="K33" s="51"/>
      <c r="L33" s="47">
        <v>177781.80000000002</v>
      </c>
      <c r="M33" s="53"/>
      <c r="N33" s="79">
        <v>-36346.14</v>
      </c>
      <c r="P33" s="79">
        <v>141435.66000000003</v>
      </c>
    </row>
    <row r="34" spans="1:16" x14ac:dyDescent="0.2">
      <c r="B34" s="51">
        <v>9305085.7400000002</v>
      </c>
      <c r="C34" s="51"/>
      <c r="D34" s="51">
        <v>842748.15</v>
      </c>
      <c r="E34" s="51"/>
      <c r="F34" s="51">
        <v>-1494730.2100000002</v>
      </c>
      <c r="G34" s="51"/>
      <c r="H34" s="51">
        <v>-185857.43</v>
      </c>
      <c r="I34" s="51"/>
      <c r="J34" s="51">
        <v>-837839.48999999987</v>
      </c>
      <c r="K34" s="51"/>
      <c r="L34" s="51">
        <v>8467246.25</v>
      </c>
      <c r="M34" s="53"/>
      <c r="N34" s="78">
        <v>-4816076.2799999993</v>
      </c>
      <c r="P34" s="78">
        <v>3651169.9700000007</v>
      </c>
    </row>
    <row r="35" spans="1:16" x14ac:dyDescent="0.2">
      <c r="B35" s="51"/>
      <c r="C35" s="51"/>
      <c r="D35" s="51"/>
      <c r="E35" s="51"/>
      <c r="F35" s="51"/>
      <c r="G35" s="51"/>
      <c r="H35" s="51"/>
      <c r="I35" s="51"/>
      <c r="J35" s="51"/>
      <c r="K35" s="51"/>
      <c r="L35" s="51"/>
      <c r="M35" s="53"/>
    </row>
    <row r="36" spans="1:16" x14ac:dyDescent="0.2">
      <c r="A36" s="3" t="s">
        <v>122</v>
      </c>
      <c r="B36" s="51"/>
      <c r="C36" s="51"/>
      <c r="D36" s="51"/>
      <c r="E36" s="51"/>
      <c r="F36" s="51"/>
      <c r="G36" s="51"/>
      <c r="H36" s="51"/>
      <c r="I36" s="51"/>
      <c r="J36" s="51"/>
      <c r="K36" s="51"/>
      <c r="L36" s="51"/>
      <c r="M36" s="53"/>
    </row>
    <row r="37" spans="1:16" x14ac:dyDescent="0.2">
      <c r="A37" t="s">
        <v>938</v>
      </c>
      <c r="B37" s="47">
        <v>1187.49</v>
      </c>
      <c r="C37" s="51"/>
      <c r="D37" s="47">
        <v>0</v>
      </c>
      <c r="E37" s="51"/>
      <c r="F37" s="47">
        <v>-800</v>
      </c>
      <c r="G37" s="51"/>
      <c r="H37" s="47">
        <v>0</v>
      </c>
      <c r="I37" s="51"/>
      <c r="J37" s="47">
        <v>-800</v>
      </c>
      <c r="K37" s="51"/>
      <c r="L37" s="47">
        <v>387.49</v>
      </c>
      <c r="M37" s="53"/>
      <c r="N37" s="79">
        <v>0</v>
      </c>
      <c r="P37" s="79">
        <v>387.49</v>
      </c>
    </row>
    <row r="38" spans="1:16" x14ac:dyDescent="0.2">
      <c r="B38" s="51">
        <v>1187.49</v>
      </c>
      <c r="C38" s="51"/>
      <c r="D38" s="51">
        <v>0</v>
      </c>
      <c r="E38" s="51"/>
      <c r="F38" s="51">
        <v>-800</v>
      </c>
      <c r="G38" s="51"/>
      <c r="H38" s="51">
        <v>0</v>
      </c>
      <c r="I38" s="51"/>
      <c r="J38" s="51">
        <v>-800</v>
      </c>
      <c r="K38" s="51"/>
      <c r="L38" s="51">
        <v>387.49</v>
      </c>
      <c r="M38" s="53"/>
      <c r="N38" s="78">
        <v>0</v>
      </c>
      <c r="P38" s="78">
        <v>387.49</v>
      </c>
    </row>
    <row r="39" spans="1:16" x14ac:dyDescent="0.2">
      <c r="B39" s="51"/>
      <c r="C39" s="51"/>
      <c r="D39" s="51"/>
      <c r="E39" s="51"/>
      <c r="F39" s="51"/>
      <c r="G39" s="51"/>
      <c r="H39" s="51"/>
      <c r="I39" s="51"/>
      <c r="J39" s="51"/>
      <c r="K39" s="51"/>
      <c r="L39" s="51"/>
      <c r="M39" s="53"/>
    </row>
    <row r="40" spans="1:16" x14ac:dyDescent="0.2">
      <c r="A40" s="3" t="s">
        <v>123</v>
      </c>
      <c r="B40" s="51"/>
      <c r="C40" s="51"/>
      <c r="D40" s="51"/>
      <c r="E40" s="51"/>
      <c r="F40" s="51"/>
      <c r="G40" s="51"/>
      <c r="H40" s="51"/>
      <c r="I40" s="51"/>
      <c r="J40" s="51"/>
      <c r="K40" s="51"/>
      <c r="L40" s="51"/>
      <c r="M40" s="53"/>
    </row>
    <row r="41" spans="1:16" x14ac:dyDescent="0.2">
      <c r="A41" t="s">
        <v>13</v>
      </c>
      <c r="B41" s="51">
        <v>32864.07</v>
      </c>
      <c r="C41" s="51"/>
      <c r="D41" s="51">
        <v>0</v>
      </c>
      <c r="E41" s="51"/>
      <c r="F41" s="51">
        <v>0</v>
      </c>
      <c r="G41" s="51"/>
      <c r="H41" s="51">
        <v>0</v>
      </c>
      <c r="I41" s="51"/>
      <c r="J41" s="51">
        <v>0</v>
      </c>
      <c r="K41" s="51"/>
      <c r="L41" s="51">
        <v>32864.07</v>
      </c>
      <c r="M41" s="53"/>
      <c r="N41" s="78">
        <v>0</v>
      </c>
      <c r="P41" s="78">
        <f>L41+N41</f>
        <v>32864.07</v>
      </c>
    </row>
    <row r="42" spans="1:16" x14ac:dyDescent="0.2">
      <c r="A42" t="s">
        <v>517</v>
      </c>
      <c r="B42" s="51">
        <v>95613.59</v>
      </c>
      <c r="C42" s="51"/>
      <c r="D42" s="51">
        <v>0</v>
      </c>
      <c r="E42" s="51"/>
      <c r="F42" s="51">
        <v>0</v>
      </c>
      <c r="G42" s="51"/>
      <c r="H42" s="51">
        <v>0</v>
      </c>
      <c r="I42" s="51"/>
      <c r="J42" s="51">
        <v>0</v>
      </c>
      <c r="K42" s="51"/>
      <c r="L42" s="51">
        <v>95613.59</v>
      </c>
      <c r="M42" s="53"/>
      <c r="N42" s="78">
        <v>-70451.45</v>
      </c>
      <c r="P42" s="78">
        <f t="shared" ref="P42:P58" si="0">L42+N42</f>
        <v>25162.14</v>
      </c>
    </row>
    <row r="43" spans="1:16" x14ac:dyDescent="0.2">
      <c r="A43" t="s">
        <v>518</v>
      </c>
      <c r="B43" s="51">
        <v>5403885.9099999992</v>
      </c>
      <c r="C43" s="51"/>
      <c r="D43" s="51">
        <v>21187.03</v>
      </c>
      <c r="E43" s="51"/>
      <c r="F43" s="51">
        <v>-14882.02</v>
      </c>
      <c r="G43" s="51"/>
      <c r="H43" s="51">
        <v>0</v>
      </c>
      <c r="I43" s="51"/>
      <c r="J43" s="51">
        <v>6305.0099999999984</v>
      </c>
      <c r="K43" s="51"/>
      <c r="L43" s="51">
        <v>5410190.919999999</v>
      </c>
      <c r="M43" s="53"/>
      <c r="N43" s="78">
        <v>-933237.26</v>
      </c>
      <c r="P43" s="78">
        <f t="shared" si="0"/>
        <v>4476953.6599999992</v>
      </c>
    </row>
    <row r="44" spans="1:16" x14ac:dyDescent="0.2">
      <c r="A44" t="s">
        <v>519</v>
      </c>
      <c r="B44" s="51">
        <v>33151.61</v>
      </c>
      <c r="C44" s="51"/>
      <c r="D44" s="51">
        <v>0</v>
      </c>
      <c r="E44" s="51"/>
      <c r="F44" s="51">
        <v>0</v>
      </c>
      <c r="G44" s="51"/>
      <c r="H44" s="51">
        <v>0</v>
      </c>
      <c r="I44" s="51"/>
      <c r="J44" s="51">
        <v>0</v>
      </c>
      <c r="K44" s="51"/>
      <c r="L44" s="51">
        <v>33151.61</v>
      </c>
      <c r="M44" s="53"/>
      <c r="N44" s="78">
        <v>-14636.49</v>
      </c>
      <c r="P44" s="78">
        <f t="shared" si="0"/>
        <v>18515.120000000003</v>
      </c>
    </row>
    <row r="45" spans="1:16" x14ac:dyDescent="0.2">
      <c r="A45" t="s">
        <v>14</v>
      </c>
      <c r="B45" s="51">
        <v>2158817.71</v>
      </c>
      <c r="C45" s="51"/>
      <c r="D45" s="51">
        <v>478282.92</v>
      </c>
      <c r="E45" s="51"/>
      <c r="F45" s="51">
        <v>-34699.009999999995</v>
      </c>
      <c r="G45" s="51"/>
      <c r="H45" s="51">
        <v>23515.01</v>
      </c>
      <c r="I45" s="51"/>
      <c r="J45" s="51">
        <v>467098.92</v>
      </c>
      <c r="K45" s="51"/>
      <c r="L45" s="51">
        <v>2625916.63</v>
      </c>
      <c r="M45" s="53"/>
      <c r="N45" s="78">
        <v>-797458.14</v>
      </c>
      <c r="P45" s="78">
        <f t="shared" si="0"/>
        <v>1828458.4899999998</v>
      </c>
    </row>
    <row r="46" spans="1:16" x14ac:dyDescent="0.2">
      <c r="A46" t="s">
        <v>520</v>
      </c>
      <c r="B46" s="51">
        <v>548241.14</v>
      </c>
      <c r="C46" s="51"/>
      <c r="D46" s="51">
        <v>0</v>
      </c>
      <c r="E46" s="51"/>
      <c r="F46" s="51">
        <v>0</v>
      </c>
      <c r="G46" s="51"/>
      <c r="H46" s="51">
        <v>0</v>
      </c>
      <c r="I46" s="51"/>
      <c r="J46" s="51">
        <v>0</v>
      </c>
      <c r="K46" s="51"/>
      <c r="L46" s="51">
        <v>548241.14</v>
      </c>
      <c r="M46" s="53"/>
      <c r="N46" s="78">
        <v>-569589.96</v>
      </c>
      <c r="P46" s="78">
        <f t="shared" si="0"/>
        <v>-21348.819999999949</v>
      </c>
    </row>
    <row r="47" spans="1:16" x14ac:dyDescent="0.2">
      <c r="A47" t="s">
        <v>521</v>
      </c>
      <c r="B47" s="51">
        <v>400511.4</v>
      </c>
      <c r="C47" s="51"/>
      <c r="D47" s="51">
        <v>0</v>
      </c>
      <c r="E47" s="51"/>
      <c r="F47" s="51">
        <v>0</v>
      </c>
      <c r="G47" s="51"/>
      <c r="H47" s="51">
        <v>0</v>
      </c>
      <c r="I47" s="51"/>
      <c r="J47" s="51">
        <v>0</v>
      </c>
      <c r="K47" s="51"/>
      <c r="L47" s="51">
        <v>400511.4</v>
      </c>
      <c r="M47" s="53"/>
      <c r="N47" s="78">
        <v>-452027.29</v>
      </c>
      <c r="P47" s="78">
        <f t="shared" si="0"/>
        <v>-51515.889999999956</v>
      </c>
    </row>
    <row r="48" spans="1:16" x14ac:dyDescent="0.2">
      <c r="A48" t="s">
        <v>522</v>
      </c>
      <c r="B48" s="51">
        <v>9648855</v>
      </c>
      <c r="C48" s="51"/>
      <c r="D48" s="51">
        <v>0</v>
      </c>
      <c r="E48" s="51"/>
      <c r="F48" s="51">
        <v>0</v>
      </c>
      <c r="G48" s="51"/>
      <c r="H48" s="51">
        <v>0</v>
      </c>
      <c r="I48" s="51"/>
      <c r="J48" s="51">
        <v>0</v>
      </c>
      <c r="K48" s="51"/>
      <c r="L48" s="51">
        <v>9648855</v>
      </c>
      <c r="M48" s="53"/>
      <c r="N48" s="78">
        <v>-7772376.6199999992</v>
      </c>
      <c r="P48" s="78">
        <f t="shared" si="0"/>
        <v>1876478.3800000008</v>
      </c>
    </row>
    <row r="49" spans="1:16" x14ac:dyDescent="0.2">
      <c r="A49" t="s">
        <v>15</v>
      </c>
      <c r="B49" s="51">
        <v>2549865.48</v>
      </c>
      <c r="C49" s="51"/>
      <c r="D49" s="51">
        <v>0</v>
      </c>
      <c r="E49" s="51"/>
      <c r="F49" s="51">
        <v>-70145.45</v>
      </c>
      <c r="G49" s="51"/>
      <c r="H49" s="51">
        <v>0</v>
      </c>
      <c r="I49" s="51"/>
      <c r="J49" s="51">
        <v>-70145.45</v>
      </c>
      <c r="K49" s="51"/>
      <c r="L49" s="51">
        <v>2479720.0299999998</v>
      </c>
      <c r="M49" s="53"/>
      <c r="N49" s="78">
        <v>-2363113.71</v>
      </c>
      <c r="P49" s="78">
        <f t="shared" si="0"/>
        <v>116606.31999999983</v>
      </c>
    </row>
    <row r="50" spans="1:16" x14ac:dyDescent="0.2">
      <c r="A50" t="s">
        <v>1025</v>
      </c>
      <c r="B50" s="51">
        <v>4407487</v>
      </c>
      <c r="C50" s="51"/>
      <c r="D50" s="51">
        <v>-495725.25</v>
      </c>
      <c r="E50" s="51"/>
      <c r="F50" s="51">
        <v>-108604.04</v>
      </c>
      <c r="G50" s="51"/>
      <c r="H50" s="51">
        <v>-42072.81</v>
      </c>
      <c r="I50" s="51"/>
      <c r="J50" s="51">
        <v>-646402.1</v>
      </c>
      <c r="K50" s="51"/>
      <c r="L50" s="51">
        <v>3761084.9</v>
      </c>
      <c r="M50" s="53"/>
      <c r="N50" s="78">
        <f>-717092.62+10641.89-2160050.23</f>
        <v>-2866500.96</v>
      </c>
      <c r="P50" s="78">
        <f t="shared" si="0"/>
        <v>894583.94</v>
      </c>
    </row>
    <row r="51" spans="1:16" x14ac:dyDescent="0.2">
      <c r="A51" t="s">
        <v>1024</v>
      </c>
      <c r="B51" s="51">
        <v>4790233.8299999991</v>
      </c>
      <c r="C51" s="51"/>
      <c r="D51" s="51">
        <v>1073237.7200000002</v>
      </c>
      <c r="E51" s="51"/>
      <c r="F51" s="51">
        <v>-412877.39</v>
      </c>
      <c r="G51" s="51"/>
      <c r="H51" s="51">
        <v>42072.81</v>
      </c>
      <c r="I51" s="51"/>
      <c r="J51" s="51">
        <v>702433.14000000013</v>
      </c>
      <c r="K51" s="51"/>
      <c r="L51" s="51">
        <v>5492666.9699999988</v>
      </c>
      <c r="M51" s="53"/>
      <c r="N51" s="78">
        <v>598178.81999999995</v>
      </c>
      <c r="P51" s="78">
        <f t="shared" si="0"/>
        <v>6090845.7899999991</v>
      </c>
    </row>
    <row r="52" spans="1:16" x14ac:dyDescent="0.2">
      <c r="A52" t="s">
        <v>16</v>
      </c>
      <c r="B52" s="51">
        <v>14269062.869999997</v>
      </c>
      <c r="C52" s="51"/>
      <c r="D52" s="51">
        <v>782648.48999999987</v>
      </c>
      <c r="E52" s="51"/>
      <c r="F52" s="51">
        <v>-192991.73</v>
      </c>
      <c r="G52" s="51"/>
      <c r="H52" s="51">
        <v>0</v>
      </c>
      <c r="I52" s="51"/>
      <c r="J52" s="51">
        <v>589656.75999999989</v>
      </c>
      <c r="K52" s="51"/>
      <c r="L52" s="51">
        <v>14858719.629999997</v>
      </c>
      <c r="M52" s="53"/>
      <c r="N52" s="78">
        <v>-7285214.9599999981</v>
      </c>
      <c r="P52" s="78">
        <f t="shared" si="0"/>
        <v>7573504.669999999</v>
      </c>
    </row>
    <row r="53" spans="1:16" x14ac:dyDescent="0.2">
      <c r="A53" t="s">
        <v>523</v>
      </c>
      <c r="B53" s="51">
        <v>15737932.99</v>
      </c>
      <c r="C53" s="51"/>
      <c r="D53" s="51">
        <v>1041502.4500000002</v>
      </c>
      <c r="E53" s="51"/>
      <c r="F53" s="51">
        <v>-450120.60000000003</v>
      </c>
      <c r="G53" s="51"/>
      <c r="H53" s="51">
        <v>0</v>
      </c>
      <c r="I53" s="51"/>
      <c r="J53" s="51">
        <v>591381.85000000009</v>
      </c>
      <c r="K53" s="51"/>
      <c r="L53" s="51">
        <v>16329314.84</v>
      </c>
      <c r="M53" s="53"/>
      <c r="N53" s="78">
        <v>-4211238.7200000007</v>
      </c>
      <c r="P53" s="78">
        <f t="shared" si="0"/>
        <v>12118076.119999999</v>
      </c>
    </row>
    <row r="54" spans="1:16" x14ac:dyDescent="0.2">
      <c r="A54" t="s">
        <v>524</v>
      </c>
      <c r="B54" s="51">
        <v>504694.67</v>
      </c>
      <c r="C54" s="51"/>
      <c r="D54" s="51">
        <v>20155.09</v>
      </c>
      <c r="E54" s="51"/>
      <c r="F54" s="51">
        <v>0</v>
      </c>
      <c r="G54" s="51"/>
      <c r="H54" s="51">
        <v>0</v>
      </c>
      <c r="I54" s="51"/>
      <c r="J54" s="51">
        <v>20155.09</v>
      </c>
      <c r="K54" s="51"/>
      <c r="L54" s="51">
        <v>524849.76</v>
      </c>
      <c r="M54" s="53"/>
      <c r="N54" s="78">
        <v>-283009.2</v>
      </c>
      <c r="P54" s="78">
        <f t="shared" si="0"/>
        <v>241840.56</v>
      </c>
    </row>
    <row r="55" spans="1:16" x14ac:dyDescent="0.2">
      <c r="A55" t="s">
        <v>525</v>
      </c>
      <c r="B55" s="51">
        <v>11583756.18</v>
      </c>
      <c r="C55" s="51"/>
      <c r="D55" s="51">
        <v>412149.24000000005</v>
      </c>
      <c r="E55" s="51"/>
      <c r="F55" s="51">
        <v>-22682.97</v>
      </c>
      <c r="G55" s="51"/>
      <c r="H55" s="51">
        <v>0</v>
      </c>
      <c r="I55" s="51"/>
      <c r="J55" s="51">
        <v>389466.27</v>
      </c>
      <c r="K55" s="51"/>
      <c r="L55" s="51">
        <v>11973222.449999999</v>
      </c>
      <c r="M55" s="53"/>
      <c r="N55" s="78">
        <v>-5297390.2700000014</v>
      </c>
      <c r="P55" s="78">
        <f t="shared" si="0"/>
        <v>6675832.1799999978</v>
      </c>
    </row>
    <row r="56" spans="1:16" x14ac:dyDescent="0.2">
      <c r="A56" t="s">
        <v>17</v>
      </c>
      <c r="B56" s="51">
        <v>1605184.73</v>
      </c>
      <c r="C56" s="51"/>
      <c r="D56" s="51">
        <v>76115.239999999991</v>
      </c>
      <c r="E56" s="51"/>
      <c r="F56" s="51">
        <v>-2705</v>
      </c>
      <c r="G56" s="51"/>
      <c r="H56" s="51">
        <v>0</v>
      </c>
      <c r="I56" s="51"/>
      <c r="J56" s="51">
        <v>73410.239999999991</v>
      </c>
      <c r="K56" s="51"/>
      <c r="L56" s="51">
        <v>1678594.97</v>
      </c>
      <c r="M56" s="53"/>
      <c r="N56" s="78">
        <v>-353504.17</v>
      </c>
      <c r="P56" s="78">
        <f t="shared" si="0"/>
        <v>1325090.8</v>
      </c>
    </row>
    <row r="57" spans="1:16" x14ac:dyDescent="0.2">
      <c r="A57" t="s">
        <v>526</v>
      </c>
      <c r="B57" s="51">
        <v>32407.020000000004</v>
      </c>
      <c r="C57" s="51"/>
      <c r="D57" s="51">
        <v>0</v>
      </c>
      <c r="E57" s="51"/>
      <c r="F57" s="51">
        <v>-1530.61</v>
      </c>
      <c r="G57" s="51"/>
      <c r="H57" s="51">
        <v>0</v>
      </c>
      <c r="I57" s="51"/>
      <c r="J57" s="51">
        <v>-1530.61</v>
      </c>
      <c r="K57" s="51"/>
      <c r="L57" s="51">
        <v>30876.410000000003</v>
      </c>
      <c r="M57" s="53"/>
      <c r="N57" s="78">
        <v>-623.67000000000257</v>
      </c>
      <c r="P57" s="78">
        <f t="shared" si="0"/>
        <v>30252.74</v>
      </c>
    </row>
    <row r="58" spans="1:16" x14ac:dyDescent="0.2">
      <c r="A58" t="s">
        <v>527</v>
      </c>
      <c r="B58" s="47">
        <v>5564171.9199999999</v>
      </c>
      <c r="C58" s="51"/>
      <c r="D58" s="47">
        <v>0</v>
      </c>
      <c r="E58" s="51"/>
      <c r="F58" s="47">
        <v>-393874.85</v>
      </c>
      <c r="G58" s="51"/>
      <c r="H58" s="47">
        <v>0</v>
      </c>
      <c r="I58" s="51"/>
      <c r="J58" s="47">
        <v>-393874.85</v>
      </c>
      <c r="K58" s="51"/>
      <c r="L58" s="47">
        <v>5170297.07</v>
      </c>
      <c r="M58" s="53"/>
      <c r="N58" s="79">
        <v>-256927.56999999995</v>
      </c>
      <c r="P58" s="79">
        <f t="shared" si="0"/>
        <v>4913369.5</v>
      </c>
    </row>
    <row r="59" spans="1:16" x14ac:dyDescent="0.2">
      <c r="B59" s="51">
        <v>79366737.120000005</v>
      </c>
      <c r="C59" s="51"/>
      <c r="D59" s="51">
        <v>3409552.9300000006</v>
      </c>
      <c r="E59" s="51"/>
      <c r="F59" s="51">
        <v>-1705113.67</v>
      </c>
      <c r="G59" s="51"/>
      <c r="H59" s="51">
        <v>23515.01</v>
      </c>
      <c r="I59" s="51"/>
      <c r="J59" s="51">
        <v>1727954.2700000005</v>
      </c>
      <c r="K59" s="51"/>
      <c r="L59" s="51">
        <v>81094691.389999986</v>
      </c>
      <c r="M59" s="53"/>
      <c r="N59" s="78">
        <f>SUM(N41:N58)</f>
        <v>-32929121.619999997</v>
      </c>
      <c r="P59" s="78">
        <f>SUM(P41:P58)</f>
        <v>48165569.769999996</v>
      </c>
    </row>
    <row r="60" spans="1:16" x14ac:dyDescent="0.2">
      <c r="B60" s="45"/>
      <c r="C60" s="45"/>
      <c r="D60" s="45"/>
      <c r="E60" s="45"/>
      <c r="F60" s="45"/>
      <c r="G60" s="45"/>
      <c r="H60" s="45"/>
      <c r="I60" s="45"/>
      <c r="J60" s="45"/>
      <c r="K60" s="45"/>
      <c r="L60" s="45"/>
      <c r="M60" s="4"/>
    </row>
    <row r="61" spans="1:16" x14ac:dyDescent="0.2">
      <c r="A61" s="3" t="s">
        <v>124</v>
      </c>
      <c r="B61" s="45"/>
      <c r="C61" s="45"/>
      <c r="D61" s="45"/>
      <c r="E61" s="45"/>
      <c r="F61" s="45"/>
      <c r="G61" s="45"/>
      <c r="H61" s="45"/>
      <c r="I61" s="45"/>
      <c r="J61" s="45"/>
      <c r="K61" s="45"/>
      <c r="L61" s="45"/>
      <c r="M61" s="4"/>
    </row>
    <row r="62" spans="1:16" x14ac:dyDescent="0.2">
      <c r="A62" t="s">
        <v>528</v>
      </c>
      <c r="B62" s="45">
        <v>220659.05</v>
      </c>
      <c r="C62" s="45"/>
      <c r="D62" s="45">
        <v>0</v>
      </c>
      <c r="E62" s="45"/>
      <c r="F62" s="45">
        <v>0</v>
      </c>
      <c r="G62" s="45"/>
      <c r="H62" s="45">
        <v>0</v>
      </c>
      <c r="I62" s="45"/>
      <c r="J62" s="45">
        <v>0</v>
      </c>
      <c r="K62" s="45"/>
      <c r="L62" s="45">
        <v>220659.05</v>
      </c>
      <c r="M62" s="4"/>
      <c r="N62" s="78">
        <v>-208837.46999999997</v>
      </c>
      <c r="P62" s="78">
        <v>11821.580000000016</v>
      </c>
    </row>
    <row r="63" spans="1:16" x14ac:dyDescent="0.2">
      <c r="A63" t="s">
        <v>529</v>
      </c>
      <c r="B63" s="150">
        <v>16441210.630000001</v>
      </c>
      <c r="C63" s="150"/>
      <c r="D63" s="150">
        <v>2418397.0099999998</v>
      </c>
      <c r="E63" s="150"/>
      <c r="F63" s="150">
        <v>-20299.95</v>
      </c>
      <c r="G63" s="150"/>
      <c r="H63" s="150">
        <v>0</v>
      </c>
      <c r="I63" s="150"/>
      <c r="J63" s="150">
        <v>2398097.0599999996</v>
      </c>
      <c r="K63" s="150"/>
      <c r="L63" s="150">
        <v>18839307.690000001</v>
      </c>
      <c r="M63" s="4"/>
      <c r="N63" s="78">
        <v>-12039067.15</v>
      </c>
      <c r="P63" s="78">
        <v>6800240.540000001</v>
      </c>
    </row>
    <row r="64" spans="1:16" x14ac:dyDescent="0.2">
      <c r="A64" t="s">
        <v>1299</v>
      </c>
      <c r="B64" s="47">
        <v>0</v>
      </c>
      <c r="C64" s="150"/>
      <c r="D64" s="47">
        <v>0</v>
      </c>
      <c r="E64" s="150"/>
      <c r="F64" s="47">
        <v>0</v>
      </c>
      <c r="G64" s="150"/>
      <c r="H64" s="47">
        <v>3941518.65</v>
      </c>
      <c r="I64" s="150"/>
      <c r="J64" s="47">
        <v>3941518.65</v>
      </c>
      <c r="K64" s="150"/>
      <c r="L64" s="47">
        <v>3941518.65</v>
      </c>
      <c r="M64" s="4"/>
      <c r="N64" s="79">
        <v>-35270.86</v>
      </c>
      <c r="P64" s="79">
        <v>3906247.79</v>
      </c>
    </row>
    <row r="65" spans="1:16" x14ac:dyDescent="0.2">
      <c r="B65" s="51">
        <v>16661869.680000002</v>
      </c>
      <c r="C65" s="51"/>
      <c r="D65" s="51">
        <v>2418397.0099999998</v>
      </c>
      <c r="E65" s="51"/>
      <c r="F65" s="51">
        <v>-20299.95</v>
      </c>
      <c r="G65" s="51"/>
      <c r="H65" s="51">
        <v>3941518.65</v>
      </c>
      <c r="I65" s="51"/>
      <c r="J65" s="51">
        <v>6339615.709999999</v>
      </c>
      <c r="K65" s="51"/>
      <c r="L65" s="51">
        <v>23001485.390000001</v>
      </c>
      <c r="M65" s="53"/>
      <c r="N65" s="51">
        <v>-12283175.48</v>
      </c>
      <c r="P65" s="51">
        <v>10718309.91</v>
      </c>
    </row>
    <row r="66" spans="1:16" x14ac:dyDescent="0.2">
      <c r="B66" s="51"/>
      <c r="C66" s="51"/>
      <c r="D66" s="51"/>
      <c r="E66" s="51"/>
      <c r="F66" s="51"/>
      <c r="G66" s="51"/>
      <c r="H66" s="51"/>
      <c r="I66" s="51"/>
      <c r="J66" s="51"/>
      <c r="K66" s="51"/>
      <c r="L66" s="51"/>
      <c r="M66" s="53"/>
    </row>
    <row r="67" spans="1:16" x14ac:dyDescent="0.2">
      <c r="B67" s="51"/>
      <c r="C67" s="51"/>
      <c r="D67" s="51"/>
      <c r="E67" s="51"/>
      <c r="F67" s="51"/>
      <c r="G67" s="51"/>
      <c r="H67" s="51"/>
      <c r="I67" s="51"/>
      <c r="J67" s="51"/>
      <c r="K67" s="51"/>
      <c r="L67" s="51"/>
      <c r="M67" s="4"/>
    </row>
    <row r="68" spans="1:16" ht="13.5" thickBot="1" x14ac:dyDescent="0.25">
      <c r="A68" s="3" t="s">
        <v>200</v>
      </c>
      <c r="B68" s="46">
        <v>679554156.89000022</v>
      </c>
      <c r="C68" s="51"/>
      <c r="D68" s="46">
        <v>49101922.710000008</v>
      </c>
      <c r="E68" s="51"/>
      <c r="F68" s="46">
        <v>-8149315.0699999994</v>
      </c>
      <c r="G68" s="51"/>
      <c r="H68" s="46">
        <v>3874350.8899999997</v>
      </c>
      <c r="I68" s="51"/>
      <c r="J68" s="46">
        <v>44826958.530000001</v>
      </c>
      <c r="K68" s="51"/>
      <c r="L68" s="46">
        <v>724381115.42000008</v>
      </c>
      <c r="M68" s="4"/>
      <c r="N68" s="46">
        <f>N25+N34+N38+N59+N65</f>
        <v>-240419981.02999997</v>
      </c>
      <c r="P68" s="46">
        <f>P25+P34+P38+P59+P65</f>
        <v>483961134.39000005</v>
      </c>
    </row>
    <row r="69" spans="1:16" ht="13.5" thickTop="1" x14ac:dyDescent="0.2">
      <c r="B69" s="51"/>
      <c r="C69" s="51"/>
      <c r="D69" s="51"/>
      <c r="E69" s="51"/>
      <c r="F69" s="51"/>
      <c r="G69" s="51"/>
      <c r="H69" s="51"/>
      <c r="I69" s="51"/>
      <c r="J69" s="51"/>
      <c r="K69" s="51"/>
      <c r="L69" s="51"/>
      <c r="M69" s="4"/>
    </row>
    <row r="70" spans="1:16" x14ac:dyDescent="0.2">
      <c r="B70" s="150"/>
      <c r="C70" s="45"/>
      <c r="D70" s="150"/>
      <c r="E70" s="45"/>
      <c r="F70" s="150"/>
      <c r="G70" s="45"/>
      <c r="H70" s="150"/>
      <c r="I70" s="45"/>
      <c r="J70" s="150"/>
      <c r="K70" s="45"/>
      <c r="L70" s="45"/>
      <c r="M70" s="4"/>
    </row>
    <row r="71" spans="1:16" x14ac:dyDescent="0.2">
      <c r="B71" s="45"/>
      <c r="C71" s="45"/>
      <c r="D71" s="45"/>
      <c r="E71" s="45"/>
      <c r="F71" s="45"/>
      <c r="G71" s="45"/>
      <c r="H71" s="45"/>
      <c r="I71" s="45"/>
      <c r="J71" s="45"/>
      <c r="K71" s="45"/>
      <c r="L71" s="78"/>
      <c r="M71" s="4"/>
      <c r="N71" s="78"/>
      <c r="P71" s="78"/>
    </row>
    <row r="72" spans="1:16" x14ac:dyDescent="0.2">
      <c r="B72" s="45"/>
      <c r="C72" s="45"/>
      <c r="D72" s="45"/>
      <c r="E72" s="45"/>
      <c r="F72" s="45"/>
      <c r="G72" s="45"/>
      <c r="H72" s="45"/>
      <c r="I72" s="45"/>
      <c r="J72" s="45"/>
      <c r="K72" s="45"/>
      <c r="L72" s="45"/>
      <c r="M72" s="4"/>
    </row>
    <row r="73" spans="1:16" x14ac:dyDescent="0.2">
      <c r="B73" s="45"/>
      <c r="C73" s="45"/>
      <c r="D73" s="45"/>
      <c r="E73" s="45"/>
      <c r="F73" s="45"/>
      <c r="G73" s="45"/>
      <c r="H73" s="45"/>
      <c r="I73" s="45"/>
      <c r="J73" s="45"/>
      <c r="K73" s="45"/>
      <c r="L73" s="45"/>
      <c r="M73" s="4"/>
    </row>
    <row r="74" spans="1:16" x14ac:dyDescent="0.2">
      <c r="B74" s="45"/>
      <c r="C74" s="45"/>
      <c r="D74" s="45"/>
      <c r="E74" s="45"/>
      <c r="F74" s="45"/>
      <c r="G74" s="45"/>
      <c r="H74" s="45"/>
      <c r="I74" s="45"/>
      <c r="J74" s="45"/>
      <c r="K74" s="45"/>
      <c r="L74" s="45"/>
      <c r="M74" s="4"/>
    </row>
    <row r="75" spans="1:16" x14ac:dyDescent="0.2">
      <c r="B75" s="4"/>
      <c r="C75" s="4"/>
      <c r="D75" s="4"/>
      <c r="E75" s="4"/>
      <c r="F75" s="4"/>
      <c r="G75" s="4"/>
      <c r="H75" s="4"/>
      <c r="I75" s="4"/>
      <c r="J75" s="4"/>
      <c r="K75" s="4"/>
      <c r="L75" s="4"/>
      <c r="M75" s="4"/>
    </row>
    <row r="76" spans="1:16" x14ac:dyDescent="0.2">
      <c r="B76" s="4"/>
      <c r="C76" s="4"/>
      <c r="D76" s="4"/>
      <c r="E76" s="4"/>
      <c r="F76" s="4"/>
      <c r="G76" s="4"/>
      <c r="H76" s="4"/>
      <c r="I76" s="4"/>
      <c r="J76" s="4"/>
      <c r="K76" s="4"/>
      <c r="L76" s="4"/>
      <c r="M76" s="4"/>
    </row>
    <row r="77" spans="1:16" x14ac:dyDescent="0.2">
      <c r="B77" s="4"/>
      <c r="C77" s="4"/>
      <c r="D77" s="4"/>
      <c r="E77" s="4"/>
      <c r="F77" s="4"/>
      <c r="G77" s="4"/>
      <c r="H77" s="4"/>
      <c r="I77" s="4"/>
      <c r="J77" s="4"/>
      <c r="K77" s="4"/>
      <c r="L77" s="4"/>
      <c r="M77" s="4"/>
    </row>
    <row r="78" spans="1:16" x14ac:dyDescent="0.2">
      <c r="B78" s="4"/>
      <c r="C78" s="4"/>
      <c r="D78" s="4"/>
      <c r="E78" s="4"/>
      <c r="F78" s="4"/>
      <c r="G78" s="4"/>
      <c r="H78" s="4"/>
      <c r="I78" s="4"/>
      <c r="J78" s="4"/>
      <c r="K78" s="4"/>
      <c r="L78" s="4"/>
      <c r="M78" s="4"/>
    </row>
    <row r="79" spans="1:16" x14ac:dyDescent="0.2">
      <c r="B79" s="4"/>
      <c r="C79" s="4"/>
      <c r="D79" s="4"/>
      <c r="E79" s="4"/>
      <c r="F79" s="4"/>
      <c r="G79" s="4"/>
      <c r="H79" s="4"/>
      <c r="I79" s="4"/>
      <c r="J79" s="4"/>
      <c r="K79" s="4"/>
      <c r="L79" s="4"/>
      <c r="M79" s="4"/>
    </row>
    <row r="80" spans="1:16" x14ac:dyDescent="0.2">
      <c r="B80" s="4"/>
      <c r="C80" s="4"/>
      <c r="D80" s="4"/>
      <c r="E80" s="4"/>
      <c r="F80" s="4"/>
      <c r="G80" s="4"/>
      <c r="H80" s="4"/>
      <c r="I80" s="4"/>
      <c r="J80" s="4"/>
      <c r="K80" s="4"/>
      <c r="L80" s="4"/>
      <c r="M80" s="4"/>
    </row>
    <row r="81" spans="2:13" x14ac:dyDescent="0.2">
      <c r="B81" s="4"/>
      <c r="C81" s="4"/>
      <c r="D81" s="4"/>
      <c r="E81" s="4"/>
      <c r="F81" s="4"/>
      <c r="G81" s="4"/>
      <c r="H81" s="4"/>
      <c r="I81" s="4"/>
      <c r="J81" s="4"/>
      <c r="K81" s="4"/>
      <c r="L81" s="4"/>
      <c r="M81" s="4"/>
    </row>
    <row r="82" spans="2:13" x14ac:dyDescent="0.2">
      <c r="B82" s="4"/>
      <c r="C82" s="4"/>
      <c r="D82" s="4"/>
      <c r="E82" s="4"/>
      <c r="F82" s="4"/>
      <c r="G82" s="4"/>
      <c r="H82" s="4"/>
      <c r="I82" s="4"/>
      <c r="J82" s="4"/>
      <c r="K82" s="4"/>
      <c r="L82" s="4"/>
      <c r="M82" s="4"/>
    </row>
    <row r="83" spans="2:13" x14ac:dyDescent="0.2">
      <c r="B83" s="4"/>
      <c r="C83" s="4"/>
      <c r="D83" s="4"/>
      <c r="E83" s="4"/>
      <c r="F83" s="4"/>
      <c r="G83" s="4"/>
      <c r="H83" s="4"/>
      <c r="I83" s="4"/>
      <c r="J83" s="4"/>
      <c r="K83" s="4"/>
      <c r="L83" s="4"/>
      <c r="M83" s="4"/>
    </row>
    <row r="84" spans="2:13" x14ac:dyDescent="0.2">
      <c r="B84" s="4"/>
      <c r="C84" s="4"/>
      <c r="D84" s="4"/>
      <c r="E84" s="4"/>
      <c r="F84" s="4"/>
      <c r="G84" s="4"/>
      <c r="H84" s="4"/>
      <c r="I84" s="4"/>
      <c r="J84" s="4"/>
      <c r="K84" s="4"/>
      <c r="L84" s="4"/>
      <c r="M84" s="4"/>
    </row>
    <row r="85" spans="2:13" x14ac:dyDescent="0.2">
      <c r="B85" s="4"/>
      <c r="C85" s="4"/>
      <c r="D85" s="4"/>
      <c r="E85" s="4"/>
      <c r="F85" s="4"/>
      <c r="G85" s="4"/>
      <c r="H85" s="4"/>
      <c r="I85" s="4"/>
      <c r="J85" s="4"/>
      <c r="K85" s="4"/>
      <c r="L85" s="4"/>
      <c r="M85" s="4"/>
    </row>
    <row r="86" spans="2:13" x14ac:dyDescent="0.2">
      <c r="B86" s="4"/>
      <c r="C86" s="4"/>
      <c r="D86" s="4"/>
      <c r="E86" s="4"/>
      <c r="F86" s="4"/>
      <c r="G86" s="4"/>
      <c r="H86" s="4"/>
      <c r="I86" s="4"/>
      <c r="J86" s="4"/>
      <c r="K86" s="4"/>
      <c r="L86" s="4"/>
      <c r="M86" s="4"/>
    </row>
    <row r="87" spans="2:13" x14ac:dyDescent="0.2">
      <c r="B87" s="4"/>
      <c r="C87" s="4"/>
      <c r="D87" s="4"/>
      <c r="E87" s="4"/>
      <c r="F87" s="4"/>
      <c r="G87" s="4"/>
      <c r="H87" s="4"/>
      <c r="I87" s="4"/>
      <c r="J87" s="4"/>
      <c r="K87" s="4"/>
      <c r="L87" s="4"/>
      <c r="M87" s="4"/>
    </row>
    <row r="88" spans="2:13" x14ac:dyDescent="0.2">
      <c r="B88" s="4"/>
      <c r="C88" s="4"/>
      <c r="D88" s="4"/>
      <c r="E88" s="4"/>
      <c r="F88" s="4"/>
      <c r="G88" s="4"/>
      <c r="H88" s="4"/>
      <c r="I88" s="4"/>
      <c r="J88" s="4"/>
      <c r="K88" s="4"/>
      <c r="L88" s="4"/>
      <c r="M88" s="4"/>
    </row>
    <row r="89" spans="2:13" x14ac:dyDescent="0.2">
      <c r="B89" s="4"/>
      <c r="C89" s="4"/>
      <c r="D89" s="4"/>
      <c r="E89" s="4"/>
      <c r="F89" s="4"/>
      <c r="G89" s="4"/>
      <c r="H89" s="4"/>
      <c r="I89" s="4"/>
      <c r="J89" s="4"/>
      <c r="K89" s="4"/>
      <c r="L89" s="4"/>
      <c r="M89" s="4"/>
    </row>
    <row r="90" spans="2:13" x14ac:dyDescent="0.2">
      <c r="B90" s="4"/>
      <c r="C90" s="4"/>
      <c r="D90" s="4"/>
      <c r="E90" s="4"/>
      <c r="F90" s="4"/>
      <c r="G90" s="4"/>
      <c r="H90" s="4"/>
      <c r="I90" s="4"/>
      <c r="J90" s="4"/>
      <c r="K90" s="4"/>
      <c r="L90" s="4"/>
      <c r="M90" s="4"/>
    </row>
    <row r="91" spans="2:13" x14ac:dyDescent="0.2">
      <c r="B91" s="4"/>
      <c r="C91" s="4"/>
      <c r="D91" s="4"/>
      <c r="E91" s="4"/>
      <c r="F91" s="4"/>
      <c r="G91" s="4"/>
      <c r="H91" s="4"/>
      <c r="I91" s="4"/>
      <c r="J91" s="4"/>
      <c r="K91" s="4"/>
      <c r="L91" s="4"/>
      <c r="M91" s="4"/>
    </row>
    <row r="92" spans="2:13" x14ac:dyDescent="0.2">
      <c r="B92" s="4"/>
      <c r="C92" s="4"/>
      <c r="D92" s="4"/>
      <c r="E92" s="4"/>
      <c r="F92" s="4"/>
      <c r="G92" s="4"/>
      <c r="H92" s="4"/>
      <c r="I92" s="4"/>
      <c r="J92" s="4"/>
      <c r="K92" s="4"/>
      <c r="L92" s="4"/>
      <c r="M92" s="4"/>
    </row>
    <row r="93" spans="2:13" x14ac:dyDescent="0.2">
      <c r="B93" s="4"/>
      <c r="C93" s="4"/>
      <c r="D93" s="4"/>
      <c r="E93" s="4"/>
      <c r="F93" s="4"/>
      <c r="G93" s="4"/>
      <c r="H93" s="4"/>
      <c r="I93" s="4"/>
      <c r="J93" s="4"/>
      <c r="K93" s="4"/>
      <c r="L93" s="4"/>
      <c r="M93" s="4"/>
    </row>
    <row r="94" spans="2:13" x14ac:dyDescent="0.2">
      <c r="B94" s="4"/>
      <c r="C94" s="4"/>
      <c r="D94" s="4"/>
      <c r="E94" s="4"/>
      <c r="F94" s="4"/>
      <c r="G94" s="4"/>
      <c r="H94" s="4"/>
      <c r="I94" s="4"/>
      <c r="J94" s="4"/>
      <c r="K94" s="4"/>
      <c r="L94" s="4"/>
      <c r="M94" s="4"/>
    </row>
    <row r="95" spans="2:13" x14ac:dyDescent="0.2">
      <c r="B95" s="4"/>
      <c r="C95" s="4"/>
      <c r="D95" s="4"/>
      <c r="E95" s="4"/>
      <c r="F95" s="4"/>
      <c r="G95" s="4"/>
      <c r="H95" s="4"/>
      <c r="I95" s="4"/>
      <c r="J95" s="4"/>
      <c r="K95" s="4"/>
      <c r="L95" s="4"/>
      <c r="M95" s="4"/>
    </row>
    <row r="96" spans="2:13" x14ac:dyDescent="0.2">
      <c r="B96" s="4"/>
      <c r="C96" s="4"/>
      <c r="D96" s="4"/>
      <c r="E96" s="4"/>
      <c r="F96" s="4"/>
      <c r="G96" s="4"/>
      <c r="H96" s="4"/>
      <c r="I96" s="4"/>
      <c r="J96" s="4"/>
      <c r="K96" s="4"/>
      <c r="L96" s="4"/>
      <c r="M96" s="4"/>
    </row>
    <row r="97" spans="2:13" x14ac:dyDescent="0.2">
      <c r="B97" s="4"/>
      <c r="C97" s="4"/>
      <c r="D97" s="4"/>
      <c r="E97" s="4"/>
      <c r="F97" s="4"/>
      <c r="G97" s="4"/>
      <c r="H97" s="4"/>
      <c r="I97" s="4"/>
      <c r="J97" s="4"/>
      <c r="K97" s="4"/>
      <c r="L97" s="4"/>
      <c r="M97" s="4"/>
    </row>
    <row r="98" spans="2:13" x14ac:dyDescent="0.2">
      <c r="B98" s="4"/>
      <c r="C98" s="4"/>
      <c r="D98" s="4"/>
      <c r="E98" s="4"/>
      <c r="F98" s="4"/>
      <c r="G98" s="4"/>
      <c r="H98" s="4"/>
      <c r="I98" s="4"/>
      <c r="J98" s="4"/>
      <c r="K98" s="4"/>
      <c r="L98" s="4"/>
      <c r="M98" s="4"/>
    </row>
    <row r="99" spans="2:13" x14ac:dyDescent="0.2">
      <c r="B99" s="4"/>
      <c r="C99" s="4"/>
      <c r="D99" s="4"/>
      <c r="E99" s="4"/>
      <c r="F99" s="4"/>
      <c r="G99" s="4"/>
      <c r="H99" s="4"/>
      <c r="I99" s="4"/>
      <c r="J99" s="4"/>
      <c r="K99" s="4"/>
      <c r="L99" s="4"/>
      <c r="M99" s="4"/>
    </row>
    <row r="100" spans="2:13" x14ac:dyDescent="0.2">
      <c r="B100" s="4"/>
      <c r="C100" s="4"/>
      <c r="D100" s="4"/>
      <c r="E100" s="4"/>
      <c r="F100" s="4"/>
      <c r="G100" s="4"/>
      <c r="H100" s="4"/>
      <c r="I100" s="4"/>
      <c r="J100" s="4"/>
      <c r="K100" s="4"/>
      <c r="L100" s="4"/>
      <c r="M100" s="4"/>
    </row>
    <row r="101" spans="2:13" x14ac:dyDescent="0.2">
      <c r="B101" s="4"/>
      <c r="C101" s="4"/>
      <c r="D101" s="4"/>
      <c r="E101" s="4"/>
      <c r="F101" s="4"/>
      <c r="G101" s="4"/>
      <c r="H101" s="4"/>
      <c r="I101" s="4"/>
      <c r="J101" s="4"/>
      <c r="K101" s="4"/>
      <c r="L101" s="4"/>
      <c r="M101" s="4"/>
    </row>
    <row r="102" spans="2:13" x14ac:dyDescent="0.2">
      <c r="B102" s="4"/>
      <c r="C102" s="4"/>
      <c r="D102" s="4"/>
      <c r="E102" s="4"/>
      <c r="F102" s="4"/>
      <c r="G102" s="4"/>
      <c r="H102" s="4"/>
      <c r="I102" s="4"/>
      <c r="J102" s="4"/>
      <c r="K102" s="4"/>
      <c r="L102" s="4"/>
      <c r="M102" s="4"/>
    </row>
    <row r="103" spans="2:13" x14ac:dyDescent="0.2">
      <c r="B103" s="4"/>
      <c r="C103" s="4"/>
      <c r="D103" s="4"/>
      <c r="E103" s="4"/>
      <c r="F103" s="4"/>
      <c r="G103" s="4"/>
      <c r="H103" s="4"/>
      <c r="I103" s="4"/>
      <c r="J103" s="4"/>
      <c r="K103" s="4"/>
      <c r="L103" s="4"/>
      <c r="M103" s="4"/>
    </row>
    <row r="104" spans="2:13" x14ac:dyDescent="0.2">
      <c r="B104" s="4"/>
      <c r="C104" s="4"/>
      <c r="D104" s="4"/>
      <c r="E104" s="4"/>
      <c r="F104" s="4"/>
      <c r="G104" s="4"/>
      <c r="H104" s="4"/>
      <c r="I104" s="4"/>
      <c r="J104" s="4"/>
      <c r="K104" s="4"/>
      <c r="L104" s="4"/>
      <c r="M104" s="4"/>
    </row>
    <row r="105" spans="2:13" x14ac:dyDescent="0.2">
      <c r="B105" s="4"/>
      <c r="C105" s="4"/>
      <c r="D105" s="4"/>
      <c r="E105" s="4"/>
      <c r="F105" s="4"/>
      <c r="G105" s="4"/>
      <c r="H105" s="4"/>
      <c r="I105" s="4"/>
      <c r="J105" s="4"/>
      <c r="K105" s="4"/>
      <c r="L105" s="4"/>
      <c r="M105" s="4"/>
    </row>
    <row r="106" spans="2:13" x14ac:dyDescent="0.2">
      <c r="B106" s="4"/>
      <c r="C106" s="4"/>
      <c r="D106" s="4"/>
      <c r="E106" s="4"/>
      <c r="F106" s="4"/>
      <c r="G106" s="4"/>
      <c r="H106" s="4"/>
      <c r="I106" s="4"/>
      <c r="J106" s="4"/>
      <c r="K106" s="4"/>
      <c r="L106" s="4"/>
      <c r="M106" s="4"/>
    </row>
    <row r="107" spans="2:13" x14ac:dyDescent="0.2">
      <c r="B107" s="4"/>
      <c r="C107" s="4"/>
      <c r="D107" s="4"/>
      <c r="E107" s="4"/>
      <c r="F107" s="4"/>
      <c r="G107" s="4"/>
      <c r="H107" s="4"/>
      <c r="I107" s="4"/>
      <c r="J107" s="4"/>
      <c r="K107" s="4"/>
      <c r="L107" s="4"/>
      <c r="M107" s="4"/>
    </row>
    <row r="108" spans="2:13" x14ac:dyDescent="0.2">
      <c r="B108" s="4"/>
      <c r="C108" s="4"/>
      <c r="D108" s="4"/>
      <c r="E108" s="4"/>
      <c r="F108" s="4"/>
      <c r="G108" s="4"/>
      <c r="H108" s="4"/>
      <c r="I108" s="4"/>
      <c r="J108" s="4"/>
      <c r="K108" s="4"/>
      <c r="L108" s="4"/>
      <c r="M108" s="4"/>
    </row>
    <row r="109" spans="2:13" x14ac:dyDescent="0.2">
      <c r="B109" s="4"/>
      <c r="C109" s="4"/>
      <c r="D109" s="4"/>
      <c r="E109" s="4"/>
      <c r="F109" s="4"/>
      <c r="G109" s="4"/>
      <c r="H109" s="4"/>
      <c r="I109" s="4"/>
      <c r="J109" s="4"/>
      <c r="K109" s="4"/>
      <c r="L109" s="4"/>
      <c r="M109" s="4"/>
    </row>
  </sheetData>
  <mergeCells count="3">
    <mergeCell ref="A2:P2"/>
    <mergeCell ref="A1:P1"/>
    <mergeCell ref="A3:P3"/>
  </mergeCells>
  <phoneticPr fontId="0" type="noConversion"/>
  <pageMargins left="0.75" right="0.75" top="1" bottom="1" header="0.5" footer="0.5"/>
  <pageSetup scale="60" fitToHeight="2" orientation="landscape" r:id="rId1"/>
  <headerFooter alignWithMargins="0">
    <oddFooter>&amp;L&amp;Z
&amp;F&amp;C&amp;A&amp;R17.&amp;P</oddFooter>
  </headerFooter>
  <rowBreaks count="1" manualBreakCount="1">
    <brk id="60"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153"/>
  <sheetViews>
    <sheetView zoomScaleNormal="100" workbookViewId="0">
      <selection sqref="A1:L1"/>
    </sheetView>
  </sheetViews>
  <sheetFormatPr defaultRowHeight="12.75" x14ac:dyDescent="0.2"/>
  <cols>
    <col min="1" max="1" width="49.71093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5" t="s">
        <v>1100</v>
      </c>
      <c r="B2" s="305"/>
      <c r="C2" s="305"/>
      <c r="D2" s="305"/>
      <c r="E2" s="305"/>
      <c r="F2" s="305"/>
      <c r="G2" s="305"/>
      <c r="H2" s="305"/>
      <c r="I2" s="305"/>
      <c r="J2" s="305"/>
      <c r="K2" s="305"/>
      <c r="L2" s="305"/>
    </row>
    <row r="3" spans="1:13" x14ac:dyDescent="0.2">
      <c r="A3" s="294" t="s">
        <v>1307</v>
      </c>
      <c r="B3" s="294"/>
      <c r="C3" s="294"/>
      <c r="D3" s="294"/>
      <c r="E3" s="294"/>
      <c r="F3" s="294"/>
      <c r="G3" s="294"/>
      <c r="H3" s="294"/>
      <c r="I3" s="294"/>
      <c r="J3" s="294"/>
      <c r="K3" s="294"/>
      <c r="L3" s="294"/>
    </row>
    <row r="4" spans="1:13" x14ac:dyDescent="0.2">
      <c r="A4" s="30"/>
      <c r="B4" s="30"/>
      <c r="C4" s="30"/>
      <c r="D4" s="30"/>
      <c r="E4" s="30"/>
      <c r="F4" s="30"/>
      <c r="G4" s="30"/>
      <c r="H4" s="30"/>
      <c r="I4" s="30"/>
      <c r="J4" s="30"/>
      <c r="K4" s="30"/>
      <c r="L4" s="30"/>
    </row>
    <row r="6" spans="1:13" x14ac:dyDescent="0.2">
      <c r="B6" s="41" t="s">
        <v>24</v>
      </c>
      <c r="D6" s="45"/>
      <c r="F6" s="45"/>
      <c r="H6" s="41" t="s">
        <v>568</v>
      </c>
      <c r="J6" s="45"/>
      <c r="L6" s="41" t="s">
        <v>25</v>
      </c>
    </row>
    <row r="7" spans="1:13" s="10" customFormat="1" x14ac:dyDescent="0.2">
      <c r="B7" s="42" t="s">
        <v>26</v>
      </c>
      <c r="C7"/>
      <c r="D7" s="42" t="s">
        <v>106</v>
      </c>
      <c r="E7"/>
      <c r="F7" s="42" t="s">
        <v>107</v>
      </c>
      <c r="G7"/>
      <c r="H7" s="42" t="s">
        <v>569</v>
      </c>
      <c r="I7"/>
      <c r="J7" s="42" t="s">
        <v>108</v>
      </c>
      <c r="K7"/>
      <c r="L7" s="42" t="s">
        <v>26</v>
      </c>
    </row>
    <row r="8" spans="1:13" s="10" customFormat="1" x14ac:dyDescent="0.2">
      <c r="A8" s="3" t="s">
        <v>365</v>
      </c>
      <c r="B8" s="52"/>
      <c r="C8"/>
      <c r="D8" s="52"/>
      <c r="E8"/>
      <c r="F8" s="52"/>
      <c r="G8"/>
      <c r="H8" s="52"/>
      <c r="I8"/>
      <c r="J8" s="52"/>
      <c r="K8"/>
      <c r="L8" s="52"/>
    </row>
    <row r="9" spans="1:13" s="10" customFormat="1" x14ac:dyDescent="0.2">
      <c r="A9" s="3" t="s">
        <v>530</v>
      </c>
      <c r="B9" s="52"/>
      <c r="C9"/>
      <c r="D9" s="52"/>
      <c r="E9"/>
      <c r="F9" s="52"/>
      <c r="G9"/>
      <c r="H9" s="52"/>
      <c r="I9"/>
      <c r="J9" s="52"/>
      <c r="K9"/>
      <c r="L9" s="52"/>
    </row>
    <row r="10" spans="1:13" x14ac:dyDescent="0.2">
      <c r="A10" s="3" t="s">
        <v>120</v>
      </c>
    </row>
    <row r="11" spans="1:13" x14ac:dyDescent="0.2">
      <c r="A11" t="s">
        <v>789</v>
      </c>
      <c r="B11" s="45">
        <v>59724.58</v>
      </c>
      <c r="C11" s="45"/>
      <c r="D11" s="45">
        <v>0</v>
      </c>
      <c r="E11" s="45"/>
      <c r="F11" s="45">
        <v>0</v>
      </c>
      <c r="G11" s="45"/>
      <c r="H11" s="45">
        <v>0</v>
      </c>
      <c r="I11" s="45"/>
      <c r="J11" s="45">
        <v>0</v>
      </c>
      <c r="K11" s="45"/>
      <c r="L11" s="45">
        <v>59724.58</v>
      </c>
      <c r="M11" s="4"/>
    </row>
    <row r="12" spans="1:13" x14ac:dyDescent="0.2">
      <c r="A12" t="s">
        <v>790</v>
      </c>
      <c r="B12" s="45">
        <v>74018.23</v>
      </c>
      <c r="C12" s="45"/>
      <c r="D12" s="45">
        <v>0</v>
      </c>
      <c r="E12" s="45"/>
      <c r="F12" s="45">
        <v>0</v>
      </c>
      <c r="G12" s="45"/>
      <c r="H12" s="45">
        <v>0</v>
      </c>
      <c r="I12" s="45"/>
      <c r="J12" s="45">
        <v>0</v>
      </c>
      <c r="K12" s="45"/>
      <c r="L12" s="45">
        <v>74018.23</v>
      </c>
      <c r="M12" s="4"/>
    </row>
    <row r="13" spans="1:13" x14ac:dyDescent="0.2">
      <c r="A13" t="s">
        <v>791</v>
      </c>
      <c r="B13" s="45">
        <v>384917.06</v>
      </c>
      <c r="C13" s="45"/>
      <c r="D13" s="45">
        <v>0</v>
      </c>
      <c r="E13" s="45"/>
      <c r="F13" s="45">
        <v>-16951.29</v>
      </c>
      <c r="G13" s="45"/>
      <c r="H13" s="45">
        <v>0</v>
      </c>
      <c r="I13" s="45"/>
      <c r="J13" s="45">
        <v>-16951.29</v>
      </c>
      <c r="K13" s="45"/>
      <c r="L13" s="45">
        <v>367965.77</v>
      </c>
      <c r="M13" s="4"/>
    </row>
    <row r="14" spans="1:13" x14ac:dyDescent="0.2">
      <c r="A14" t="s">
        <v>70</v>
      </c>
      <c r="B14" s="45">
        <v>532497.30000000005</v>
      </c>
      <c r="C14" s="45"/>
      <c r="D14" s="45">
        <v>0</v>
      </c>
      <c r="E14" s="45"/>
      <c r="F14" s="45">
        <v>0</v>
      </c>
      <c r="G14" s="45"/>
      <c r="H14" s="45">
        <v>0</v>
      </c>
      <c r="I14" s="45"/>
      <c r="J14" s="45">
        <v>0</v>
      </c>
      <c r="K14" s="45"/>
      <c r="L14" s="45">
        <v>532497.30000000005</v>
      </c>
      <c r="M14" s="4"/>
    </row>
    <row r="15" spans="1:13" x14ac:dyDescent="0.2">
      <c r="A15" t="s">
        <v>71</v>
      </c>
      <c r="B15" s="45">
        <v>301959715.91000003</v>
      </c>
      <c r="C15" s="45"/>
      <c r="D15" s="45">
        <v>15278361.580000002</v>
      </c>
      <c r="E15" s="45"/>
      <c r="F15" s="45">
        <v>-4156176.1399999997</v>
      </c>
      <c r="G15" s="45"/>
      <c r="H15" s="45">
        <v>0</v>
      </c>
      <c r="I15" s="45"/>
      <c r="J15" s="45">
        <v>11122185.440000001</v>
      </c>
      <c r="K15" s="45"/>
      <c r="L15" s="45">
        <v>313081901.35000002</v>
      </c>
      <c r="M15" s="4"/>
    </row>
    <row r="16" spans="1:13" x14ac:dyDescent="0.2">
      <c r="A16" t="s">
        <v>72</v>
      </c>
      <c r="B16" s="45">
        <v>10321599.73</v>
      </c>
      <c r="C16" s="45"/>
      <c r="D16" s="45">
        <v>1345306.42</v>
      </c>
      <c r="E16" s="45"/>
      <c r="F16" s="45">
        <v>-53302.719999999994</v>
      </c>
      <c r="G16" s="45"/>
      <c r="H16" s="45">
        <v>0</v>
      </c>
      <c r="I16" s="45"/>
      <c r="J16" s="45">
        <v>1292003.7</v>
      </c>
      <c r="K16" s="45"/>
      <c r="L16" s="45">
        <v>11613603.43</v>
      </c>
      <c r="M16" s="4"/>
    </row>
    <row r="17" spans="1:15" x14ac:dyDescent="0.2">
      <c r="A17" t="s">
        <v>73</v>
      </c>
      <c r="B17" s="45">
        <v>4173290.64</v>
      </c>
      <c r="C17" s="45"/>
      <c r="D17" s="45">
        <v>269600.18</v>
      </c>
      <c r="E17" s="45"/>
      <c r="F17" s="45">
        <v>-59020.7</v>
      </c>
      <c r="G17" s="45"/>
      <c r="H17" s="45">
        <v>0</v>
      </c>
      <c r="I17" s="45"/>
      <c r="J17" s="45">
        <v>210579.47999999998</v>
      </c>
      <c r="K17" s="45"/>
      <c r="L17" s="45">
        <v>4383870.12</v>
      </c>
      <c r="M17" s="4"/>
    </row>
    <row r="18" spans="1:15" x14ac:dyDescent="0.2">
      <c r="A18" t="s">
        <v>74</v>
      </c>
      <c r="B18" s="45">
        <v>165547947.81999999</v>
      </c>
      <c r="C18" s="45"/>
      <c r="D18" s="45">
        <v>21518929.93</v>
      </c>
      <c r="E18" s="45"/>
      <c r="F18" s="45">
        <v>-135082.68</v>
      </c>
      <c r="G18" s="45"/>
      <c r="H18" s="45">
        <v>0</v>
      </c>
      <c r="I18" s="45"/>
      <c r="J18" s="45">
        <v>21383847.25</v>
      </c>
      <c r="K18" s="45"/>
      <c r="L18" s="45">
        <v>186931795.06999999</v>
      </c>
      <c r="M18" s="4"/>
    </row>
    <row r="19" spans="1:15" x14ac:dyDescent="0.2">
      <c r="A19" t="s">
        <v>75</v>
      </c>
      <c r="B19" s="45">
        <v>36146389.480000004</v>
      </c>
      <c r="C19" s="45"/>
      <c r="D19" s="45">
        <v>3641943.2399999998</v>
      </c>
      <c r="E19" s="45"/>
      <c r="F19" s="45">
        <v>-52310.400000000001</v>
      </c>
      <c r="G19" s="45"/>
      <c r="H19" s="45">
        <v>97729.2</v>
      </c>
      <c r="I19" s="45"/>
      <c r="J19" s="45">
        <v>3687362.0399999996</v>
      </c>
      <c r="K19" s="45"/>
      <c r="L19" s="45">
        <v>39833751.520000003</v>
      </c>
      <c r="M19" s="4"/>
    </row>
    <row r="20" spans="1:15" x14ac:dyDescent="0.2">
      <c r="A20" t="s">
        <v>76</v>
      </c>
      <c r="B20" s="45">
        <v>17594344.199999999</v>
      </c>
      <c r="C20" s="45"/>
      <c r="D20" s="45">
        <v>5931254.9499999993</v>
      </c>
      <c r="E20" s="45"/>
      <c r="F20" s="45">
        <v>-380488.04</v>
      </c>
      <c r="G20" s="45"/>
      <c r="H20" s="45">
        <v>0</v>
      </c>
      <c r="I20" s="45"/>
      <c r="J20" s="45">
        <v>5550766.9099999992</v>
      </c>
      <c r="K20" s="45"/>
      <c r="L20" s="45">
        <v>23145111.109999999</v>
      </c>
      <c r="M20" s="4"/>
    </row>
    <row r="21" spans="1:15" x14ac:dyDescent="0.2">
      <c r="A21" t="s">
        <v>77</v>
      </c>
      <c r="B21" s="45">
        <v>944360.15</v>
      </c>
      <c r="C21" s="45"/>
      <c r="D21" s="45">
        <v>0</v>
      </c>
      <c r="E21" s="45"/>
      <c r="F21" s="45">
        <v>0</v>
      </c>
      <c r="G21" s="45"/>
      <c r="H21" s="45">
        <v>0</v>
      </c>
      <c r="I21" s="45"/>
      <c r="J21" s="45">
        <v>0</v>
      </c>
      <c r="K21" s="45"/>
      <c r="L21" s="45">
        <v>944360.15</v>
      </c>
      <c r="M21" s="4"/>
    </row>
    <row r="22" spans="1:15" x14ac:dyDescent="0.2">
      <c r="A22" t="s">
        <v>78</v>
      </c>
      <c r="B22" s="45">
        <v>51112.34</v>
      </c>
      <c r="C22" s="51"/>
      <c r="D22" s="45">
        <v>0</v>
      </c>
      <c r="E22" s="51"/>
      <c r="F22" s="45">
        <v>0</v>
      </c>
      <c r="G22" s="51"/>
      <c r="H22" s="45">
        <v>0</v>
      </c>
      <c r="I22" s="51"/>
      <c r="J22" s="51">
        <v>0</v>
      </c>
      <c r="K22" s="51"/>
      <c r="L22" s="51">
        <v>51112.34</v>
      </c>
      <c r="M22" s="53"/>
      <c r="N22" s="7"/>
      <c r="O22" s="7"/>
    </row>
    <row r="23" spans="1:15" x14ac:dyDescent="0.2">
      <c r="A23" t="s">
        <v>79</v>
      </c>
      <c r="B23" s="45">
        <v>2962.94</v>
      </c>
      <c r="C23" s="51"/>
      <c r="D23" s="45">
        <v>0</v>
      </c>
      <c r="E23" s="51"/>
      <c r="F23" s="45">
        <v>0</v>
      </c>
      <c r="G23" s="51"/>
      <c r="H23" s="45">
        <v>0</v>
      </c>
      <c r="I23" s="51"/>
      <c r="J23" s="51">
        <v>0</v>
      </c>
      <c r="K23" s="51"/>
      <c r="L23" s="51">
        <v>2962.94</v>
      </c>
      <c r="M23" s="53"/>
      <c r="N23" s="7"/>
      <c r="O23" s="7"/>
    </row>
    <row r="24" spans="1:15" x14ac:dyDescent="0.2">
      <c r="A24" t="s">
        <v>839</v>
      </c>
      <c r="B24" s="47">
        <v>12006240.320000002</v>
      </c>
      <c r="C24" s="51"/>
      <c r="D24" s="47">
        <v>0</v>
      </c>
      <c r="E24" s="51"/>
      <c r="F24" s="47">
        <v>-75039.27</v>
      </c>
      <c r="G24" s="51"/>
      <c r="H24" s="47">
        <v>-2554.54</v>
      </c>
      <c r="I24" s="51"/>
      <c r="J24" s="47">
        <v>-77593.81</v>
      </c>
      <c r="K24" s="51"/>
      <c r="L24" s="47">
        <v>11928646.510000002</v>
      </c>
      <c r="M24" s="53"/>
      <c r="N24" s="7"/>
      <c r="O24" s="7"/>
    </row>
    <row r="25" spans="1:15" x14ac:dyDescent="0.2">
      <c r="B25" s="51">
        <v>549799120.70000017</v>
      </c>
      <c r="C25" s="51"/>
      <c r="D25" s="51">
        <v>47985396.299999997</v>
      </c>
      <c r="E25" s="51"/>
      <c r="F25" s="51">
        <v>-4928371.2399999993</v>
      </c>
      <c r="G25" s="51"/>
      <c r="H25" s="51">
        <v>95174.66</v>
      </c>
      <c r="I25" s="51"/>
      <c r="J25" s="51">
        <v>43152199.719999991</v>
      </c>
      <c r="K25" s="51"/>
      <c r="L25" s="51">
        <v>592951320.42000008</v>
      </c>
      <c r="M25" s="53"/>
      <c r="N25" s="7"/>
      <c r="O25" s="7"/>
    </row>
    <row r="26" spans="1:15" x14ac:dyDescent="0.2">
      <c r="B26" s="45"/>
      <c r="C26" s="45"/>
      <c r="D26" s="45"/>
      <c r="E26" s="45"/>
      <c r="F26" s="45"/>
      <c r="G26" s="45"/>
      <c r="H26" s="45"/>
      <c r="I26" s="45"/>
      <c r="J26" s="45"/>
      <c r="K26" s="45"/>
      <c r="L26" s="45"/>
      <c r="M26" s="4"/>
    </row>
    <row r="27" spans="1:15" x14ac:dyDescent="0.2">
      <c r="A27" s="3" t="s">
        <v>121</v>
      </c>
      <c r="B27" s="45"/>
      <c r="C27" s="45"/>
      <c r="D27" s="45"/>
      <c r="E27" s="45"/>
      <c r="F27" s="45"/>
      <c r="G27" s="45"/>
      <c r="H27" s="45"/>
      <c r="I27" s="45"/>
      <c r="J27" s="45"/>
      <c r="K27" s="45"/>
      <c r="L27" s="45"/>
      <c r="M27" s="4"/>
    </row>
    <row r="28" spans="1:15" x14ac:dyDescent="0.2">
      <c r="A28" t="s">
        <v>840</v>
      </c>
      <c r="B28" s="45">
        <v>1888854.62</v>
      </c>
      <c r="C28" s="45"/>
      <c r="D28" s="45">
        <v>113938.34</v>
      </c>
      <c r="E28" s="45"/>
      <c r="F28" s="45">
        <v>-668359.98</v>
      </c>
      <c r="G28" s="45"/>
      <c r="H28" s="45">
        <v>-64613.22</v>
      </c>
      <c r="I28" s="45"/>
      <c r="J28" s="45">
        <v>-619034.86</v>
      </c>
      <c r="K28" s="45"/>
      <c r="L28" s="45">
        <v>1269819.7600000002</v>
      </c>
      <c r="M28" s="4"/>
    </row>
    <row r="29" spans="1:15" x14ac:dyDescent="0.2">
      <c r="A29" t="s">
        <v>841</v>
      </c>
      <c r="B29" s="45">
        <v>504901</v>
      </c>
      <c r="C29" s="45"/>
      <c r="D29" s="45">
        <v>49130.42</v>
      </c>
      <c r="E29" s="45"/>
      <c r="F29" s="45">
        <v>-11515.3</v>
      </c>
      <c r="G29" s="45"/>
      <c r="H29" s="45">
        <v>0</v>
      </c>
      <c r="I29" s="45"/>
      <c r="J29" s="45">
        <v>37615.119999999995</v>
      </c>
      <c r="K29" s="45"/>
      <c r="L29" s="45">
        <v>542516.12</v>
      </c>
      <c r="M29" s="4"/>
    </row>
    <row r="30" spans="1:15" x14ac:dyDescent="0.2">
      <c r="A30" t="s">
        <v>842</v>
      </c>
      <c r="B30" s="45">
        <v>4325940.62</v>
      </c>
      <c r="C30" s="45"/>
      <c r="D30" s="45">
        <v>229406.35</v>
      </c>
      <c r="E30" s="45"/>
      <c r="F30" s="45">
        <v>-392580.9</v>
      </c>
      <c r="G30" s="45"/>
      <c r="H30" s="45">
        <v>-121244.20999999999</v>
      </c>
      <c r="I30" s="45"/>
      <c r="J30" s="45">
        <v>-284418.76</v>
      </c>
      <c r="K30" s="45"/>
      <c r="L30" s="45">
        <v>4041521.8600000003</v>
      </c>
      <c r="M30" s="4"/>
    </row>
    <row r="31" spans="1:15" x14ac:dyDescent="0.2">
      <c r="A31" t="s">
        <v>935</v>
      </c>
      <c r="B31" s="45">
        <v>0</v>
      </c>
      <c r="C31" s="45"/>
      <c r="D31" s="45">
        <v>0</v>
      </c>
      <c r="E31" s="45"/>
      <c r="F31" s="45">
        <v>0</v>
      </c>
      <c r="G31" s="45"/>
      <c r="H31" s="45">
        <v>0</v>
      </c>
      <c r="I31" s="45"/>
      <c r="J31" s="45">
        <v>0</v>
      </c>
      <c r="K31" s="45"/>
      <c r="L31" s="45">
        <v>0</v>
      </c>
      <c r="M31" s="4"/>
    </row>
    <row r="32" spans="1:15" x14ac:dyDescent="0.2">
      <c r="A32" t="s">
        <v>936</v>
      </c>
      <c r="B32" s="45">
        <v>2410442.2000000002</v>
      </c>
      <c r="C32" s="51"/>
      <c r="D32" s="45">
        <v>298583.83</v>
      </c>
      <c r="E32" s="51"/>
      <c r="F32" s="45">
        <v>-422274.02999999997</v>
      </c>
      <c r="G32" s="51"/>
      <c r="H32" s="45">
        <v>0</v>
      </c>
      <c r="I32" s="51"/>
      <c r="J32" s="51">
        <v>-123690.19999999995</v>
      </c>
      <c r="K32" s="51"/>
      <c r="L32" s="51">
        <v>2286752</v>
      </c>
      <c r="M32" s="53"/>
    </row>
    <row r="33" spans="1:13" x14ac:dyDescent="0.2">
      <c r="A33" t="s">
        <v>937</v>
      </c>
      <c r="B33" s="47">
        <v>47955.13</v>
      </c>
      <c r="C33" s="51"/>
      <c r="D33" s="47">
        <v>15607.6</v>
      </c>
      <c r="E33" s="51"/>
      <c r="F33" s="47">
        <v>0</v>
      </c>
      <c r="G33" s="51"/>
      <c r="H33" s="47">
        <v>0</v>
      </c>
      <c r="I33" s="51"/>
      <c r="J33" s="47">
        <v>15607.6</v>
      </c>
      <c r="K33" s="51"/>
      <c r="L33" s="47">
        <v>63562.729999999996</v>
      </c>
      <c r="M33" s="53"/>
    </row>
    <row r="34" spans="1:13" x14ac:dyDescent="0.2">
      <c r="B34" s="51">
        <v>9178093.5700000022</v>
      </c>
      <c r="C34" s="51"/>
      <c r="D34" s="51">
        <v>706666.53999999992</v>
      </c>
      <c r="E34" s="51"/>
      <c r="F34" s="51">
        <v>-1494730.2100000002</v>
      </c>
      <c r="G34" s="51"/>
      <c r="H34" s="51">
        <v>-185857.43</v>
      </c>
      <c r="I34" s="51"/>
      <c r="J34" s="51">
        <v>-973921.1</v>
      </c>
      <c r="K34" s="51"/>
      <c r="L34" s="51">
        <v>8204172.4700000007</v>
      </c>
      <c r="M34" s="53"/>
    </row>
    <row r="35" spans="1:13" x14ac:dyDescent="0.2">
      <c r="B35" s="51"/>
      <c r="C35" s="51"/>
      <c r="D35" s="51"/>
      <c r="E35" s="51"/>
      <c r="F35" s="51"/>
      <c r="G35" s="51"/>
      <c r="H35" s="51"/>
      <c r="I35" s="51"/>
      <c r="J35" s="51"/>
      <c r="K35" s="51"/>
      <c r="L35" s="51"/>
      <c r="M35" s="53"/>
    </row>
    <row r="36" spans="1:13" x14ac:dyDescent="0.2">
      <c r="A36" s="3" t="s">
        <v>122</v>
      </c>
      <c r="B36" s="51"/>
      <c r="C36" s="51"/>
      <c r="D36" s="51"/>
      <c r="E36" s="51"/>
      <c r="F36" s="51"/>
      <c r="G36" s="51"/>
      <c r="H36" s="51"/>
      <c r="I36" s="51"/>
      <c r="J36" s="51"/>
      <c r="K36" s="51"/>
      <c r="L36" s="51"/>
      <c r="M36" s="53"/>
    </row>
    <row r="37" spans="1:13" x14ac:dyDescent="0.2">
      <c r="A37" t="s">
        <v>938</v>
      </c>
      <c r="B37" s="47">
        <v>1187.49</v>
      </c>
      <c r="C37" s="51"/>
      <c r="D37" s="47">
        <v>0</v>
      </c>
      <c r="E37" s="51"/>
      <c r="F37" s="47">
        <v>-800</v>
      </c>
      <c r="G37" s="51"/>
      <c r="H37" s="47">
        <v>0</v>
      </c>
      <c r="I37" s="51"/>
      <c r="J37" s="47">
        <v>-800</v>
      </c>
      <c r="K37" s="51"/>
      <c r="L37" s="47">
        <v>387.49</v>
      </c>
      <c r="M37" s="53"/>
    </row>
    <row r="38" spans="1:13" x14ac:dyDescent="0.2">
      <c r="B38" s="51">
        <v>1187.49</v>
      </c>
      <c r="C38" s="51"/>
      <c r="D38" s="51">
        <v>0</v>
      </c>
      <c r="E38" s="51"/>
      <c r="F38" s="51">
        <v>-800</v>
      </c>
      <c r="G38" s="51"/>
      <c r="H38" s="51">
        <v>0</v>
      </c>
      <c r="I38" s="51"/>
      <c r="J38" s="51">
        <v>-800</v>
      </c>
      <c r="K38" s="51"/>
      <c r="L38" s="51">
        <v>387.49</v>
      </c>
      <c r="M38" s="53"/>
    </row>
    <row r="39" spans="1:13" x14ac:dyDescent="0.2">
      <c r="B39" s="51"/>
      <c r="C39" s="51"/>
      <c r="D39" s="51"/>
      <c r="E39" s="51"/>
      <c r="F39" s="51"/>
      <c r="G39" s="51"/>
      <c r="H39" s="51"/>
      <c r="I39" s="51"/>
      <c r="J39" s="51"/>
      <c r="K39" s="51"/>
      <c r="L39" s="51"/>
      <c r="M39" s="53"/>
    </row>
    <row r="40" spans="1:13" x14ac:dyDescent="0.2">
      <c r="A40" s="3" t="s">
        <v>123</v>
      </c>
      <c r="B40" s="51"/>
      <c r="C40" s="51"/>
      <c r="D40" s="51"/>
      <c r="E40" s="51"/>
      <c r="F40" s="51"/>
      <c r="G40" s="51"/>
      <c r="H40" s="51"/>
      <c r="I40" s="51"/>
      <c r="J40" s="51"/>
      <c r="K40" s="51"/>
      <c r="L40" s="51"/>
      <c r="M40" s="53"/>
    </row>
    <row r="41" spans="1:13" x14ac:dyDescent="0.2">
      <c r="A41" t="s">
        <v>13</v>
      </c>
      <c r="B41" s="51">
        <v>32864.07</v>
      </c>
      <c r="C41" s="51"/>
      <c r="D41" s="51">
        <v>0</v>
      </c>
      <c r="E41" s="51"/>
      <c r="F41" s="51">
        <v>0</v>
      </c>
      <c r="G41" s="51"/>
      <c r="H41" s="51">
        <v>0</v>
      </c>
      <c r="I41" s="51"/>
      <c r="J41" s="51">
        <v>0</v>
      </c>
      <c r="K41" s="51"/>
      <c r="L41" s="51">
        <v>32864.07</v>
      </c>
      <c r="M41" s="53"/>
    </row>
    <row r="42" spans="1:13" x14ac:dyDescent="0.2">
      <c r="A42" t="s">
        <v>517</v>
      </c>
      <c r="B42" s="51">
        <v>95613.59</v>
      </c>
      <c r="C42" s="51"/>
      <c r="D42" s="51">
        <v>0</v>
      </c>
      <c r="E42" s="51"/>
      <c r="F42" s="51">
        <v>0</v>
      </c>
      <c r="G42" s="51"/>
      <c r="H42" s="51">
        <v>0</v>
      </c>
      <c r="I42" s="51"/>
      <c r="J42" s="51">
        <v>0</v>
      </c>
      <c r="K42" s="51"/>
      <c r="L42" s="51">
        <v>95613.59</v>
      </c>
      <c r="M42" s="53"/>
    </row>
    <row r="43" spans="1:13" x14ac:dyDescent="0.2">
      <c r="A43" t="s">
        <v>518</v>
      </c>
      <c r="B43" s="51">
        <v>5403885.9099999992</v>
      </c>
      <c r="C43" s="51"/>
      <c r="D43" s="51">
        <v>21187.03</v>
      </c>
      <c r="E43" s="51"/>
      <c r="F43" s="51">
        <v>-14882.02</v>
      </c>
      <c r="G43" s="51"/>
      <c r="H43" s="51">
        <v>0</v>
      </c>
      <c r="I43" s="51"/>
      <c r="J43" s="51">
        <v>6305.0099999999984</v>
      </c>
      <c r="K43" s="51"/>
      <c r="L43" s="51">
        <v>5410190.919999999</v>
      </c>
      <c r="M43" s="53"/>
    </row>
    <row r="44" spans="1:13" x14ac:dyDescent="0.2">
      <c r="A44" t="s">
        <v>519</v>
      </c>
      <c r="B44" s="51">
        <v>33151.61</v>
      </c>
      <c r="C44" s="51"/>
      <c r="D44" s="51">
        <v>0</v>
      </c>
      <c r="E44" s="51"/>
      <c r="F44" s="51">
        <v>0</v>
      </c>
      <c r="G44" s="51"/>
      <c r="H44" s="51">
        <v>0</v>
      </c>
      <c r="I44" s="51"/>
      <c r="J44" s="51">
        <v>0</v>
      </c>
      <c r="K44" s="51"/>
      <c r="L44" s="51">
        <v>33151.61</v>
      </c>
      <c r="M44" s="53"/>
    </row>
    <row r="45" spans="1:13" x14ac:dyDescent="0.2">
      <c r="A45" t="s">
        <v>14</v>
      </c>
      <c r="B45" s="51">
        <v>2158817.71</v>
      </c>
      <c r="C45" s="51"/>
      <c r="D45" s="51">
        <v>478282.92</v>
      </c>
      <c r="E45" s="51"/>
      <c r="F45" s="51">
        <v>-34699.009999999995</v>
      </c>
      <c r="G45" s="51"/>
      <c r="H45" s="51">
        <v>23515.01</v>
      </c>
      <c r="I45" s="51"/>
      <c r="J45" s="51">
        <v>467098.92</v>
      </c>
      <c r="K45" s="51"/>
      <c r="L45" s="51">
        <v>2625916.63</v>
      </c>
      <c r="M45" s="53"/>
    </row>
    <row r="46" spans="1:13" x14ac:dyDescent="0.2">
      <c r="A46" t="s">
        <v>520</v>
      </c>
      <c r="B46" s="51">
        <v>548241.14</v>
      </c>
      <c r="C46" s="51"/>
      <c r="D46" s="51">
        <v>0</v>
      </c>
      <c r="E46" s="51"/>
      <c r="F46" s="51">
        <v>0</v>
      </c>
      <c r="G46" s="51"/>
      <c r="H46" s="51">
        <v>0</v>
      </c>
      <c r="I46" s="51"/>
      <c r="J46" s="51">
        <v>0</v>
      </c>
      <c r="K46" s="51"/>
      <c r="L46" s="51">
        <v>548241.14</v>
      </c>
      <c r="M46" s="53"/>
    </row>
    <row r="47" spans="1:13" x14ac:dyDescent="0.2">
      <c r="A47" t="s">
        <v>521</v>
      </c>
      <c r="B47" s="51">
        <v>400511.4</v>
      </c>
      <c r="C47" s="51"/>
      <c r="D47" s="51">
        <v>0</v>
      </c>
      <c r="E47" s="51"/>
      <c r="F47" s="51">
        <v>0</v>
      </c>
      <c r="G47" s="51"/>
      <c r="H47" s="51">
        <v>0</v>
      </c>
      <c r="I47" s="51"/>
      <c r="J47" s="51">
        <v>0</v>
      </c>
      <c r="K47" s="51"/>
      <c r="L47" s="51">
        <v>400511.4</v>
      </c>
      <c r="M47" s="53"/>
    </row>
    <row r="48" spans="1:13" x14ac:dyDescent="0.2">
      <c r="A48" t="s">
        <v>522</v>
      </c>
      <c r="B48" s="51">
        <v>9648855</v>
      </c>
      <c r="C48" s="51"/>
      <c r="D48" s="51">
        <v>0</v>
      </c>
      <c r="E48" s="51"/>
      <c r="F48" s="51">
        <v>0</v>
      </c>
      <c r="G48" s="51"/>
      <c r="H48" s="51">
        <v>0</v>
      </c>
      <c r="I48" s="51"/>
      <c r="J48" s="51">
        <v>0</v>
      </c>
      <c r="K48" s="51"/>
      <c r="L48" s="51">
        <v>9648855</v>
      </c>
      <c r="M48" s="53"/>
    </row>
    <row r="49" spans="1:13" x14ac:dyDescent="0.2">
      <c r="A49" t="s">
        <v>15</v>
      </c>
      <c r="B49" s="51">
        <v>2549865.48</v>
      </c>
      <c r="C49" s="51"/>
      <c r="D49" s="51">
        <v>0</v>
      </c>
      <c r="E49" s="51"/>
      <c r="F49" s="51">
        <v>-70145.45</v>
      </c>
      <c r="G49" s="51"/>
      <c r="H49" s="51">
        <v>0</v>
      </c>
      <c r="I49" s="51"/>
      <c r="J49" s="51">
        <v>-70145.45</v>
      </c>
      <c r="K49" s="51"/>
      <c r="L49" s="51">
        <v>2479720.0299999998</v>
      </c>
      <c r="M49" s="53"/>
    </row>
    <row r="50" spans="1:13" x14ac:dyDescent="0.2">
      <c r="A50" t="s">
        <v>1025</v>
      </c>
      <c r="B50" s="51">
        <v>3742884.7800000003</v>
      </c>
      <c r="C50" s="51"/>
      <c r="D50" s="51">
        <v>168876.96999999997</v>
      </c>
      <c r="E50" s="51"/>
      <c r="F50" s="51">
        <v>-108604.04</v>
      </c>
      <c r="G50" s="51"/>
      <c r="H50" s="51">
        <v>-42072.81</v>
      </c>
      <c r="I50" s="51"/>
      <c r="J50" s="51">
        <v>18200.119999999995</v>
      </c>
      <c r="K50" s="51"/>
      <c r="L50" s="51">
        <v>3761084.9000000004</v>
      </c>
      <c r="M50" s="53"/>
    </row>
    <row r="51" spans="1:13" x14ac:dyDescent="0.2">
      <c r="A51" t="s">
        <v>1024</v>
      </c>
      <c r="B51" s="51">
        <v>4772422.3899999997</v>
      </c>
      <c r="C51" s="51"/>
      <c r="D51" s="51">
        <v>996359.83000000007</v>
      </c>
      <c r="E51" s="51"/>
      <c r="F51" s="51">
        <v>-412877.39</v>
      </c>
      <c r="G51" s="51"/>
      <c r="H51" s="51">
        <v>42072.81</v>
      </c>
      <c r="I51" s="51"/>
      <c r="J51" s="51">
        <v>625555.25</v>
      </c>
      <c r="K51" s="51"/>
      <c r="L51" s="51">
        <v>5397977.6399999997</v>
      </c>
      <c r="M51" s="53"/>
    </row>
    <row r="52" spans="1:13" x14ac:dyDescent="0.2">
      <c r="A52" t="s">
        <v>16</v>
      </c>
      <c r="B52" s="51">
        <v>14269062.869999997</v>
      </c>
      <c r="C52" s="51"/>
      <c r="D52" s="51">
        <v>635394.55999999994</v>
      </c>
      <c r="E52" s="51"/>
      <c r="F52" s="51">
        <v>-192991.73</v>
      </c>
      <c r="G52" s="51"/>
      <c r="H52" s="51">
        <v>0</v>
      </c>
      <c r="I52" s="51"/>
      <c r="J52" s="51">
        <v>442402.82999999996</v>
      </c>
      <c r="K52" s="51"/>
      <c r="L52" s="51">
        <v>14711465.699999997</v>
      </c>
      <c r="M52" s="53"/>
    </row>
    <row r="53" spans="1:13" x14ac:dyDescent="0.2">
      <c r="A53" t="s">
        <v>523</v>
      </c>
      <c r="B53" s="51">
        <v>15723691.880000001</v>
      </c>
      <c r="C53" s="51"/>
      <c r="D53" s="51">
        <v>934390.71000000008</v>
      </c>
      <c r="E53" s="51"/>
      <c r="F53" s="51">
        <v>-450120.60000000003</v>
      </c>
      <c r="G53" s="51"/>
      <c r="H53" s="51">
        <v>0</v>
      </c>
      <c r="I53" s="51"/>
      <c r="J53" s="51">
        <v>484270.11000000004</v>
      </c>
      <c r="K53" s="51"/>
      <c r="L53" s="51">
        <v>16207961.99</v>
      </c>
      <c r="M53" s="53"/>
    </row>
    <row r="54" spans="1:13" x14ac:dyDescent="0.2">
      <c r="A54" t="s">
        <v>524</v>
      </c>
      <c r="B54" s="51">
        <v>390025.41</v>
      </c>
      <c r="C54" s="51"/>
      <c r="D54" s="51">
        <v>0</v>
      </c>
      <c r="E54" s="51"/>
      <c r="F54" s="51">
        <v>0</v>
      </c>
      <c r="G54" s="51"/>
      <c r="H54" s="51">
        <v>0</v>
      </c>
      <c r="I54" s="51"/>
      <c r="J54" s="51">
        <v>0</v>
      </c>
      <c r="K54" s="51"/>
      <c r="L54" s="51">
        <v>390025.41</v>
      </c>
      <c r="M54" s="53"/>
    </row>
    <row r="55" spans="1:13" x14ac:dyDescent="0.2">
      <c r="A55" t="s">
        <v>525</v>
      </c>
      <c r="B55" s="51">
        <v>11443654.15</v>
      </c>
      <c r="C55" s="51"/>
      <c r="D55" s="51">
        <v>552251.27</v>
      </c>
      <c r="E55" s="51"/>
      <c r="F55" s="51">
        <v>-22682.97</v>
      </c>
      <c r="G55" s="51"/>
      <c r="H55" s="51">
        <v>0</v>
      </c>
      <c r="I55" s="51"/>
      <c r="J55" s="51">
        <v>529568.30000000005</v>
      </c>
      <c r="K55" s="51"/>
      <c r="L55" s="51">
        <v>11973222.450000001</v>
      </c>
      <c r="M55" s="53"/>
    </row>
    <row r="56" spans="1:13" x14ac:dyDescent="0.2">
      <c r="A56" t="s">
        <v>17</v>
      </c>
      <c r="B56" s="51">
        <v>1605184.73</v>
      </c>
      <c r="C56" s="51"/>
      <c r="D56" s="51">
        <v>59622.7</v>
      </c>
      <c r="E56" s="51"/>
      <c r="F56" s="51">
        <v>-2705</v>
      </c>
      <c r="G56" s="51"/>
      <c r="H56" s="51">
        <v>0</v>
      </c>
      <c r="I56" s="51"/>
      <c r="J56" s="51">
        <v>56917.7</v>
      </c>
      <c r="K56" s="51"/>
      <c r="L56" s="51">
        <v>1662102.43</v>
      </c>
      <c r="M56" s="53"/>
    </row>
    <row r="57" spans="1:13" x14ac:dyDescent="0.2">
      <c r="A57" t="s">
        <v>526</v>
      </c>
      <c r="B57" s="51">
        <v>32407.020000000004</v>
      </c>
      <c r="C57" s="51"/>
      <c r="D57" s="51">
        <v>0</v>
      </c>
      <c r="E57" s="51"/>
      <c r="F57" s="51">
        <v>-1530.61</v>
      </c>
      <c r="G57" s="51"/>
      <c r="H57" s="51">
        <v>0</v>
      </c>
      <c r="I57" s="51"/>
      <c r="J57" s="51">
        <v>-1530.61</v>
      </c>
      <c r="K57" s="51"/>
      <c r="L57" s="51">
        <v>30876.410000000003</v>
      </c>
      <c r="M57" s="53"/>
    </row>
    <row r="58" spans="1:13" x14ac:dyDescent="0.2">
      <c r="A58" t="s">
        <v>527</v>
      </c>
      <c r="B58" s="47">
        <v>5564171.9199999999</v>
      </c>
      <c r="C58" s="51"/>
      <c r="D58" s="47">
        <v>0</v>
      </c>
      <c r="E58" s="51"/>
      <c r="F58" s="47">
        <v>-393874.85</v>
      </c>
      <c r="G58" s="51"/>
      <c r="H58" s="47">
        <v>0</v>
      </c>
      <c r="I58" s="51"/>
      <c r="J58" s="47">
        <v>-393874.85</v>
      </c>
      <c r="K58" s="51"/>
      <c r="L58" s="47">
        <v>5170297.07</v>
      </c>
      <c r="M58" s="53"/>
    </row>
    <row r="59" spans="1:13" x14ac:dyDescent="0.2">
      <c r="B59" s="51">
        <v>78415311.060000002</v>
      </c>
      <c r="C59" s="51"/>
      <c r="D59" s="51">
        <v>3846365.99</v>
      </c>
      <c r="E59" s="51"/>
      <c r="F59" s="51">
        <v>-1705113.67</v>
      </c>
      <c r="G59" s="51"/>
      <c r="H59" s="51">
        <v>23515.01</v>
      </c>
      <c r="I59" s="51"/>
      <c r="J59" s="51">
        <v>2164767.33</v>
      </c>
      <c r="K59" s="51"/>
      <c r="L59" s="51">
        <v>80580078.389999986</v>
      </c>
      <c r="M59" s="53"/>
    </row>
    <row r="60" spans="1:13" x14ac:dyDescent="0.2">
      <c r="B60" s="45"/>
      <c r="C60" s="45"/>
      <c r="D60" s="45"/>
      <c r="E60" s="45"/>
      <c r="F60" s="45"/>
      <c r="G60" s="45"/>
      <c r="H60" s="45"/>
      <c r="I60" s="45"/>
      <c r="J60" s="45"/>
      <c r="K60" s="45"/>
      <c r="L60" s="45"/>
      <c r="M60" s="4"/>
    </row>
    <row r="61" spans="1:13" x14ac:dyDescent="0.2">
      <c r="A61" s="3" t="s">
        <v>124</v>
      </c>
      <c r="B61" s="45"/>
      <c r="C61" s="45"/>
      <c r="D61" s="45"/>
      <c r="E61" s="45"/>
      <c r="F61" s="45"/>
      <c r="G61" s="45"/>
      <c r="H61" s="45"/>
      <c r="I61" s="45"/>
      <c r="J61" s="45"/>
      <c r="K61" s="45"/>
      <c r="L61" s="45"/>
      <c r="M61" s="4"/>
    </row>
    <row r="62" spans="1:13" x14ac:dyDescent="0.2">
      <c r="A62" t="s">
        <v>528</v>
      </c>
      <c r="B62" s="45">
        <v>220659.05</v>
      </c>
      <c r="C62" s="45"/>
      <c r="D62" s="45">
        <v>0</v>
      </c>
      <c r="E62" s="45"/>
      <c r="F62" s="45">
        <v>0</v>
      </c>
      <c r="G62" s="45"/>
      <c r="H62" s="45">
        <v>0</v>
      </c>
      <c r="I62" s="45"/>
      <c r="J62" s="45">
        <v>0</v>
      </c>
      <c r="K62" s="45"/>
      <c r="L62" s="45">
        <v>220659.05</v>
      </c>
      <c r="M62" s="4"/>
    </row>
    <row r="63" spans="1:13" x14ac:dyDescent="0.2">
      <c r="A63" t="s">
        <v>529</v>
      </c>
      <c r="B63" s="150">
        <v>16441210.630000001</v>
      </c>
      <c r="C63" s="150"/>
      <c r="D63" s="150">
        <v>958868.9800000001</v>
      </c>
      <c r="E63" s="150"/>
      <c r="F63" s="150">
        <v>-20299.95</v>
      </c>
      <c r="G63" s="150"/>
      <c r="H63" s="150">
        <v>0</v>
      </c>
      <c r="I63" s="150"/>
      <c r="J63" s="150">
        <v>938569.03000000014</v>
      </c>
      <c r="K63" s="150"/>
      <c r="L63" s="150">
        <v>17379779.66</v>
      </c>
      <c r="M63" s="4"/>
    </row>
    <row r="64" spans="1:13" x14ac:dyDescent="0.2">
      <c r="A64" t="s">
        <v>1299</v>
      </c>
      <c r="B64" s="47">
        <v>0</v>
      </c>
      <c r="C64" s="150"/>
      <c r="D64" s="47">
        <v>0</v>
      </c>
      <c r="E64" s="150"/>
      <c r="F64" s="47">
        <v>0</v>
      </c>
      <c r="G64" s="150"/>
      <c r="H64" s="47">
        <v>3941518.65</v>
      </c>
      <c r="I64" s="150"/>
      <c r="J64" s="47">
        <v>3941518.65</v>
      </c>
      <c r="K64" s="150"/>
      <c r="L64" s="47">
        <v>3941518.65</v>
      </c>
      <c r="M64" s="4"/>
    </row>
    <row r="65" spans="1:13" x14ac:dyDescent="0.2">
      <c r="B65" s="51">
        <v>16661869.680000002</v>
      </c>
      <c r="C65" s="51"/>
      <c r="D65" s="51">
        <v>958868.9800000001</v>
      </c>
      <c r="E65" s="51"/>
      <c r="F65" s="51">
        <v>-20299.95</v>
      </c>
      <c r="G65" s="51"/>
      <c r="H65" s="51">
        <v>3941518.65</v>
      </c>
      <c r="I65" s="51"/>
      <c r="J65" s="51">
        <v>4880087.68</v>
      </c>
      <c r="K65" s="51"/>
      <c r="L65" s="51">
        <v>21541957.359999999</v>
      </c>
      <c r="M65" s="53"/>
    </row>
    <row r="66" spans="1:13" x14ac:dyDescent="0.2">
      <c r="B66" s="51"/>
      <c r="C66" s="51"/>
      <c r="D66" s="51"/>
      <c r="E66" s="51"/>
      <c r="F66" s="51"/>
      <c r="G66" s="51"/>
      <c r="H66" s="51"/>
      <c r="I66" s="51"/>
      <c r="J66" s="51"/>
      <c r="K66" s="51"/>
      <c r="L66" s="51"/>
      <c r="M66" s="53"/>
    </row>
    <row r="67" spans="1:13" x14ac:dyDescent="0.2">
      <c r="B67" s="51"/>
      <c r="C67" s="51"/>
      <c r="D67" s="51"/>
      <c r="E67" s="51"/>
      <c r="F67" s="51"/>
      <c r="G67" s="51"/>
      <c r="H67" s="51"/>
      <c r="I67" s="51"/>
      <c r="J67" s="51"/>
      <c r="K67" s="51"/>
      <c r="L67" s="51"/>
      <c r="M67" s="4"/>
    </row>
    <row r="68" spans="1:13" x14ac:dyDescent="0.2">
      <c r="A68" s="3" t="s">
        <v>767</v>
      </c>
      <c r="B68" s="77">
        <v>654055582.50000024</v>
      </c>
      <c r="C68" s="51"/>
      <c r="D68" s="77">
        <v>53497297.809999995</v>
      </c>
      <c r="E68" s="51"/>
      <c r="F68" s="77">
        <v>-8149315.0699999994</v>
      </c>
      <c r="G68" s="51"/>
      <c r="H68" s="77">
        <v>3874350.8899999997</v>
      </c>
      <c r="I68" s="51"/>
      <c r="J68" s="77">
        <v>49222333.629999995</v>
      </c>
      <c r="K68" s="51"/>
      <c r="L68" s="77">
        <v>703277916.13000011</v>
      </c>
      <c r="M68" s="4"/>
    </row>
    <row r="69" spans="1:13" x14ac:dyDescent="0.2">
      <c r="B69" s="51"/>
      <c r="C69" s="51"/>
      <c r="D69" s="51"/>
      <c r="E69" s="51"/>
      <c r="F69" s="51"/>
      <c r="G69" s="51"/>
      <c r="H69" s="51"/>
      <c r="I69" s="51"/>
      <c r="J69" s="51"/>
      <c r="K69" s="51"/>
      <c r="L69" s="51"/>
      <c r="M69" s="4"/>
    </row>
    <row r="70" spans="1:13" x14ac:dyDescent="0.2">
      <c r="B70" s="45"/>
      <c r="C70" s="45"/>
      <c r="D70" s="45"/>
      <c r="E70" s="45"/>
      <c r="F70" s="45"/>
      <c r="G70" s="45"/>
      <c r="H70" s="45"/>
      <c r="I70" s="45"/>
      <c r="J70" s="45"/>
      <c r="K70" s="45"/>
      <c r="L70" s="45"/>
      <c r="M70" s="4"/>
    </row>
    <row r="71" spans="1:13" x14ac:dyDescent="0.2">
      <c r="A71" s="3" t="s">
        <v>638</v>
      </c>
      <c r="B71" s="45"/>
      <c r="C71" s="45"/>
      <c r="D71" s="45"/>
      <c r="E71" s="45"/>
      <c r="F71" s="45"/>
      <c r="G71" s="45"/>
      <c r="H71" s="45"/>
      <c r="I71" s="45"/>
      <c r="J71" s="45"/>
      <c r="K71" s="45"/>
      <c r="L71" s="45"/>
      <c r="M71" s="4"/>
    </row>
    <row r="72" spans="1:13" x14ac:dyDescent="0.2">
      <c r="A72" s="3" t="s">
        <v>120</v>
      </c>
      <c r="B72" s="45"/>
      <c r="C72" s="45"/>
      <c r="D72" s="45"/>
      <c r="E72" s="45"/>
      <c r="F72" s="45"/>
      <c r="G72" s="45"/>
      <c r="H72" s="45"/>
      <c r="I72" s="45"/>
      <c r="J72" s="45"/>
      <c r="K72" s="45"/>
      <c r="L72" s="45"/>
      <c r="M72" s="4"/>
    </row>
    <row r="73" spans="1:13" x14ac:dyDescent="0.2">
      <c r="A73" s="10" t="s">
        <v>791</v>
      </c>
      <c r="B73" s="45">
        <v>0</v>
      </c>
      <c r="C73" s="45"/>
      <c r="D73" s="45">
        <v>0</v>
      </c>
      <c r="E73" s="45"/>
      <c r="F73" s="45">
        <v>0</v>
      </c>
      <c r="G73" s="45"/>
      <c r="H73" s="45">
        <v>0</v>
      </c>
      <c r="I73" s="45"/>
      <c r="J73" s="45">
        <v>0</v>
      </c>
      <c r="K73" s="45"/>
      <c r="L73" s="45">
        <v>0</v>
      </c>
      <c r="M73" s="4"/>
    </row>
    <row r="74" spans="1:13" x14ac:dyDescent="0.2">
      <c r="A74" s="10" t="s">
        <v>23</v>
      </c>
      <c r="B74" s="45">
        <v>0</v>
      </c>
      <c r="C74" s="45"/>
      <c r="D74" s="45">
        <v>0</v>
      </c>
      <c r="E74" s="45"/>
      <c r="F74" s="45">
        <v>0</v>
      </c>
      <c r="G74" s="45"/>
      <c r="H74" s="45">
        <v>0</v>
      </c>
      <c r="I74" s="45"/>
      <c r="J74" s="45">
        <v>0</v>
      </c>
      <c r="K74" s="45"/>
      <c r="L74" s="45">
        <v>0</v>
      </c>
      <c r="M74" s="4"/>
    </row>
    <row r="75" spans="1:13" x14ac:dyDescent="0.2">
      <c r="A75" s="10" t="s">
        <v>71</v>
      </c>
      <c r="B75" s="45">
        <v>8904721.8900000062</v>
      </c>
      <c r="C75" s="45"/>
      <c r="D75" s="45">
        <v>2105909.5</v>
      </c>
      <c r="E75" s="45"/>
      <c r="F75" s="45">
        <v>0</v>
      </c>
      <c r="G75" s="45"/>
      <c r="H75" s="45">
        <v>0</v>
      </c>
      <c r="I75" s="45"/>
      <c r="J75" s="45">
        <v>2105909.5</v>
      </c>
      <c r="K75" s="45"/>
      <c r="L75" s="45">
        <v>11010631.390000006</v>
      </c>
      <c r="M75" s="4"/>
    </row>
    <row r="76" spans="1:13" x14ac:dyDescent="0.2">
      <c r="A76" t="s">
        <v>72</v>
      </c>
      <c r="B76" s="45">
        <v>0</v>
      </c>
      <c r="C76" s="45"/>
      <c r="D76" s="45">
        <v>824434.66</v>
      </c>
      <c r="E76" s="45"/>
      <c r="F76" s="45">
        <v>0</v>
      </c>
      <c r="G76" s="45"/>
      <c r="H76" s="45">
        <v>0</v>
      </c>
      <c r="I76" s="45"/>
      <c r="J76" s="45">
        <v>824434.66</v>
      </c>
      <c r="K76" s="45"/>
      <c r="L76" s="45">
        <v>824434.66</v>
      </c>
      <c r="M76" s="4"/>
    </row>
    <row r="77" spans="1:13" x14ac:dyDescent="0.2">
      <c r="A77" t="s">
        <v>73</v>
      </c>
      <c r="B77" s="45">
        <v>0</v>
      </c>
      <c r="C77" s="45"/>
      <c r="D77" s="45">
        <v>0</v>
      </c>
      <c r="E77" s="45"/>
      <c r="F77" s="45">
        <v>0</v>
      </c>
      <c r="G77" s="45"/>
      <c r="H77" s="45">
        <v>0</v>
      </c>
      <c r="I77" s="45"/>
      <c r="J77" s="45">
        <v>0</v>
      </c>
      <c r="K77" s="45"/>
      <c r="L77" s="45">
        <v>0</v>
      </c>
      <c r="M77" s="4"/>
    </row>
    <row r="78" spans="1:13" x14ac:dyDescent="0.2">
      <c r="A78" t="s">
        <v>74</v>
      </c>
      <c r="B78" s="45">
        <v>10589330.899999999</v>
      </c>
      <c r="C78" s="51"/>
      <c r="D78" s="45">
        <v>-3891255.8599999994</v>
      </c>
      <c r="E78" s="51"/>
      <c r="F78" s="51">
        <v>0</v>
      </c>
      <c r="G78" s="51"/>
      <c r="H78" s="51">
        <v>0</v>
      </c>
      <c r="I78" s="51"/>
      <c r="J78" s="51">
        <v>-3891255.8599999994</v>
      </c>
      <c r="K78" s="51"/>
      <c r="L78" s="51">
        <v>6698075.0399999991</v>
      </c>
      <c r="M78" s="4"/>
    </row>
    <row r="79" spans="1:13" x14ac:dyDescent="0.2">
      <c r="A79" t="s">
        <v>75</v>
      </c>
      <c r="B79" s="45">
        <v>0</v>
      </c>
      <c r="C79" s="51"/>
      <c r="D79" s="45">
        <v>0</v>
      </c>
      <c r="E79" s="51"/>
      <c r="F79" s="51">
        <v>0</v>
      </c>
      <c r="G79" s="51"/>
      <c r="H79" s="51">
        <v>0</v>
      </c>
      <c r="I79" s="51"/>
      <c r="J79" s="51">
        <v>0</v>
      </c>
      <c r="K79" s="51"/>
      <c r="L79" s="51">
        <v>0</v>
      </c>
      <c r="M79" s="4"/>
    </row>
    <row r="80" spans="1:13" x14ac:dyDescent="0.2">
      <c r="A80" t="s">
        <v>76</v>
      </c>
      <c r="B80" s="45">
        <v>4926103.3699999992</v>
      </c>
      <c r="C80" s="51"/>
      <c r="D80" s="45">
        <v>-4593259.9800000004</v>
      </c>
      <c r="E80" s="51"/>
      <c r="F80" s="51">
        <v>0</v>
      </c>
      <c r="G80" s="51"/>
      <c r="H80" s="51">
        <v>0</v>
      </c>
      <c r="I80" s="51"/>
      <c r="J80" s="51">
        <v>-4593259.9800000004</v>
      </c>
      <c r="K80" s="51"/>
      <c r="L80" s="51">
        <v>332843.38999999873</v>
      </c>
      <c r="M80" s="4"/>
    </row>
    <row r="81" spans="1:13" x14ac:dyDescent="0.2">
      <c r="A81" t="s">
        <v>77</v>
      </c>
      <c r="B81" s="51">
        <v>0</v>
      </c>
      <c r="C81" s="51"/>
      <c r="D81" s="51">
        <v>0</v>
      </c>
      <c r="E81" s="51"/>
      <c r="F81" s="51">
        <v>0</v>
      </c>
      <c r="G81" s="51"/>
      <c r="H81" s="51">
        <v>0</v>
      </c>
      <c r="I81" s="51"/>
      <c r="J81" s="51">
        <v>0</v>
      </c>
      <c r="K81" s="51"/>
      <c r="L81" s="51">
        <v>0</v>
      </c>
      <c r="M81" s="4"/>
    </row>
    <row r="82" spans="1:13" x14ac:dyDescent="0.2">
      <c r="A82" t="s">
        <v>78</v>
      </c>
      <c r="B82" s="79">
        <v>0</v>
      </c>
      <c r="D82" s="79">
        <v>0</v>
      </c>
      <c r="F82" s="79">
        <v>0</v>
      </c>
      <c r="H82" s="79">
        <v>0</v>
      </c>
      <c r="J82" s="79">
        <v>0</v>
      </c>
      <c r="L82" s="79">
        <v>0</v>
      </c>
    </row>
    <row r="83" spans="1:13" x14ac:dyDescent="0.2">
      <c r="B83" s="51">
        <v>24420156.160000004</v>
      </c>
      <c r="C83" s="51"/>
      <c r="D83" s="51">
        <v>-5554171.6799999997</v>
      </c>
      <c r="E83" s="51"/>
      <c r="F83" s="51">
        <v>0</v>
      </c>
      <c r="G83" s="51"/>
      <c r="H83" s="51">
        <v>0</v>
      </c>
      <c r="I83" s="51"/>
      <c r="J83" s="51">
        <v>-5554171.6799999997</v>
      </c>
      <c r="K83" s="51"/>
      <c r="L83" s="51">
        <v>18865984.480000004</v>
      </c>
      <c r="M83" s="4"/>
    </row>
    <row r="84" spans="1:13" x14ac:dyDescent="0.2">
      <c r="B84" s="51"/>
      <c r="C84" s="51"/>
      <c r="D84" s="51"/>
      <c r="E84" s="51"/>
      <c r="F84" s="51"/>
      <c r="G84" s="51"/>
      <c r="H84" s="51"/>
      <c r="I84" s="51"/>
      <c r="J84" s="51"/>
      <c r="K84" s="51"/>
      <c r="L84" s="51"/>
      <c r="M84" s="4"/>
    </row>
    <row r="85" spans="1:13" x14ac:dyDescent="0.2">
      <c r="A85" s="3" t="s">
        <v>121</v>
      </c>
      <c r="B85" s="45"/>
      <c r="C85" s="45"/>
      <c r="D85" s="45"/>
      <c r="E85" s="45"/>
      <c r="F85" s="45"/>
      <c r="G85" s="45"/>
      <c r="H85" s="45"/>
      <c r="I85" s="45"/>
      <c r="J85" s="45"/>
      <c r="K85" s="45"/>
      <c r="L85" s="45"/>
      <c r="M85" s="4"/>
    </row>
    <row r="86" spans="1:13" x14ac:dyDescent="0.2">
      <c r="A86" t="s">
        <v>840</v>
      </c>
      <c r="B86" s="45">
        <v>0</v>
      </c>
      <c r="C86" s="45"/>
      <c r="D86" s="45">
        <v>0</v>
      </c>
      <c r="E86" s="45"/>
      <c r="F86" s="45">
        <v>0</v>
      </c>
      <c r="G86" s="45"/>
      <c r="H86" s="45">
        <v>0</v>
      </c>
      <c r="I86" s="45"/>
      <c r="J86" s="45">
        <v>0</v>
      </c>
      <c r="K86" s="45"/>
      <c r="L86" s="45">
        <v>0</v>
      </c>
      <c r="M86" s="4"/>
    </row>
    <row r="87" spans="1:13" x14ac:dyDescent="0.2">
      <c r="A87" t="s">
        <v>841</v>
      </c>
      <c r="B87" s="45">
        <v>0</v>
      </c>
      <c r="C87" s="45"/>
      <c r="D87" s="45">
        <v>42896.12</v>
      </c>
      <c r="E87" s="45"/>
      <c r="F87" s="45">
        <v>0</v>
      </c>
      <c r="G87" s="45"/>
      <c r="H87" s="45">
        <v>0</v>
      </c>
      <c r="I87" s="45"/>
      <c r="J87" s="45">
        <v>42896.12</v>
      </c>
      <c r="K87" s="45"/>
      <c r="L87" s="45">
        <v>42896.12</v>
      </c>
      <c r="M87" s="4"/>
    </row>
    <row r="88" spans="1:13" x14ac:dyDescent="0.2">
      <c r="A88" t="s">
        <v>842</v>
      </c>
      <c r="B88" s="45">
        <v>126992.17000000001</v>
      </c>
      <c r="C88" s="45"/>
      <c r="D88" s="45">
        <v>-21033.58</v>
      </c>
      <c r="E88" s="45"/>
      <c r="F88" s="45">
        <v>0</v>
      </c>
      <c r="G88" s="45"/>
      <c r="H88" s="45">
        <v>0</v>
      </c>
      <c r="I88" s="45"/>
      <c r="J88" s="45">
        <v>-21033.58</v>
      </c>
      <c r="K88" s="45"/>
      <c r="L88" s="45">
        <v>105958.59000000001</v>
      </c>
      <c r="M88" s="4"/>
    </row>
    <row r="89" spans="1:13" x14ac:dyDescent="0.2">
      <c r="A89" t="s">
        <v>935</v>
      </c>
      <c r="B89" s="45">
        <v>0</v>
      </c>
      <c r="C89" s="45"/>
      <c r="D89" s="45">
        <v>0</v>
      </c>
      <c r="E89" s="45"/>
      <c r="F89" s="45">
        <v>0</v>
      </c>
      <c r="G89" s="45"/>
      <c r="H89" s="45">
        <v>0</v>
      </c>
      <c r="I89" s="45"/>
      <c r="J89" s="45">
        <v>0</v>
      </c>
      <c r="K89" s="45"/>
      <c r="L89" s="45">
        <v>0</v>
      </c>
      <c r="M89" s="4"/>
    </row>
    <row r="90" spans="1:13" x14ac:dyDescent="0.2">
      <c r="A90" t="s">
        <v>936</v>
      </c>
      <c r="B90" s="45">
        <v>0</v>
      </c>
      <c r="C90" s="51"/>
      <c r="D90" s="45">
        <v>0</v>
      </c>
      <c r="E90" s="51"/>
      <c r="F90" s="51">
        <v>0</v>
      </c>
      <c r="G90" s="51"/>
      <c r="H90" s="51">
        <v>0</v>
      </c>
      <c r="I90" s="51"/>
      <c r="J90" s="51">
        <v>0</v>
      </c>
      <c r="K90" s="51"/>
      <c r="L90" s="51">
        <v>0</v>
      </c>
      <c r="M90" s="53"/>
    </row>
    <row r="91" spans="1:13" x14ac:dyDescent="0.2">
      <c r="A91" t="s">
        <v>937</v>
      </c>
      <c r="B91" s="47">
        <v>0</v>
      </c>
      <c r="C91" s="51"/>
      <c r="D91" s="47">
        <v>114219.07</v>
      </c>
      <c r="E91" s="51"/>
      <c r="F91" s="47">
        <v>0</v>
      </c>
      <c r="G91" s="51"/>
      <c r="H91" s="47">
        <v>0</v>
      </c>
      <c r="I91" s="51"/>
      <c r="J91" s="47">
        <v>114219.07</v>
      </c>
      <c r="K91" s="51"/>
      <c r="L91" s="47">
        <v>114219.07</v>
      </c>
      <c r="M91" s="53"/>
    </row>
    <row r="92" spans="1:13" x14ac:dyDescent="0.2">
      <c r="B92" s="51">
        <v>126992.17000000001</v>
      </c>
      <c r="C92" s="51"/>
      <c r="D92" s="51">
        <v>136081.61000000002</v>
      </c>
      <c r="E92" s="51"/>
      <c r="F92" s="51">
        <v>0</v>
      </c>
      <c r="G92" s="51"/>
      <c r="H92" s="51">
        <v>0</v>
      </c>
      <c r="I92" s="51"/>
      <c r="J92" s="51">
        <v>136081.61000000002</v>
      </c>
      <c r="K92" s="51"/>
      <c r="L92" s="51">
        <v>263073.78000000003</v>
      </c>
      <c r="M92" s="53"/>
    </row>
    <row r="93" spans="1:13" x14ac:dyDescent="0.2">
      <c r="B93" s="51"/>
      <c r="C93" s="51"/>
      <c r="D93" s="51"/>
      <c r="E93" s="51"/>
      <c r="F93" s="51"/>
      <c r="G93" s="51"/>
      <c r="H93" s="51"/>
      <c r="I93" s="51"/>
      <c r="J93" s="51"/>
      <c r="K93" s="51"/>
      <c r="L93" s="51"/>
      <c r="M93" s="53"/>
    </row>
    <row r="94" spans="1:13" x14ac:dyDescent="0.2">
      <c r="A94" s="3" t="s">
        <v>123</v>
      </c>
      <c r="B94" s="51"/>
      <c r="C94" s="51"/>
      <c r="D94" s="51"/>
      <c r="E94" s="51"/>
      <c r="F94" s="51"/>
      <c r="G94" s="51"/>
      <c r="H94" s="51"/>
      <c r="I94" s="51"/>
      <c r="J94" s="51"/>
      <c r="K94" s="51"/>
      <c r="L94" s="51"/>
      <c r="M94" s="4"/>
    </row>
    <row r="95" spans="1:13" x14ac:dyDescent="0.2">
      <c r="A95" t="s">
        <v>518</v>
      </c>
      <c r="B95" s="51">
        <v>0</v>
      </c>
      <c r="C95" s="51"/>
      <c r="D95" s="51">
        <v>0</v>
      </c>
      <c r="E95" s="51"/>
      <c r="F95" s="51">
        <v>0</v>
      </c>
      <c r="G95" s="51"/>
      <c r="H95" s="51">
        <v>0</v>
      </c>
      <c r="I95" s="51"/>
      <c r="J95" s="51">
        <v>0</v>
      </c>
      <c r="K95" s="51"/>
      <c r="L95" s="51">
        <v>0</v>
      </c>
      <c r="M95" s="4"/>
    </row>
    <row r="96" spans="1:13" x14ac:dyDescent="0.2">
      <c r="A96" t="s">
        <v>14</v>
      </c>
      <c r="B96" s="51">
        <v>0</v>
      </c>
      <c r="C96" s="51"/>
      <c r="D96" s="51">
        <v>0</v>
      </c>
      <c r="E96" s="51"/>
      <c r="F96" s="51">
        <v>0</v>
      </c>
      <c r="G96" s="51"/>
      <c r="H96" s="51">
        <v>0</v>
      </c>
      <c r="I96" s="51"/>
      <c r="J96" s="51">
        <v>0</v>
      </c>
      <c r="K96" s="51"/>
      <c r="L96" s="51">
        <v>0</v>
      </c>
      <c r="M96" s="4"/>
    </row>
    <row r="97" spans="1:13" x14ac:dyDescent="0.2">
      <c r="A97" t="s">
        <v>1025</v>
      </c>
      <c r="B97" s="51">
        <v>664602.22</v>
      </c>
      <c r="C97" s="51"/>
      <c r="D97" s="51">
        <v>-664602.22</v>
      </c>
      <c r="E97" s="51"/>
      <c r="F97" s="51">
        <v>0</v>
      </c>
      <c r="G97" s="51"/>
      <c r="H97" s="51">
        <v>0</v>
      </c>
      <c r="I97" s="51"/>
      <c r="J97" s="51">
        <v>-664602.22</v>
      </c>
      <c r="K97" s="51"/>
      <c r="L97" s="51">
        <v>0</v>
      </c>
      <c r="M97" s="4"/>
    </row>
    <row r="98" spans="1:13" x14ac:dyDescent="0.2">
      <c r="A98" t="s">
        <v>1024</v>
      </c>
      <c r="B98" s="51">
        <v>17811.440000000002</v>
      </c>
      <c r="C98" s="51"/>
      <c r="D98" s="51">
        <v>76877.89</v>
      </c>
      <c r="E98" s="51"/>
      <c r="F98" s="51">
        <v>0</v>
      </c>
      <c r="G98" s="51"/>
      <c r="H98" s="51">
        <v>0</v>
      </c>
      <c r="I98" s="51"/>
      <c r="J98" s="51">
        <v>76877.89</v>
      </c>
      <c r="K98" s="51"/>
      <c r="L98" s="51">
        <v>94689.33</v>
      </c>
      <c r="M98" s="4"/>
    </row>
    <row r="99" spans="1:13" x14ac:dyDescent="0.2">
      <c r="A99" t="s">
        <v>16</v>
      </c>
      <c r="B99" s="51">
        <v>0</v>
      </c>
      <c r="C99" s="51"/>
      <c r="D99" s="51">
        <v>147253.93</v>
      </c>
      <c r="E99" s="51"/>
      <c r="F99" s="51">
        <v>0</v>
      </c>
      <c r="G99" s="51"/>
      <c r="H99" s="51">
        <v>0</v>
      </c>
      <c r="I99" s="51"/>
      <c r="J99" s="51">
        <v>147253.93</v>
      </c>
      <c r="K99" s="51"/>
      <c r="L99" s="51">
        <v>147253.93</v>
      </c>
      <c r="M99" s="4"/>
    </row>
    <row r="100" spans="1:13" x14ac:dyDescent="0.2">
      <c r="A100" t="s">
        <v>523</v>
      </c>
      <c r="B100" s="51">
        <v>14241.10999999987</v>
      </c>
      <c r="C100" s="51"/>
      <c r="D100" s="51">
        <v>107111.74000000008</v>
      </c>
      <c r="E100" s="51"/>
      <c r="F100" s="51">
        <v>0</v>
      </c>
      <c r="G100" s="51"/>
      <c r="H100" s="51">
        <v>0</v>
      </c>
      <c r="I100" s="51"/>
      <c r="J100" s="51">
        <v>107111.74000000008</v>
      </c>
      <c r="K100" s="51"/>
      <c r="L100" s="51">
        <v>121352.84999999995</v>
      </c>
      <c r="M100" s="4"/>
    </row>
    <row r="101" spans="1:13" x14ac:dyDescent="0.2">
      <c r="A101" t="s">
        <v>524</v>
      </c>
      <c r="B101" s="51">
        <v>114669.26000000001</v>
      </c>
      <c r="C101" s="51"/>
      <c r="D101" s="51">
        <v>20155.09</v>
      </c>
      <c r="E101" s="51"/>
      <c r="F101" s="51">
        <v>0</v>
      </c>
      <c r="G101" s="51"/>
      <c r="H101" s="51">
        <v>0</v>
      </c>
      <c r="I101" s="51"/>
      <c r="J101" s="51">
        <v>20155.09</v>
      </c>
      <c r="K101" s="51"/>
      <c r="L101" s="51">
        <v>134824.35</v>
      </c>
      <c r="M101" s="4"/>
    </row>
    <row r="102" spans="1:13" x14ac:dyDescent="0.2">
      <c r="A102" t="s">
        <v>525</v>
      </c>
      <c r="B102" s="51">
        <v>140102.02999999991</v>
      </c>
      <c r="C102" s="51"/>
      <c r="D102" s="51">
        <v>-140102.02999999997</v>
      </c>
      <c r="E102" s="51"/>
      <c r="F102" s="51">
        <v>0</v>
      </c>
      <c r="G102" s="51"/>
      <c r="H102" s="51">
        <v>0</v>
      </c>
      <c r="I102" s="51"/>
      <c r="J102" s="51">
        <v>-140102.02999999997</v>
      </c>
      <c r="K102" s="51"/>
      <c r="L102" s="51">
        <v>0</v>
      </c>
      <c r="M102" s="4"/>
    </row>
    <row r="103" spans="1:13" x14ac:dyDescent="0.2">
      <c r="A103" t="s">
        <v>17</v>
      </c>
      <c r="B103" s="47">
        <v>0</v>
      </c>
      <c r="C103" s="51"/>
      <c r="D103" s="47">
        <v>16492.54</v>
      </c>
      <c r="E103" s="51"/>
      <c r="F103" s="47">
        <v>0</v>
      </c>
      <c r="G103" s="51"/>
      <c r="H103" s="47">
        <v>0</v>
      </c>
      <c r="I103" s="51"/>
      <c r="J103" s="47">
        <v>16492.54</v>
      </c>
      <c r="K103" s="51"/>
      <c r="L103" s="47">
        <v>16492.54</v>
      </c>
      <c r="M103" s="4"/>
    </row>
    <row r="104" spans="1:13" x14ac:dyDescent="0.2">
      <c r="B104" s="51">
        <v>951426.05999999971</v>
      </c>
      <c r="C104" s="51"/>
      <c r="D104" s="51">
        <v>-436813.05999999988</v>
      </c>
      <c r="E104" s="51"/>
      <c r="F104" s="51">
        <v>0</v>
      </c>
      <c r="G104" s="51"/>
      <c r="H104" s="51">
        <v>0</v>
      </c>
      <c r="I104" s="51"/>
      <c r="J104" s="51">
        <v>-436813.05999999988</v>
      </c>
      <c r="K104" s="51"/>
      <c r="L104" s="51">
        <v>514612.99999999994</v>
      </c>
      <c r="M104" s="4"/>
    </row>
    <row r="105" spans="1:13" x14ac:dyDescent="0.2">
      <c r="B105" s="51"/>
      <c r="C105" s="51"/>
      <c r="D105" s="51"/>
      <c r="E105" s="51"/>
      <c r="F105" s="51"/>
      <c r="G105" s="51"/>
      <c r="H105" s="51"/>
      <c r="I105" s="51"/>
      <c r="J105" s="51"/>
      <c r="K105" s="51"/>
      <c r="L105" s="51"/>
      <c r="M105" s="4"/>
    </row>
    <row r="106" spans="1:13" x14ac:dyDescent="0.2">
      <c r="A106" s="3" t="s">
        <v>124</v>
      </c>
      <c r="B106" s="51"/>
      <c r="C106" s="51"/>
      <c r="D106" s="51"/>
      <c r="E106" s="51"/>
      <c r="F106" s="51"/>
      <c r="G106" s="51"/>
      <c r="H106" s="51"/>
      <c r="I106" s="51"/>
      <c r="J106" s="51"/>
      <c r="K106" s="51"/>
      <c r="L106" s="51"/>
      <c r="M106" s="4"/>
    </row>
    <row r="107" spans="1:13" x14ac:dyDescent="0.2">
      <c r="A107" t="s">
        <v>529</v>
      </c>
      <c r="B107" s="47">
        <v>0</v>
      </c>
      <c r="C107" s="51"/>
      <c r="D107" s="47">
        <v>1459528.0299999996</v>
      </c>
      <c r="E107" s="51"/>
      <c r="F107" s="47">
        <v>0</v>
      </c>
      <c r="G107" s="51"/>
      <c r="H107" s="47">
        <v>0</v>
      </c>
      <c r="I107" s="51"/>
      <c r="J107" s="47">
        <v>1459528.0299999996</v>
      </c>
      <c r="K107" s="51"/>
      <c r="L107" s="47">
        <v>1459528.0299999996</v>
      </c>
      <c r="M107" s="4"/>
    </row>
    <row r="108" spans="1:13" x14ac:dyDescent="0.2">
      <c r="B108" s="51">
        <v>0</v>
      </c>
      <c r="C108" s="51"/>
      <c r="D108" s="51">
        <v>1459528.0299999996</v>
      </c>
      <c r="E108" s="51"/>
      <c r="F108" s="51">
        <v>0</v>
      </c>
      <c r="G108" s="51"/>
      <c r="H108" s="51">
        <v>0</v>
      </c>
      <c r="I108" s="51"/>
      <c r="J108" s="51">
        <v>1459528.0299999996</v>
      </c>
      <c r="K108" s="51"/>
      <c r="L108" s="51">
        <v>1459528.0299999996</v>
      </c>
      <c r="M108" s="4"/>
    </row>
    <row r="109" spans="1:13" x14ac:dyDescent="0.2">
      <c r="B109" s="51"/>
      <c r="C109" s="51"/>
      <c r="D109" s="51"/>
      <c r="E109" s="51"/>
      <c r="F109" s="51"/>
      <c r="G109" s="51"/>
      <c r="H109" s="51"/>
      <c r="I109" s="51"/>
      <c r="J109" s="51"/>
      <c r="K109" s="51"/>
      <c r="L109" s="51"/>
      <c r="M109" s="4"/>
    </row>
    <row r="110" spans="1:13" x14ac:dyDescent="0.2">
      <c r="B110" s="51"/>
      <c r="C110" s="45"/>
      <c r="D110" s="51"/>
      <c r="E110" s="45"/>
      <c r="F110" s="51"/>
      <c r="G110" s="45"/>
      <c r="H110" s="51"/>
      <c r="I110" s="45"/>
      <c r="J110" s="51"/>
      <c r="K110" s="45"/>
      <c r="L110" s="51"/>
      <c r="M110" s="4"/>
    </row>
    <row r="111" spans="1:13" x14ac:dyDescent="0.2">
      <c r="B111" s="45"/>
      <c r="C111" s="45"/>
      <c r="D111" s="45"/>
      <c r="E111" s="45"/>
      <c r="F111" s="45"/>
      <c r="G111" s="45"/>
      <c r="H111" s="45"/>
      <c r="I111" s="45"/>
      <c r="J111" s="45"/>
      <c r="K111" s="45"/>
      <c r="L111" s="45"/>
      <c r="M111" s="4"/>
    </row>
    <row r="112" spans="1:13" x14ac:dyDescent="0.2">
      <c r="A112" s="3" t="s">
        <v>769</v>
      </c>
      <c r="B112" s="77">
        <v>25498574.390000004</v>
      </c>
      <c r="C112" s="51"/>
      <c r="D112" s="77">
        <v>-4395375.0999999996</v>
      </c>
      <c r="E112" s="51"/>
      <c r="F112" s="77">
        <v>0</v>
      </c>
      <c r="G112" s="51"/>
      <c r="H112" s="77">
        <v>0</v>
      </c>
      <c r="I112" s="51"/>
      <c r="J112" s="77">
        <v>-4395375.0999999996</v>
      </c>
      <c r="K112" s="51"/>
      <c r="L112" s="77">
        <v>21103199.290000007</v>
      </c>
      <c r="M112" s="53"/>
    </row>
    <row r="113" spans="1:13" x14ac:dyDescent="0.2">
      <c r="B113" s="51"/>
      <c r="C113" s="45"/>
      <c r="D113" s="51"/>
      <c r="E113" s="45"/>
      <c r="F113" s="51"/>
      <c r="G113" s="45"/>
      <c r="H113" s="51"/>
      <c r="I113" s="45"/>
      <c r="J113" s="51"/>
      <c r="K113" s="45"/>
      <c r="L113" s="51"/>
      <c r="M113" s="4"/>
    </row>
    <row r="114" spans="1:13" x14ac:dyDescent="0.2">
      <c r="B114" s="45"/>
      <c r="C114" s="45"/>
      <c r="D114" s="45"/>
      <c r="E114" s="45"/>
      <c r="F114" s="45"/>
      <c r="G114" s="45"/>
      <c r="H114" s="45"/>
      <c r="I114" s="45"/>
      <c r="J114" s="45"/>
      <c r="K114" s="45"/>
      <c r="L114" s="45"/>
      <c r="M114" s="4"/>
    </row>
    <row r="115" spans="1:13" ht="13.5" thickBot="1" x14ac:dyDescent="0.25">
      <c r="A115" s="3" t="s">
        <v>768</v>
      </c>
      <c r="B115" s="46">
        <v>679554156.89000022</v>
      </c>
      <c r="C115" s="45"/>
      <c r="D115" s="46">
        <v>49101922.709999993</v>
      </c>
      <c r="E115" s="45"/>
      <c r="F115" s="46">
        <v>-8149315.0699999994</v>
      </c>
      <c r="G115" s="45"/>
      <c r="H115" s="46">
        <v>3874350.8899999997</v>
      </c>
      <c r="I115" s="45"/>
      <c r="J115" s="46">
        <v>44826958.529999994</v>
      </c>
      <c r="K115" s="45"/>
      <c r="L115" s="46">
        <v>724381115.42000008</v>
      </c>
      <c r="M115" s="4"/>
    </row>
    <row r="116" spans="1:13" ht="13.5" thickTop="1" x14ac:dyDescent="0.2">
      <c r="B116" s="45"/>
      <c r="C116" s="45"/>
      <c r="D116" s="45"/>
      <c r="E116" s="45"/>
      <c r="F116" s="45"/>
      <c r="G116" s="45"/>
      <c r="H116" s="45"/>
      <c r="I116" s="45"/>
      <c r="J116" s="45"/>
      <c r="K116" s="45"/>
      <c r="L116" s="45"/>
      <c r="M116" s="4"/>
    </row>
    <row r="117" spans="1:13" x14ac:dyDescent="0.2">
      <c r="B117" s="45"/>
      <c r="C117" s="45"/>
      <c r="D117" s="45"/>
      <c r="E117" s="45"/>
      <c r="F117" s="45"/>
      <c r="G117" s="45"/>
      <c r="H117" s="45"/>
      <c r="I117" s="45"/>
      <c r="J117" s="45"/>
      <c r="K117" s="45"/>
      <c r="L117" s="45"/>
      <c r="M117" s="4"/>
    </row>
    <row r="118" spans="1:13" x14ac:dyDescent="0.2">
      <c r="B118" s="45"/>
      <c r="C118" s="45"/>
      <c r="D118" s="45"/>
      <c r="E118" s="45"/>
      <c r="F118" s="45"/>
      <c r="G118" s="45"/>
      <c r="H118" s="45"/>
      <c r="I118" s="45"/>
      <c r="J118" s="45"/>
      <c r="K118" s="45"/>
      <c r="L118" s="45"/>
      <c r="M118" s="4"/>
    </row>
    <row r="119" spans="1:13" x14ac:dyDescent="0.2">
      <c r="B119" s="4"/>
      <c r="C119" s="4"/>
      <c r="D119" s="4"/>
      <c r="E119" s="4"/>
      <c r="F119" s="4"/>
      <c r="G119" s="4"/>
      <c r="H119" s="4"/>
      <c r="I119" s="4"/>
      <c r="J119" s="4"/>
      <c r="K119" s="4"/>
      <c r="L119" s="4"/>
      <c r="M119" s="4"/>
    </row>
    <row r="120" spans="1:13" x14ac:dyDescent="0.2">
      <c r="B120" s="4"/>
      <c r="C120" s="4"/>
      <c r="D120" s="4"/>
      <c r="E120" s="4"/>
      <c r="F120" s="4"/>
      <c r="G120" s="4"/>
      <c r="H120" s="4"/>
      <c r="I120" s="4"/>
      <c r="J120" s="4"/>
      <c r="K120" s="4"/>
      <c r="L120" s="4"/>
      <c r="M120" s="4"/>
    </row>
    <row r="121" spans="1:13" x14ac:dyDescent="0.2">
      <c r="B121" s="4"/>
      <c r="C121" s="4"/>
      <c r="D121" s="4"/>
      <c r="E121" s="4"/>
      <c r="F121" s="4"/>
      <c r="G121" s="4"/>
      <c r="H121" s="4"/>
      <c r="I121" s="4"/>
      <c r="J121" s="4"/>
      <c r="K121" s="4"/>
      <c r="L121" s="4"/>
      <c r="M121" s="4"/>
    </row>
    <row r="122" spans="1:13" x14ac:dyDescent="0.2">
      <c r="B122" s="4"/>
      <c r="C122" s="4"/>
      <c r="D122" s="4"/>
      <c r="E122" s="4"/>
      <c r="F122" s="4"/>
      <c r="G122" s="4"/>
      <c r="H122" s="4"/>
      <c r="I122" s="4"/>
      <c r="J122" s="4"/>
      <c r="K122" s="4"/>
      <c r="L122" s="4"/>
      <c r="M122" s="4"/>
    </row>
    <row r="123" spans="1:13" x14ac:dyDescent="0.2">
      <c r="B123" s="4"/>
      <c r="C123" s="4"/>
      <c r="D123" s="4"/>
      <c r="E123" s="4"/>
      <c r="F123" s="4"/>
      <c r="G123" s="4"/>
      <c r="H123" s="4"/>
      <c r="I123" s="4"/>
      <c r="J123" s="4"/>
      <c r="K123" s="4"/>
      <c r="L123" s="4"/>
      <c r="M123" s="4"/>
    </row>
    <row r="124" spans="1:13" x14ac:dyDescent="0.2">
      <c r="B124" s="4"/>
      <c r="C124" s="4"/>
      <c r="D124" s="4"/>
      <c r="E124" s="4"/>
      <c r="F124" s="4"/>
      <c r="G124" s="4"/>
      <c r="H124" s="4"/>
      <c r="I124" s="4"/>
      <c r="J124" s="4"/>
      <c r="K124" s="4"/>
      <c r="L124" s="4"/>
      <c r="M124" s="4"/>
    </row>
    <row r="125" spans="1:13" x14ac:dyDescent="0.2">
      <c r="B125" s="4"/>
      <c r="C125" s="4"/>
      <c r="D125" s="4"/>
      <c r="E125" s="4"/>
      <c r="F125" s="4"/>
      <c r="G125" s="4"/>
      <c r="H125" s="4"/>
      <c r="I125" s="4"/>
      <c r="J125" s="4"/>
      <c r="K125" s="4"/>
      <c r="L125" s="4"/>
      <c r="M125" s="4"/>
    </row>
    <row r="126" spans="1:13" x14ac:dyDescent="0.2">
      <c r="B126" s="4"/>
      <c r="C126" s="4"/>
      <c r="D126" s="4"/>
      <c r="E126" s="4"/>
      <c r="F126" s="4"/>
      <c r="G126" s="4"/>
      <c r="H126" s="4"/>
      <c r="I126" s="4"/>
      <c r="J126" s="4"/>
      <c r="K126" s="4"/>
      <c r="L126" s="4"/>
      <c r="M126" s="4"/>
    </row>
    <row r="127" spans="1:13" x14ac:dyDescent="0.2">
      <c r="B127" s="4"/>
      <c r="C127" s="4"/>
      <c r="D127" s="4"/>
      <c r="E127" s="4"/>
      <c r="F127" s="4"/>
      <c r="G127" s="4"/>
      <c r="H127" s="4"/>
      <c r="I127" s="4"/>
      <c r="J127" s="4"/>
      <c r="K127" s="4"/>
      <c r="L127" s="4"/>
      <c r="M127" s="4"/>
    </row>
    <row r="128" spans="1:13" x14ac:dyDescent="0.2">
      <c r="B128" s="4"/>
      <c r="C128" s="4"/>
      <c r="D128" s="4"/>
      <c r="E128" s="4"/>
      <c r="F128" s="4"/>
      <c r="G128" s="4"/>
      <c r="H128" s="4"/>
      <c r="I128" s="4"/>
      <c r="J128" s="4"/>
      <c r="K128" s="4"/>
      <c r="L128" s="4"/>
      <c r="M128" s="4"/>
    </row>
    <row r="129" spans="2:13" x14ac:dyDescent="0.2">
      <c r="B129" s="4"/>
      <c r="C129" s="4"/>
      <c r="D129" s="4"/>
      <c r="E129" s="4"/>
      <c r="F129" s="4"/>
      <c r="G129" s="4"/>
      <c r="H129" s="4"/>
      <c r="I129" s="4"/>
      <c r="J129" s="4"/>
      <c r="K129" s="4"/>
      <c r="L129" s="4"/>
      <c r="M129" s="4"/>
    </row>
    <row r="130" spans="2:13" x14ac:dyDescent="0.2">
      <c r="B130" s="4"/>
      <c r="C130" s="4"/>
      <c r="D130" s="4"/>
      <c r="E130" s="4"/>
      <c r="F130" s="4"/>
      <c r="G130" s="4"/>
      <c r="H130" s="4"/>
      <c r="I130" s="4"/>
      <c r="J130" s="4"/>
      <c r="K130" s="4"/>
      <c r="L130" s="4"/>
      <c r="M130" s="4"/>
    </row>
    <row r="131" spans="2:13" x14ac:dyDescent="0.2">
      <c r="B131" s="4"/>
      <c r="C131" s="4"/>
      <c r="D131" s="4"/>
      <c r="E131" s="4"/>
      <c r="F131" s="4"/>
      <c r="G131" s="4"/>
      <c r="H131" s="4"/>
      <c r="I131" s="4"/>
      <c r="J131" s="4"/>
      <c r="K131" s="4"/>
      <c r="L131" s="4"/>
      <c r="M131" s="4"/>
    </row>
    <row r="132" spans="2:13" x14ac:dyDescent="0.2">
      <c r="B132" s="4"/>
      <c r="C132" s="4"/>
      <c r="D132" s="4"/>
      <c r="E132" s="4"/>
      <c r="F132" s="4"/>
      <c r="G132" s="4"/>
      <c r="H132" s="4"/>
      <c r="I132" s="4"/>
      <c r="J132" s="4"/>
      <c r="K132" s="4"/>
      <c r="L132" s="4"/>
      <c r="M132" s="4"/>
    </row>
    <row r="133" spans="2:13" x14ac:dyDescent="0.2">
      <c r="B133" s="4"/>
      <c r="C133" s="4"/>
      <c r="D133" s="4"/>
      <c r="E133" s="4"/>
      <c r="F133" s="4"/>
      <c r="G133" s="4"/>
      <c r="H133" s="4"/>
      <c r="I133" s="4"/>
      <c r="J133" s="4"/>
      <c r="K133" s="4"/>
      <c r="L133" s="4"/>
      <c r="M133" s="4"/>
    </row>
    <row r="134" spans="2:13" x14ac:dyDescent="0.2">
      <c r="B134" s="4"/>
      <c r="C134" s="4"/>
      <c r="D134" s="4"/>
      <c r="E134" s="4"/>
      <c r="F134" s="4"/>
      <c r="G134" s="4"/>
      <c r="H134" s="4"/>
      <c r="I134" s="4"/>
      <c r="J134" s="4"/>
      <c r="K134" s="4"/>
      <c r="L134" s="4"/>
      <c r="M134" s="4"/>
    </row>
    <row r="135" spans="2:13" x14ac:dyDescent="0.2">
      <c r="B135" s="4"/>
      <c r="C135" s="4"/>
      <c r="D135" s="4"/>
      <c r="E135" s="4"/>
      <c r="F135" s="4"/>
      <c r="G135" s="4"/>
      <c r="H135" s="4"/>
      <c r="I135" s="4"/>
      <c r="J135" s="4"/>
      <c r="K135" s="4"/>
      <c r="L135" s="4"/>
      <c r="M135" s="4"/>
    </row>
    <row r="136" spans="2:13" x14ac:dyDescent="0.2">
      <c r="B136" s="4"/>
      <c r="C136" s="4"/>
      <c r="D136" s="4"/>
      <c r="E136" s="4"/>
      <c r="F136" s="4"/>
      <c r="G136" s="4"/>
      <c r="H136" s="4"/>
      <c r="I136" s="4"/>
      <c r="J136" s="4"/>
      <c r="K136" s="4"/>
      <c r="L136" s="4"/>
      <c r="M136" s="4"/>
    </row>
    <row r="137" spans="2:13" x14ac:dyDescent="0.2">
      <c r="B137" s="4"/>
      <c r="C137" s="4"/>
      <c r="D137" s="4"/>
      <c r="E137" s="4"/>
      <c r="F137" s="4"/>
      <c r="G137" s="4"/>
      <c r="H137" s="4"/>
      <c r="I137" s="4"/>
      <c r="J137" s="4"/>
      <c r="K137" s="4"/>
      <c r="L137" s="4"/>
      <c r="M137" s="4"/>
    </row>
    <row r="138" spans="2:13" x14ac:dyDescent="0.2">
      <c r="B138" s="4"/>
      <c r="C138" s="4"/>
      <c r="D138" s="4"/>
      <c r="E138" s="4"/>
      <c r="F138" s="4"/>
      <c r="G138" s="4"/>
      <c r="H138" s="4"/>
      <c r="I138" s="4"/>
      <c r="J138" s="4"/>
      <c r="K138" s="4"/>
      <c r="L138" s="4"/>
      <c r="M138" s="4"/>
    </row>
    <row r="139" spans="2:13" x14ac:dyDescent="0.2">
      <c r="B139" s="4"/>
      <c r="C139" s="4"/>
      <c r="D139" s="4"/>
      <c r="E139" s="4"/>
      <c r="F139" s="4"/>
      <c r="G139" s="4"/>
      <c r="H139" s="4"/>
      <c r="I139" s="4"/>
      <c r="J139" s="4"/>
      <c r="K139" s="4"/>
      <c r="L139" s="4"/>
      <c r="M139" s="4"/>
    </row>
    <row r="140" spans="2:13" x14ac:dyDescent="0.2">
      <c r="B140" s="4"/>
      <c r="C140" s="4"/>
      <c r="D140" s="4"/>
      <c r="E140" s="4"/>
      <c r="F140" s="4"/>
      <c r="G140" s="4"/>
      <c r="H140" s="4"/>
      <c r="I140" s="4"/>
      <c r="J140" s="4"/>
      <c r="K140" s="4"/>
      <c r="L140" s="4"/>
      <c r="M140" s="4"/>
    </row>
    <row r="141" spans="2:13" x14ac:dyDescent="0.2">
      <c r="B141" s="4"/>
      <c r="C141" s="4"/>
      <c r="D141" s="4"/>
      <c r="E141" s="4"/>
      <c r="F141" s="4"/>
      <c r="G141" s="4"/>
      <c r="H141" s="4"/>
      <c r="I141" s="4"/>
      <c r="J141" s="4"/>
      <c r="K141" s="4"/>
      <c r="L141" s="4"/>
      <c r="M141" s="4"/>
    </row>
    <row r="142" spans="2:13" x14ac:dyDescent="0.2">
      <c r="B142" s="4"/>
      <c r="C142" s="4"/>
      <c r="D142" s="4"/>
      <c r="E142" s="4"/>
      <c r="F142" s="4"/>
      <c r="G142" s="4"/>
      <c r="H142" s="4"/>
      <c r="I142" s="4"/>
      <c r="J142" s="4"/>
      <c r="K142" s="4"/>
      <c r="L142" s="4"/>
      <c r="M142" s="4"/>
    </row>
    <row r="143" spans="2:13" x14ac:dyDescent="0.2">
      <c r="B143" s="4"/>
      <c r="C143" s="4"/>
      <c r="D143" s="4"/>
      <c r="E143" s="4"/>
      <c r="F143" s="4"/>
      <c r="G143" s="4"/>
      <c r="H143" s="4"/>
      <c r="I143" s="4"/>
      <c r="J143" s="4"/>
      <c r="K143" s="4"/>
      <c r="L143" s="4"/>
      <c r="M143" s="4"/>
    </row>
    <row r="144" spans="2:13" x14ac:dyDescent="0.2">
      <c r="B144" s="4"/>
      <c r="C144" s="4"/>
      <c r="D144" s="4"/>
      <c r="E144" s="4"/>
      <c r="F144" s="4"/>
      <c r="G144" s="4"/>
      <c r="H144" s="4"/>
      <c r="I144" s="4"/>
      <c r="J144" s="4"/>
      <c r="K144" s="4"/>
      <c r="L144" s="4"/>
      <c r="M144" s="4"/>
    </row>
    <row r="145" spans="2:13" x14ac:dyDescent="0.2">
      <c r="B145" s="4"/>
      <c r="C145" s="4"/>
      <c r="D145" s="4"/>
      <c r="E145" s="4"/>
      <c r="F145" s="4"/>
      <c r="G145" s="4"/>
      <c r="H145" s="4"/>
      <c r="I145" s="4"/>
      <c r="J145" s="4"/>
      <c r="K145" s="4"/>
      <c r="L145" s="4"/>
      <c r="M145" s="4"/>
    </row>
    <row r="146" spans="2:13" x14ac:dyDescent="0.2">
      <c r="B146" s="4"/>
      <c r="C146" s="4"/>
      <c r="D146" s="4"/>
      <c r="E146" s="4"/>
      <c r="F146" s="4"/>
      <c r="G146" s="4"/>
      <c r="H146" s="4"/>
      <c r="I146" s="4"/>
      <c r="J146" s="4"/>
      <c r="K146" s="4"/>
      <c r="L146" s="4"/>
      <c r="M146" s="4"/>
    </row>
    <row r="147" spans="2:13" x14ac:dyDescent="0.2">
      <c r="B147" s="4"/>
      <c r="C147" s="4"/>
      <c r="D147" s="4"/>
      <c r="E147" s="4"/>
      <c r="F147" s="4"/>
      <c r="G147" s="4"/>
      <c r="H147" s="4"/>
      <c r="I147" s="4"/>
      <c r="J147" s="4"/>
      <c r="K147" s="4"/>
      <c r="L147" s="4"/>
      <c r="M147" s="4"/>
    </row>
    <row r="148" spans="2:13" x14ac:dyDescent="0.2">
      <c r="B148" s="4"/>
      <c r="C148" s="4"/>
      <c r="D148" s="4"/>
      <c r="E148" s="4"/>
      <c r="F148" s="4"/>
      <c r="G148" s="4"/>
      <c r="H148" s="4"/>
      <c r="I148" s="4"/>
      <c r="J148" s="4"/>
      <c r="K148" s="4"/>
      <c r="L148" s="4"/>
      <c r="M148" s="4"/>
    </row>
    <row r="149" spans="2:13" x14ac:dyDescent="0.2">
      <c r="B149" s="4"/>
      <c r="C149" s="4"/>
      <c r="D149" s="4"/>
      <c r="E149" s="4"/>
      <c r="F149" s="4"/>
      <c r="G149" s="4"/>
      <c r="H149" s="4"/>
      <c r="I149" s="4"/>
      <c r="J149" s="4"/>
      <c r="K149" s="4"/>
      <c r="L149" s="4"/>
      <c r="M149" s="4"/>
    </row>
    <row r="150" spans="2:13" x14ac:dyDescent="0.2">
      <c r="B150" s="4"/>
      <c r="C150" s="4"/>
      <c r="D150" s="4"/>
      <c r="E150" s="4"/>
      <c r="F150" s="4"/>
      <c r="G150" s="4"/>
      <c r="H150" s="4"/>
      <c r="I150" s="4"/>
      <c r="J150" s="4"/>
      <c r="K150" s="4"/>
      <c r="L150" s="4"/>
      <c r="M150" s="4"/>
    </row>
    <row r="151" spans="2:13" x14ac:dyDescent="0.2">
      <c r="B151" s="4"/>
      <c r="C151" s="4"/>
      <c r="D151" s="4"/>
      <c r="E151" s="4"/>
      <c r="F151" s="4"/>
      <c r="G151" s="4"/>
      <c r="H151" s="4"/>
      <c r="I151" s="4"/>
      <c r="J151" s="4"/>
      <c r="K151" s="4"/>
      <c r="L151" s="4"/>
      <c r="M151" s="4"/>
    </row>
    <row r="152" spans="2:13" x14ac:dyDescent="0.2">
      <c r="B152" s="4"/>
      <c r="C152" s="4"/>
      <c r="D152" s="4"/>
      <c r="E152" s="4"/>
      <c r="F152" s="4"/>
      <c r="G152" s="4"/>
      <c r="H152" s="4"/>
      <c r="I152" s="4"/>
      <c r="J152" s="4"/>
      <c r="K152" s="4"/>
      <c r="L152" s="4"/>
      <c r="M152" s="4"/>
    </row>
    <row r="153" spans="2:13" x14ac:dyDescent="0.2">
      <c r="B153" s="4"/>
      <c r="C153" s="4"/>
      <c r="D153" s="4"/>
      <c r="E153" s="4"/>
      <c r="F153" s="4"/>
      <c r="G153" s="4"/>
      <c r="H153" s="4"/>
      <c r="I153" s="4"/>
      <c r="J153" s="4"/>
      <c r="K153" s="4"/>
      <c r="L153" s="4"/>
      <c r="M153" s="4"/>
    </row>
  </sheetData>
  <mergeCells count="3">
    <mergeCell ref="A1:L1"/>
    <mergeCell ref="A2:L2"/>
    <mergeCell ref="A3:L3"/>
  </mergeCells>
  <phoneticPr fontId="0" type="noConversion"/>
  <pageMargins left="0.75" right="0.75" top="1" bottom="1" header="0.5" footer="0.5"/>
  <pageSetup scale="75" fitToHeight="0" orientation="landscape" r:id="rId1"/>
  <headerFooter alignWithMargins="0">
    <oddFooter>&amp;L&amp;Z
&amp;F&amp;C&amp;A&amp;R18.&amp;P</oddFooter>
  </headerFooter>
  <rowBreaks count="2" manualBreakCount="2">
    <brk id="39" max="16383" man="1"/>
    <brk id="70"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P109"/>
  <sheetViews>
    <sheetView zoomScale="90" zoomScaleNormal="90" workbookViewId="0">
      <selection sqref="A1:P1"/>
    </sheetView>
  </sheetViews>
  <sheetFormatPr defaultRowHeight="12.75" x14ac:dyDescent="0.2"/>
  <cols>
    <col min="1" max="1" width="29.140625"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1.85546875" customWidth="1"/>
    <col min="14" max="14" width="18.5703125" customWidth="1"/>
    <col min="15" max="15" width="1.7109375" customWidth="1"/>
    <col min="16" max="16" width="23.140625" bestFit="1" customWidth="1"/>
  </cols>
  <sheetData>
    <row r="1" spans="1:16" s="38" customFormat="1" ht="15.75" x14ac:dyDescent="0.25">
      <c r="A1" s="305" t="s">
        <v>133</v>
      </c>
      <c r="B1" s="305"/>
      <c r="C1" s="305"/>
      <c r="D1" s="305"/>
      <c r="E1" s="305"/>
      <c r="F1" s="305"/>
      <c r="G1" s="305"/>
      <c r="H1" s="305"/>
      <c r="I1" s="305"/>
      <c r="J1" s="305"/>
      <c r="K1" s="305"/>
      <c r="L1" s="305"/>
      <c r="M1" s="305"/>
      <c r="N1" s="305"/>
      <c r="O1" s="305"/>
      <c r="P1" s="305"/>
    </row>
    <row r="2" spans="1:16" s="38" customFormat="1" ht="15.75" x14ac:dyDescent="0.25">
      <c r="A2" s="305" t="s">
        <v>1101</v>
      </c>
      <c r="B2" s="305"/>
      <c r="C2" s="305"/>
      <c r="D2" s="305"/>
      <c r="E2" s="305"/>
      <c r="F2" s="305"/>
      <c r="G2" s="305"/>
      <c r="H2" s="305"/>
      <c r="I2" s="305"/>
      <c r="J2" s="305"/>
      <c r="K2" s="305"/>
      <c r="L2" s="305"/>
      <c r="M2" s="305"/>
      <c r="N2" s="305"/>
      <c r="O2" s="305"/>
      <c r="P2" s="305"/>
    </row>
    <row r="3" spans="1:16" x14ac:dyDescent="0.2">
      <c r="A3" s="294" t="s">
        <v>1307</v>
      </c>
      <c r="B3" s="294"/>
      <c r="C3" s="294"/>
      <c r="D3" s="294"/>
      <c r="E3" s="294"/>
      <c r="F3" s="294"/>
      <c r="G3" s="294"/>
      <c r="H3" s="294"/>
      <c r="I3" s="294"/>
      <c r="J3" s="294"/>
      <c r="K3" s="294"/>
      <c r="L3" s="294"/>
      <c r="M3" s="294"/>
      <c r="N3" s="294"/>
      <c r="O3" s="294"/>
      <c r="P3" s="294"/>
    </row>
    <row r="4" spans="1:16" x14ac:dyDescent="0.2">
      <c r="A4" s="30"/>
      <c r="B4" s="30"/>
      <c r="C4" s="30"/>
      <c r="D4" s="30"/>
      <c r="E4" s="30"/>
      <c r="F4" s="30"/>
      <c r="G4" s="30"/>
      <c r="H4" s="30"/>
      <c r="I4" s="30"/>
      <c r="J4" s="30"/>
      <c r="K4" s="30"/>
      <c r="L4" s="30"/>
    </row>
    <row r="6" spans="1:16" x14ac:dyDescent="0.2">
      <c r="B6" s="41" t="s">
        <v>24</v>
      </c>
      <c r="D6" s="45"/>
      <c r="F6" s="45"/>
      <c r="H6" s="41" t="s">
        <v>568</v>
      </c>
      <c r="J6" s="45"/>
      <c r="L6" s="41" t="s">
        <v>25</v>
      </c>
      <c r="P6" s="29" t="s">
        <v>380</v>
      </c>
    </row>
    <row r="7" spans="1:16" s="10" customFormat="1" x14ac:dyDescent="0.2">
      <c r="B7" s="42" t="s">
        <v>26</v>
      </c>
      <c r="C7"/>
      <c r="D7" s="42" t="s">
        <v>106</v>
      </c>
      <c r="E7"/>
      <c r="F7" s="42" t="s">
        <v>107</v>
      </c>
      <c r="G7"/>
      <c r="H7" s="42" t="s">
        <v>569</v>
      </c>
      <c r="I7"/>
      <c r="J7" s="42" t="s">
        <v>108</v>
      </c>
      <c r="K7"/>
      <c r="L7" s="42" t="s">
        <v>26</v>
      </c>
      <c r="N7" s="42" t="s">
        <v>45</v>
      </c>
      <c r="P7" s="42" t="s">
        <v>377</v>
      </c>
    </row>
    <row r="8" spans="1:16" s="10" customFormat="1" x14ac:dyDescent="0.2">
      <c r="A8" s="12" t="s">
        <v>288</v>
      </c>
      <c r="B8" s="52"/>
      <c r="C8"/>
      <c r="D8" s="52"/>
      <c r="E8"/>
      <c r="F8" s="52"/>
      <c r="G8"/>
      <c r="H8" s="52"/>
      <c r="I8"/>
      <c r="J8" s="52"/>
      <c r="K8"/>
      <c r="L8" s="52"/>
    </row>
    <row r="9" spans="1:16" s="10" customFormat="1" x14ac:dyDescent="0.2">
      <c r="A9" s="12" t="s">
        <v>378</v>
      </c>
      <c r="B9" s="52"/>
      <c r="C9"/>
      <c r="D9" s="52"/>
      <c r="E9"/>
      <c r="F9" s="52"/>
      <c r="G9"/>
      <c r="H9" s="52"/>
      <c r="I9"/>
      <c r="J9" s="52"/>
      <c r="K9"/>
      <c r="L9" s="52"/>
    </row>
    <row r="10" spans="1:16" x14ac:dyDescent="0.2">
      <c r="A10" s="3" t="s">
        <v>120</v>
      </c>
    </row>
    <row r="11" spans="1:16" x14ac:dyDescent="0.2">
      <c r="A11" t="s">
        <v>789</v>
      </c>
      <c r="B11" s="45">
        <v>59724.58</v>
      </c>
      <c r="C11" s="45"/>
      <c r="D11" s="45">
        <v>0</v>
      </c>
      <c r="E11" s="45"/>
      <c r="F11" s="45">
        <v>0</v>
      </c>
      <c r="G11" s="45"/>
      <c r="H11" s="45">
        <v>0</v>
      </c>
      <c r="I11" s="45"/>
      <c r="J11" s="45">
        <v>0</v>
      </c>
      <c r="K11" s="45"/>
      <c r="L11" s="45">
        <v>59724.58</v>
      </c>
      <c r="M11" s="4"/>
      <c r="N11" s="78">
        <v>0</v>
      </c>
      <c r="P11" s="78">
        <v>59724.58</v>
      </c>
    </row>
    <row r="12" spans="1:16" x14ac:dyDescent="0.2">
      <c r="A12" t="s">
        <v>790</v>
      </c>
      <c r="B12" s="45">
        <v>74018.23</v>
      </c>
      <c r="C12" s="45"/>
      <c r="D12" s="45">
        <v>0</v>
      </c>
      <c r="E12" s="45"/>
      <c r="F12" s="45">
        <v>0</v>
      </c>
      <c r="G12" s="45"/>
      <c r="H12" s="45">
        <v>0</v>
      </c>
      <c r="I12" s="45"/>
      <c r="J12" s="45">
        <v>0</v>
      </c>
      <c r="K12" s="45"/>
      <c r="L12" s="45">
        <v>74018.23</v>
      </c>
      <c r="M12" s="4"/>
      <c r="N12" s="78">
        <v>-77410.05</v>
      </c>
      <c r="P12" s="78">
        <v>-3391.820000000007</v>
      </c>
    </row>
    <row r="13" spans="1:16" x14ac:dyDescent="0.2">
      <c r="A13" t="s">
        <v>791</v>
      </c>
      <c r="B13" s="45">
        <v>384917.06</v>
      </c>
      <c r="C13" s="45"/>
      <c r="D13" s="45">
        <v>0</v>
      </c>
      <c r="E13" s="45"/>
      <c r="F13" s="45">
        <v>-16951.29</v>
      </c>
      <c r="G13" s="45"/>
      <c r="H13" s="45">
        <v>0</v>
      </c>
      <c r="I13" s="45"/>
      <c r="J13" s="45">
        <v>-16951.29</v>
      </c>
      <c r="K13" s="45"/>
      <c r="L13" s="45">
        <v>367965.77</v>
      </c>
      <c r="M13" s="4"/>
      <c r="N13" s="78">
        <v>-116009.66</v>
      </c>
      <c r="P13" s="78">
        <v>251956.11000000002</v>
      </c>
    </row>
    <row r="14" spans="1:16" x14ac:dyDescent="0.2">
      <c r="A14" t="s">
        <v>70</v>
      </c>
      <c r="B14" s="45">
        <v>532497.30000000005</v>
      </c>
      <c r="C14" s="45"/>
      <c r="D14" s="45">
        <v>0</v>
      </c>
      <c r="E14" s="45"/>
      <c r="F14" s="45">
        <v>0</v>
      </c>
      <c r="G14" s="45"/>
      <c r="H14" s="45">
        <v>0</v>
      </c>
      <c r="I14" s="45"/>
      <c r="J14" s="45">
        <v>0</v>
      </c>
      <c r="K14" s="45"/>
      <c r="L14" s="45">
        <v>532497.30000000005</v>
      </c>
      <c r="M14" s="4"/>
      <c r="N14" s="78">
        <v>-196424.29</v>
      </c>
      <c r="P14" s="78">
        <v>336073.01</v>
      </c>
    </row>
    <row r="15" spans="1:16" x14ac:dyDescent="0.2">
      <c r="A15" t="s">
        <v>71</v>
      </c>
      <c r="B15" s="45">
        <v>310864437.80000001</v>
      </c>
      <c r="C15" s="45"/>
      <c r="D15" s="45">
        <v>17384271.080000002</v>
      </c>
      <c r="E15" s="45"/>
      <c r="F15" s="45">
        <v>-4156176.1399999997</v>
      </c>
      <c r="G15" s="45"/>
      <c r="H15" s="45">
        <v>0</v>
      </c>
      <c r="I15" s="45"/>
      <c r="J15" s="45">
        <v>13228094.940000001</v>
      </c>
      <c r="K15" s="45"/>
      <c r="L15" s="45">
        <v>324092532.74000001</v>
      </c>
      <c r="M15" s="4"/>
      <c r="N15" s="78">
        <v>-107204698.94999999</v>
      </c>
      <c r="P15" s="78">
        <v>216887833.79000002</v>
      </c>
    </row>
    <row r="16" spans="1:16" x14ac:dyDescent="0.2">
      <c r="A16" t="s">
        <v>72</v>
      </c>
      <c r="B16" s="45">
        <v>10321599.73</v>
      </c>
      <c r="C16" s="45"/>
      <c r="D16" s="45">
        <v>2169741.08</v>
      </c>
      <c r="E16" s="45"/>
      <c r="F16" s="45">
        <v>-53302.719999999994</v>
      </c>
      <c r="G16" s="45"/>
      <c r="H16" s="45">
        <v>0</v>
      </c>
      <c r="I16" s="45"/>
      <c r="J16" s="45">
        <v>2116438.36</v>
      </c>
      <c r="K16" s="45"/>
      <c r="L16" s="45">
        <v>12438038.09</v>
      </c>
      <c r="M16" s="4"/>
      <c r="N16" s="78">
        <v>-2753836.73</v>
      </c>
      <c r="P16" s="78">
        <v>9684201.3599999994</v>
      </c>
    </row>
    <row r="17" spans="1:16" x14ac:dyDescent="0.2">
      <c r="A17" t="s">
        <v>73</v>
      </c>
      <c r="B17" s="45">
        <v>4173290.64</v>
      </c>
      <c r="C17" s="45"/>
      <c r="D17" s="45">
        <v>269600.18</v>
      </c>
      <c r="E17" s="45"/>
      <c r="F17" s="45">
        <v>-59020.7</v>
      </c>
      <c r="G17" s="45"/>
      <c r="H17" s="45">
        <v>0</v>
      </c>
      <c r="I17" s="45"/>
      <c r="J17" s="45">
        <v>210579.47999999998</v>
      </c>
      <c r="K17" s="45"/>
      <c r="L17" s="45">
        <v>4383870.12</v>
      </c>
      <c r="M17" s="4"/>
      <c r="N17" s="78">
        <v>-1668740.5299999998</v>
      </c>
      <c r="P17" s="78">
        <v>2715129.5900000003</v>
      </c>
    </row>
    <row r="18" spans="1:16" x14ac:dyDescent="0.2">
      <c r="A18" t="s">
        <v>74</v>
      </c>
      <c r="B18" s="45">
        <v>176137278.72</v>
      </c>
      <c r="C18" s="45"/>
      <c r="D18" s="45">
        <v>17627674.07</v>
      </c>
      <c r="E18" s="45"/>
      <c r="F18" s="45">
        <v>-135082.68</v>
      </c>
      <c r="G18" s="45"/>
      <c r="H18" s="45">
        <v>0</v>
      </c>
      <c r="I18" s="45"/>
      <c r="J18" s="45">
        <v>17492591.390000001</v>
      </c>
      <c r="K18" s="45"/>
      <c r="L18" s="45">
        <v>193629870.11000001</v>
      </c>
      <c r="M18" s="4"/>
      <c r="N18" s="78">
        <v>-69756859.810000002</v>
      </c>
      <c r="P18" s="78">
        <v>123873010.30000001</v>
      </c>
    </row>
    <row r="19" spans="1:16" x14ac:dyDescent="0.2">
      <c r="A19" t="s">
        <v>75</v>
      </c>
      <c r="B19" s="45">
        <v>36146389.480000004</v>
      </c>
      <c r="C19" s="45"/>
      <c r="D19" s="45">
        <v>3641943.2399999998</v>
      </c>
      <c r="E19" s="45"/>
      <c r="F19" s="45">
        <v>-52310.400000000001</v>
      </c>
      <c r="G19" s="45"/>
      <c r="H19" s="45">
        <v>97729.2</v>
      </c>
      <c r="I19" s="45"/>
      <c r="J19" s="45">
        <v>3687362.0399999996</v>
      </c>
      <c r="K19" s="45"/>
      <c r="L19" s="45">
        <v>39833751.520000003</v>
      </c>
      <c r="M19" s="4"/>
      <c r="N19" s="78">
        <v>-7561200.3100000005</v>
      </c>
      <c r="P19" s="78">
        <v>32272551.210000001</v>
      </c>
    </row>
    <row r="20" spans="1:16" x14ac:dyDescent="0.2">
      <c r="A20" t="s">
        <v>76</v>
      </c>
      <c r="B20" s="45">
        <v>22520447.57</v>
      </c>
      <c r="C20" s="45"/>
      <c r="D20" s="45">
        <v>1337994.9699999988</v>
      </c>
      <c r="E20" s="45"/>
      <c r="F20" s="45">
        <v>-380488.04</v>
      </c>
      <c r="G20" s="45"/>
      <c r="H20" s="45">
        <v>0</v>
      </c>
      <c r="I20" s="45"/>
      <c r="J20" s="45">
        <v>957506.92999999877</v>
      </c>
      <c r="K20" s="45"/>
      <c r="L20" s="45">
        <v>23477954.5</v>
      </c>
      <c r="M20" s="4"/>
      <c r="N20" s="78">
        <v>-591351.35999999987</v>
      </c>
      <c r="P20" s="78">
        <v>22886603.140000001</v>
      </c>
    </row>
    <row r="21" spans="1:16" x14ac:dyDescent="0.2">
      <c r="A21" t="s">
        <v>77</v>
      </c>
      <c r="B21" s="45">
        <v>944360.15</v>
      </c>
      <c r="C21" s="45"/>
      <c r="D21" s="45">
        <v>0</v>
      </c>
      <c r="E21" s="45"/>
      <c r="F21" s="45">
        <v>0</v>
      </c>
      <c r="G21" s="45"/>
      <c r="H21" s="45">
        <v>0</v>
      </c>
      <c r="I21" s="45"/>
      <c r="J21" s="45">
        <v>0</v>
      </c>
      <c r="K21" s="45"/>
      <c r="L21" s="45">
        <v>944360.15</v>
      </c>
      <c r="M21" s="4"/>
      <c r="N21" s="78">
        <v>-99216.31</v>
      </c>
      <c r="P21" s="78">
        <v>845143.84000000008</v>
      </c>
    </row>
    <row r="22" spans="1:16" x14ac:dyDescent="0.2">
      <c r="A22" t="s">
        <v>78</v>
      </c>
      <c r="B22" s="45">
        <v>51112.34</v>
      </c>
      <c r="C22" s="51"/>
      <c r="D22" s="45">
        <v>0</v>
      </c>
      <c r="E22" s="51"/>
      <c r="F22" s="45">
        <v>0</v>
      </c>
      <c r="G22" s="51"/>
      <c r="H22" s="45">
        <v>0</v>
      </c>
      <c r="I22" s="51"/>
      <c r="J22" s="51">
        <v>0</v>
      </c>
      <c r="K22" s="51"/>
      <c r="L22" s="51">
        <v>51112.34</v>
      </c>
      <c r="M22" s="53"/>
      <c r="N22" s="78">
        <v>-19622.14</v>
      </c>
      <c r="O22" s="7"/>
      <c r="P22" s="78">
        <v>31490.199999999997</v>
      </c>
    </row>
    <row r="23" spans="1:16" x14ac:dyDescent="0.2">
      <c r="A23" t="s">
        <v>79</v>
      </c>
      <c r="B23" s="45">
        <v>2962.94</v>
      </c>
      <c r="C23" s="51"/>
      <c r="D23" s="45">
        <v>0</v>
      </c>
      <c r="E23" s="51"/>
      <c r="F23" s="45">
        <v>0</v>
      </c>
      <c r="G23" s="51"/>
      <c r="H23" s="45">
        <v>0</v>
      </c>
      <c r="I23" s="51"/>
      <c r="J23" s="51">
        <v>0</v>
      </c>
      <c r="K23" s="51"/>
      <c r="L23" s="51">
        <v>2962.94</v>
      </c>
      <c r="M23" s="53"/>
      <c r="N23" s="78">
        <v>-90.17000000000003</v>
      </c>
      <c r="O23" s="7"/>
      <c r="P23" s="78">
        <v>2872.77</v>
      </c>
    </row>
    <row r="24" spans="1:16" x14ac:dyDescent="0.2">
      <c r="A24" t="s">
        <v>839</v>
      </c>
      <c r="B24" s="47">
        <v>12006240.320000002</v>
      </c>
      <c r="C24" s="51"/>
      <c r="D24" s="47">
        <v>0</v>
      </c>
      <c r="E24" s="51"/>
      <c r="F24" s="47">
        <v>-75039.27</v>
      </c>
      <c r="G24" s="51"/>
      <c r="H24" s="47">
        <v>-2554.54</v>
      </c>
      <c r="I24" s="51"/>
      <c r="J24" s="47">
        <v>-77593.81</v>
      </c>
      <c r="K24" s="51"/>
      <c r="L24" s="47">
        <v>11928646.510000002</v>
      </c>
      <c r="M24" s="53"/>
      <c r="N24" s="79">
        <v>-346147.34000000154</v>
      </c>
      <c r="O24" s="7"/>
      <c r="P24" s="79">
        <v>11582499.17</v>
      </c>
    </row>
    <row r="25" spans="1:16" x14ac:dyDescent="0.2">
      <c r="B25" s="51">
        <v>574219276.86000025</v>
      </c>
      <c r="C25" s="51"/>
      <c r="D25" s="51">
        <v>42431224.620000005</v>
      </c>
      <c r="E25" s="51"/>
      <c r="F25" s="51">
        <v>-4928371.2399999993</v>
      </c>
      <c r="G25" s="51"/>
      <c r="H25" s="51">
        <v>95174.66</v>
      </c>
      <c r="I25" s="51"/>
      <c r="J25" s="51">
        <v>37598028.039999999</v>
      </c>
      <c r="K25" s="51"/>
      <c r="L25" s="51">
        <v>611817304.9000001</v>
      </c>
      <c r="M25" s="53"/>
      <c r="N25" s="72">
        <v>-190391607.64999998</v>
      </c>
      <c r="O25" s="7"/>
      <c r="P25" s="72">
        <v>421425697.25</v>
      </c>
    </row>
    <row r="26" spans="1:16" x14ac:dyDescent="0.2">
      <c r="B26" s="45"/>
      <c r="C26" s="45"/>
      <c r="D26" s="45"/>
      <c r="E26" s="45"/>
      <c r="F26" s="45"/>
      <c r="G26" s="45"/>
      <c r="H26" s="45"/>
      <c r="I26" s="45"/>
      <c r="J26" s="45"/>
      <c r="K26" s="45"/>
      <c r="L26" s="45"/>
      <c r="M26" s="4"/>
    </row>
    <row r="27" spans="1:16" x14ac:dyDescent="0.2">
      <c r="A27" s="3" t="s">
        <v>121</v>
      </c>
      <c r="B27" s="45"/>
      <c r="C27" s="45"/>
      <c r="D27" s="45"/>
      <c r="E27" s="45"/>
      <c r="F27" s="45"/>
      <c r="G27" s="45"/>
      <c r="H27" s="45"/>
      <c r="I27" s="45"/>
      <c r="J27" s="45"/>
      <c r="K27" s="45"/>
      <c r="L27" s="45"/>
      <c r="M27" s="4"/>
    </row>
    <row r="28" spans="1:16" x14ac:dyDescent="0.2">
      <c r="A28" t="s">
        <v>840</v>
      </c>
      <c r="B28" s="45">
        <v>1888854.62</v>
      </c>
      <c r="C28" s="45"/>
      <c r="D28" s="45">
        <v>113938.34</v>
      </c>
      <c r="E28" s="45"/>
      <c r="F28" s="45">
        <v>-668359.98</v>
      </c>
      <c r="G28" s="45"/>
      <c r="H28" s="45">
        <v>-64613.22</v>
      </c>
      <c r="I28" s="45"/>
      <c r="J28" s="45">
        <v>-619034.86</v>
      </c>
      <c r="K28" s="45"/>
      <c r="L28" s="45">
        <v>1269819.7600000002</v>
      </c>
      <c r="M28" s="4"/>
      <c r="N28" s="78">
        <v>-1036500.9700000002</v>
      </c>
      <c r="P28" s="78">
        <v>233318.79000000004</v>
      </c>
    </row>
    <row r="29" spans="1:16" x14ac:dyDescent="0.2">
      <c r="A29" t="s">
        <v>841</v>
      </c>
      <c r="B29" s="45">
        <v>504901</v>
      </c>
      <c r="C29" s="45"/>
      <c r="D29" s="45">
        <v>92026.540000000008</v>
      </c>
      <c r="E29" s="45"/>
      <c r="F29" s="45">
        <v>-11515.3</v>
      </c>
      <c r="G29" s="45"/>
      <c r="H29" s="45">
        <v>0</v>
      </c>
      <c r="I29" s="45"/>
      <c r="J29" s="45">
        <v>80511.240000000005</v>
      </c>
      <c r="K29" s="45"/>
      <c r="L29" s="45">
        <v>585412.24</v>
      </c>
      <c r="M29" s="4"/>
      <c r="N29" s="78">
        <v>-206261.13</v>
      </c>
      <c r="P29" s="78">
        <v>379151.11</v>
      </c>
    </row>
    <row r="30" spans="1:16" x14ac:dyDescent="0.2">
      <c r="A30" t="s">
        <v>842</v>
      </c>
      <c r="B30" s="45">
        <v>4452932.79</v>
      </c>
      <c r="C30" s="45"/>
      <c r="D30" s="45">
        <v>208372.77000000002</v>
      </c>
      <c r="E30" s="45"/>
      <c r="F30" s="45">
        <v>-392580.9</v>
      </c>
      <c r="G30" s="45"/>
      <c r="H30" s="45">
        <v>-121244.20999999999</v>
      </c>
      <c r="I30" s="45"/>
      <c r="J30" s="45">
        <v>-305452.33999999997</v>
      </c>
      <c r="K30" s="45"/>
      <c r="L30" s="45">
        <v>4147480.45</v>
      </c>
      <c r="M30" s="4"/>
      <c r="N30" s="78">
        <v>-1536691.1599999997</v>
      </c>
      <c r="P30" s="78">
        <v>2610789.2900000005</v>
      </c>
    </row>
    <row r="31" spans="1:16" x14ac:dyDescent="0.2">
      <c r="A31" t="s">
        <v>935</v>
      </c>
      <c r="B31" s="45">
        <v>0</v>
      </c>
      <c r="C31" s="45"/>
      <c r="D31" s="45">
        <v>0</v>
      </c>
      <c r="E31" s="45"/>
      <c r="F31" s="45">
        <v>0</v>
      </c>
      <c r="G31" s="45"/>
      <c r="H31" s="45">
        <v>0</v>
      </c>
      <c r="I31" s="45"/>
      <c r="J31" s="45">
        <v>0</v>
      </c>
      <c r="K31" s="45"/>
      <c r="L31" s="45">
        <v>0</v>
      </c>
      <c r="M31" s="4"/>
      <c r="N31" s="78">
        <v>0</v>
      </c>
      <c r="P31" s="78">
        <v>0</v>
      </c>
    </row>
    <row r="32" spans="1:16" x14ac:dyDescent="0.2">
      <c r="A32" t="s">
        <v>936</v>
      </c>
      <c r="B32" s="45">
        <v>2410442.2000000002</v>
      </c>
      <c r="C32" s="51"/>
      <c r="D32" s="45">
        <v>298583.83</v>
      </c>
      <c r="E32" s="51"/>
      <c r="F32" s="45">
        <v>-422274.02999999997</v>
      </c>
      <c r="G32" s="51"/>
      <c r="H32" s="45">
        <v>0</v>
      </c>
      <c r="I32" s="51"/>
      <c r="J32" s="51">
        <v>-123690.19999999995</v>
      </c>
      <c r="K32" s="51"/>
      <c r="L32" s="51">
        <v>2286752</v>
      </c>
      <c r="M32" s="53"/>
      <c r="N32" s="78">
        <v>-2000276.8799999997</v>
      </c>
      <c r="P32" s="78">
        <v>286475.12000000034</v>
      </c>
    </row>
    <row r="33" spans="1:16" x14ac:dyDescent="0.2">
      <c r="A33" t="s">
        <v>937</v>
      </c>
      <c r="B33" s="47">
        <v>47955.13</v>
      </c>
      <c r="C33" s="51"/>
      <c r="D33" s="47">
        <v>129826.67000000001</v>
      </c>
      <c r="E33" s="51"/>
      <c r="F33" s="47">
        <v>0</v>
      </c>
      <c r="G33" s="51"/>
      <c r="H33" s="47">
        <v>0</v>
      </c>
      <c r="I33" s="51"/>
      <c r="J33" s="47">
        <v>129826.67000000001</v>
      </c>
      <c r="K33" s="51"/>
      <c r="L33" s="47">
        <v>177781.80000000002</v>
      </c>
      <c r="M33" s="53"/>
      <c r="N33" s="79">
        <v>-36346.14</v>
      </c>
      <c r="P33" s="79">
        <v>141435.66000000003</v>
      </c>
    </row>
    <row r="34" spans="1:16" x14ac:dyDescent="0.2">
      <c r="B34" s="51">
        <v>9305085.7400000002</v>
      </c>
      <c r="C34" s="51"/>
      <c r="D34" s="51">
        <v>842748.15</v>
      </c>
      <c r="E34" s="51"/>
      <c r="F34" s="51">
        <v>-1494730.2100000002</v>
      </c>
      <c r="G34" s="51"/>
      <c r="H34" s="51">
        <v>-185857.43</v>
      </c>
      <c r="I34" s="51"/>
      <c r="J34" s="51">
        <v>-837839.48999999987</v>
      </c>
      <c r="K34" s="51"/>
      <c r="L34" s="51">
        <v>8467246.25</v>
      </c>
      <c r="M34" s="53"/>
      <c r="N34" s="78">
        <v>-4816076.2799999993</v>
      </c>
      <c r="P34" s="78">
        <v>3651169.9700000007</v>
      </c>
    </row>
    <row r="35" spans="1:16" x14ac:dyDescent="0.2">
      <c r="B35" s="51"/>
      <c r="C35" s="51"/>
      <c r="D35" s="51"/>
      <c r="E35" s="51"/>
      <c r="F35" s="51"/>
      <c r="G35" s="51"/>
      <c r="H35" s="51"/>
      <c r="I35" s="51"/>
      <c r="J35" s="51"/>
      <c r="K35" s="51"/>
      <c r="L35" s="51"/>
      <c r="M35" s="53"/>
    </row>
    <row r="36" spans="1:16" x14ac:dyDescent="0.2">
      <c r="A36" s="3" t="s">
        <v>122</v>
      </c>
      <c r="B36" s="51"/>
      <c r="C36" s="51"/>
      <c r="D36" s="51"/>
      <c r="E36" s="51"/>
      <c r="F36" s="51"/>
      <c r="G36" s="51"/>
      <c r="H36" s="51"/>
      <c r="I36" s="51"/>
      <c r="J36" s="51"/>
      <c r="K36" s="51"/>
      <c r="L36" s="51"/>
      <c r="M36" s="53"/>
    </row>
    <row r="37" spans="1:16" x14ac:dyDescent="0.2">
      <c r="A37" t="s">
        <v>938</v>
      </c>
      <c r="B37" s="47">
        <v>1187.49</v>
      </c>
      <c r="C37" s="51"/>
      <c r="D37" s="47">
        <v>0</v>
      </c>
      <c r="E37" s="51"/>
      <c r="F37" s="47">
        <v>-800</v>
      </c>
      <c r="G37" s="51"/>
      <c r="H37" s="47">
        <v>0</v>
      </c>
      <c r="I37" s="51"/>
      <c r="J37" s="47">
        <v>-800</v>
      </c>
      <c r="K37" s="51"/>
      <c r="L37" s="47">
        <v>387.49</v>
      </c>
      <c r="M37" s="53"/>
      <c r="N37" s="79">
        <v>0</v>
      </c>
      <c r="P37" s="79">
        <v>387.49</v>
      </c>
    </row>
    <row r="38" spans="1:16" x14ac:dyDescent="0.2">
      <c r="B38" s="51">
        <v>1187.49</v>
      </c>
      <c r="C38" s="51"/>
      <c r="D38" s="51">
        <v>0</v>
      </c>
      <c r="E38" s="51"/>
      <c r="F38" s="51">
        <v>-800</v>
      </c>
      <c r="G38" s="51"/>
      <c r="H38" s="51">
        <v>0</v>
      </c>
      <c r="I38" s="51"/>
      <c r="J38" s="51">
        <v>-800</v>
      </c>
      <c r="K38" s="51"/>
      <c r="L38" s="51">
        <v>387.49</v>
      </c>
      <c r="M38" s="53"/>
      <c r="N38" s="78">
        <v>0</v>
      </c>
      <c r="P38" s="78">
        <v>387.49</v>
      </c>
    </row>
    <row r="39" spans="1:16" x14ac:dyDescent="0.2">
      <c r="B39" s="51"/>
      <c r="C39" s="51"/>
      <c r="D39" s="51"/>
      <c r="E39" s="51"/>
      <c r="F39" s="51"/>
      <c r="G39" s="51"/>
      <c r="H39" s="51"/>
      <c r="I39" s="51"/>
      <c r="J39" s="51"/>
      <c r="K39" s="51"/>
      <c r="L39" s="51"/>
      <c r="M39" s="53"/>
    </row>
    <row r="40" spans="1:16" x14ac:dyDescent="0.2">
      <c r="A40" s="3" t="s">
        <v>123</v>
      </c>
      <c r="B40" s="51"/>
      <c r="C40" s="51"/>
      <c r="D40" s="51"/>
      <c r="E40" s="51"/>
      <c r="F40" s="51"/>
      <c r="G40" s="51"/>
      <c r="H40" s="51"/>
      <c r="I40" s="51"/>
      <c r="J40" s="51"/>
      <c r="K40" s="51"/>
      <c r="L40" s="51"/>
      <c r="M40" s="53"/>
    </row>
    <row r="41" spans="1:16" x14ac:dyDescent="0.2">
      <c r="A41" t="s">
        <v>13</v>
      </c>
      <c r="B41" s="51">
        <v>29500.57</v>
      </c>
      <c r="C41" s="51"/>
      <c r="D41" s="51">
        <v>0</v>
      </c>
      <c r="E41" s="51"/>
      <c r="F41" s="51">
        <v>0</v>
      </c>
      <c r="G41" s="51"/>
      <c r="H41" s="51">
        <v>0</v>
      </c>
      <c r="I41" s="51"/>
      <c r="J41" s="51">
        <v>0</v>
      </c>
      <c r="K41" s="51"/>
      <c r="L41" s="51">
        <v>29500.57</v>
      </c>
      <c r="M41" s="53"/>
      <c r="N41" s="78">
        <v>0</v>
      </c>
      <c r="P41" s="78">
        <f>L41+N41</f>
        <v>29500.57</v>
      </c>
    </row>
    <row r="42" spans="1:16" x14ac:dyDescent="0.2">
      <c r="A42" t="s">
        <v>517</v>
      </c>
      <c r="B42" s="51">
        <v>95613.59</v>
      </c>
      <c r="C42" s="51"/>
      <c r="D42" s="51">
        <v>0</v>
      </c>
      <c r="E42" s="51"/>
      <c r="F42" s="51">
        <v>0</v>
      </c>
      <c r="G42" s="51"/>
      <c r="H42" s="51">
        <v>0</v>
      </c>
      <c r="I42" s="51"/>
      <c r="J42" s="51">
        <v>0</v>
      </c>
      <c r="K42" s="51"/>
      <c r="L42" s="51">
        <v>95613.59</v>
      </c>
      <c r="M42" s="53"/>
      <c r="N42" s="78">
        <v>-70451.45</v>
      </c>
      <c r="P42" s="78">
        <f t="shared" ref="P42:P58" si="0">L42+N42</f>
        <v>25162.14</v>
      </c>
    </row>
    <row r="43" spans="1:16" x14ac:dyDescent="0.2">
      <c r="A43" t="s">
        <v>518</v>
      </c>
      <c r="B43" s="51">
        <v>5403885.9099999992</v>
      </c>
      <c r="C43" s="51"/>
      <c r="D43" s="51">
        <v>21187.03</v>
      </c>
      <c r="E43" s="51"/>
      <c r="F43" s="51">
        <v>-14882.02</v>
      </c>
      <c r="G43" s="51"/>
      <c r="H43" s="51">
        <v>0</v>
      </c>
      <c r="I43" s="51"/>
      <c r="J43" s="51">
        <v>6305.0099999999984</v>
      </c>
      <c r="K43" s="51"/>
      <c r="L43" s="51">
        <v>5410190.919999999</v>
      </c>
      <c r="M43" s="53"/>
      <c r="N43" s="78">
        <v>-933237.26</v>
      </c>
      <c r="P43" s="78">
        <f t="shared" si="0"/>
        <v>4476953.6599999992</v>
      </c>
    </row>
    <row r="44" spans="1:16" x14ac:dyDescent="0.2">
      <c r="A44" t="s">
        <v>519</v>
      </c>
      <c r="B44" s="51">
        <v>33151.61</v>
      </c>
      <c r="C44" s="51"/>
      <c r="D44" s="51">
        <v>0</v>
      </c>
      <c r="E44" s="51"/>
      <c r="F44" s="51">
        <v>0</v>
      </c>
      <c r="G44" s="51"/>
      <c r="H44" s="51">
        <v>0</v>
      </c>
      <c r="I44" s="51"/>
      <c r="J44" s="51">
        <v>0</v>
      </c>
      <c r="K44" s="51"/>
      <c r="L44" s="51">
        <v>33151.61</v>
      </c>
      <c r="M44" s="53"/>
      <c r="N44" s="78">
        <v>-14636.49</v>
      </c>
      <c r="P44" s="78">
        <f t="shared" si="0"/>
        <v>18515.120000000003</v>
      </c>
    </row>
    <row r="45" spans="1:16" x14ac:dyDescent="0.2">
      <c r="A45" t="s">
        <v>14</v>
      </c>
      <c r="B45" s="51">
        <v>1645972.9900000002</v>
      </c>
      <c r="C45" s="51"/>
      <c r="D45" s="51">
        <v>478282.92</v>
      </c>
      <c r="E45" s="51"/>
      <c r="F45" s="51">
        <v>-34699.009999999995</v>
      </c>
      <c r="G45" s="51"/>
      <c r="H45" s="51">
        <v>23515.01</v>
      </c>
      <c r="I45" s="51"/>
      <c r="J45" s="51">
        <v>467098.92</v>
      </c>
      <c r="K45" s="51"/>
      <c r="L45" s="51">
        <v>2113071.91</v>
      </c>
      <c r="M45" s="53"/>
      <c r="N45" s="78">
        <v>-725198.25</v>
      </c>
      <c r="P45" s="78">
        <f t="shared" si="0"/>
        <v>1387873.6600000001</v>
      </c>
    </row>
    <row r="46" spans="1:16" x14ac:dyDescent="0.2">
      <c r="A46" t="s">
        <v>520</v>
      </c>
      <c r="B46" s="51">
        <v>548241.14</v>
      </c>
      <c r="C46" s="51"/>
      <c r="D46" s="51">
        <v>0</v>
      </c>
      <c r="E46" s="51"/>
      <c r="F46" s="51">
        <v>0</v>
      </c>
      <c r="G46" s="51"/>
      <c r="H46" s="51">
        <v>0</v>
      </c>
      <c r="I46" s="51"/>
      <c r="J46" s="51">
        <v>0</v>
      </c>
      <c r="K46" s="51"/>
      <c r="L46" s="51">
        <v>548241.14</v>
      </c>
      <c r="M46" s="53"/>
      <c r="N46" s="78">
        <v>-569589.96</v>
      </c>
      <c r="P46" s="78">
        <f t="shared" si="0"/>
        <v>-21348.819999999949</v>
      </c>
    </row>
    <row r="47" spans="1:16" x14ac:dyDescent="0.2">
      <c r="A47" t="s">
        <v>521</v>
      </c>
      <c r="B47" s="51">
        <v>400511.4</v>
      </c>
      <c r="C47" s="51"/>
      <c r="D47" s="51">
        <v>0</v>
      </c>
      <c r="E47" s="51"/>
      <c r="F47" s="51">
        <v>0</v>
      </c>
      <c r="G47" s="51"/>
      <c r="H47" s="51">
        <v>0</v>
      </c>
      <c r="I47" s="51"/>
      <c r="J47" s="51">
        <v>0</v>
      </c>
      <c r="K47" s="51"/>
      <c r="L47" s="51">
        <v>400511.4</v>
      </c>
      <c r="M47" s="53"/>
      <c r="N47" s="78">
        <v>-452027.29</v>
      </c>
      <c r="P47" s="78">
        <f t="shared" si="0"/>
        <v>-51515.889999999956</v>
      </c>
    </row>
    <row r="48" spans="1:16" x14ac:dyDescent="0.2">
      <c r="A48" t="s">
        <v>522</v>
      </c>
      <c r="B48" s="51">
        <v>9648855</v>
      </c>
      <c r="C48" s="51"/>
      <c r="D48" s="51">
        <v>0</v>
      </c>
      <c r="E48" s="51"/>
      <c r="F48" s="51">
        <v>0</v>
      </c>
      <c r="G48" s="51"/>
      <c r="H48" s="51">
        <v>0</v>
      </c>
      <c r="I48" s="51"/>
      <c r="J48" s="51">
        <v>0</v>
      </c>
      <c r="K48" s="51"/>
      <c r="L48" s="51">
        <v>9648855</v>
      </c>
      <c r="M48" s="53"/>
      <c r="N48" s="78">
        <v>-7772376.6199999992</v>
      </c>
      <c r="P48" s="78">
        <f t="shared" si="0"/>
        <v>1876478.3800000008</v>
      </c>
    </row>
    <row r="49" spans="1:16" x14ac:dyDescent="0.2">
      <c r="A49" t="s">
        <v>15</v>
      </c>
      <c r="B49" s="51">
        <v>2144867.5699999998</v>
      </c>
      <c r="C49" s="51"/>
      <c r="D49" s="51">
        <v>0</v>
      </c>
      <c r="E49" s="51"/>
      <c r="F49" s="51">
        <v>-65379.26</v>
      </c>
      <c r="G49" s="51"/>
      <c r="H49" s="51">
        <v>0</v>
      </c>
      <c r="I49" s="51"/>
      <c r="J49" s="51">
        <v>-65379.26</v>
      </c>
      <c r="K49" s="51"/>
      <c r="L49" s="51">
        <v>2079488.3099999998</v>
      </c>
      <c r="M49" s="53"/>
      <c r="N49" s="78">
        <v>-2080227.98</v>
      </c>
      <c r="P49" s="78">
        <f t="shared" si="0"/>
        <v>-739.67000000015832</v>
      </c>
    </row>
    <row r="50" spans="1:16" x14ac:dyDescent="0.2">
      <c r="A50" t="s">
        <v>1025</v>
      </c>
      <c r="B50" s="51">
        <v>3945603.4000000004</v>
      </c>
      <c r="C50" s="51"/>
      <c r="D50" s="51">
        <v>-497331.61</v>
      </c>
      <c r="E50" s="51"/>
      <c r="F50" s="51">
        <v>-103050.4</v>
      </c>
      <c r="G50" s="51"/>
      <c r="H50" s="51">
        <v>-42072.81</v>
      </c>
      <c r="I50" s="51"/>
      <c r="J50" s="51">
        <v>-642454.81999999995</v>
      </c>
      <c r="K50" s="51"/>
      <c r="L50" s="51">
        <v>3303148.5800000005</v>
      </c>
      <c r="M50" s="53"/>
      <c r="N50" s="78">
        <f>-511124.81-2160050.23</f>
        <v>-2671175.04</v>
      </c>
      <c r="P50" s="78">
        <f t="shared" si="0"/>
        <v>631973.5400000005</v>
      </c>
    </row>
    <row r="51" spans="1:16" x14ac:dyDescent="0.2">
      <c r="A51" t="s">
        <v>1024</v>
      </c>
      <c r="B51" s="51">
        <v>4088487.7099999995</v>
      </c>
      <c r="C51" s="51"/>
      <c r="D51" s="51">
        <v>1007399.9800000001</v>
      </c>
      <c r="E51" s="51"/>
      <c r="F51" s="51">
        <v>-363183.23</v>
      </c>
      <c r="G51" s="51"/>
      <c r="H51" s="51">
        <v>42072.81</v>
      </c>
      <c r="I51" s="51"/>
      <c r="J51" s="51">
        <v>686289.56</v>
      </c>
      <c r="K51" s="51"/>
      <c r="L51" s="51">
        <v>4774777.2699999996</v>
      </c>
      <c r="M51" s="53"/>
      <c r="N51" s="78">
        <v>610564.73</v>
      </c>
      <c r="P51" s="78">
        <f t="shared" si="0"/>
        <v>5385342</v>
      </c>
    </row>
    <row r="52" spans="1:16" x14ac:dyDescent="0.2">
      <c r="A52" t="s">
        <v>16</v>
      </c>
      <c r="B52" s="51">
        <v>12906207.829999998</v>
      </c>
      <c r="C52" s="51"/>
      <c r="D52" s="51">
        <v>699846.14999999991</v>
      </c>
      <c r="E52" s="51"/>
      <c r="F52" s="51">
        <v>-185899.94</v>
      </c>
      <c r="G52" s="51"/>
      <c r="H52" s="51">
        <v>0</v>
      </c>
      <c r="I52" s="51"/>
      <c r="J52" s="51">
        <v>513946.2099999999</v>
      </c>
      <c r="K52" s="51"/>
      <c r="L52" s="51">
        <v>13420154.039999997</v>
      </c>
      <c r="M52" s="53"/>
      <c r="N52" s="78">
        <v>-6757445.2599999979</v>
      </c>
      <c r="P52" s="78">
        <f t="shared" si="0"/>
        <v>6662708.7799999993</v>
      </c>
    </row>
    <row r="53" spans="1:16" x14ac:dyDescent="0.2">
      <c r="A53" t="s">
        <v>523</v>
      </c>
      <c r="B53" s="51">
        <v>15737932.99</v>
      </c>
      <c r="C53" s="51"/>
      <c r="D53" s="51">
        <v>1041502.4500000002</v>
      </c>
      <c r="E53" s="51"/>
      <c r="F53" s="51">
        <v>-450120.60000000003</v>
      </c>
      <c r="G53" s="51"/>
      <c r="H53" s="51">
        <v>0</v>
      </c>
      <c r="I53" s="51"/>
      <c r="J53" s="51">
        <v>591381.85000000009</v>
      </c>
      <c r="K53" s="51"/>
      <c r="L53" s="51">
        <v>16329314.84</v>
      </c>
      <c r="M53" s="53"/>
      <c r="N53" s="78">
        <v>-4211238.7200000007</v>
      </c>
      <c r="P53" s="78">
        <f t="shared" si="0"/>
        <v>12118076.119999999</v>
      </c>
    </row>
    <row r="54" spans="1:16" x14ac:dyDescent="0.2">
      <c r="A54" t="s">
        <v>524</v>
      </c>
      <c r="B54" s="51">
        <v>504694.67</v>
      </c>
      <c r="C54" s="51"/>
      <c r="D54" s="51">
        <v>20155.09</v>
      </c>
      <c r="E54" s="51"/>
      <c r="F54" s="51">
        <v>0</v>
      </c>
      <c r="G54" s="51"/>
      <c r="H54" s="51">
        <v>0</v>
      </c>
      <c r="I54" s="51"/>
      <c r="J54" s="51">
        <v>20155.09</v>
      </c>
      <c r="K54" s="51"/>
      <c r="L54" s="51">
        <v>524849.76</v>
      </c>
      <c r="M54" s="53"/>
      <c r="N54" s="78">
        <v>-283009.2</v>
      </c>
      <c r="P54" s="78">
        <f t="shared" si="0"/>
        <v>241840.56</v>
      </c>
    </row>
    <row r="55" spans="1:16" x14ac:dyDescent="0.2">
      <c r="A55" t="s">
        <v>525</v>
      </c>
      <c r="B55" s="51">
        <v>11583756.18</v>
      </c>
      <c r="C55" s="51"/>
      <c r="D55" s="51">
        <v>412149.24000000005</v>
      </c>
      <c r="E55" s="51"/>
      <c r="F55" s="51">
        <v>-22682.97</v>
      </c>
      <c r="G55" s="51"/>
      <c r="H55" s="51">
        <v>0</v>
      </c>
      <c r="I55" s="51"/>
      <c r="J55" s="51">
        <v>389466.27</v>
      </c>
      <c r="K55" s="51"/>
      <c r="L55" s="51">
        <v>11973222.449999999</v>
      </c>
      <c r="M55" s="53"/>
      <c r="N55" s="78">
        <v>-5297390.2700000014</v>
      </c>
      <c r="P55" s="78">
        <f t="shared" si="0"/>
        <v>6675832.1799999978</v>
      </c>
    </row>
    <row r="56" spans="1:16" x14ac:dyDescent="0.2">
      <c r="A56" t="s">
        <v>17</v>
      </c>
      <c r="B56" s="51">
        <v>1162236.6100000001</v>
      </c>
      <c r="C56" s="51"/>
      <c r="D56" s="51">
        <v>76115.239999999991</v>
      </c>
      <c r="E56" s="51"/>
      <c r="F56" s="51">
        <v>-2705</v>
      </c>
      <c r="G56" s="51"/>
      <c r="H56" s="51">
        <v>0</v>
      </c>
      <c r="I56" s="51"/>
      <c r="J56" s="51">
        <v>73410.239999999991</v>
      </c>
      <c r="K56" s="51"/>
      <c r="L56" s="51">
        <v>1235646.8500000001</v>
      </c>
      <c r="M56" s="53"/>
      <c r="N56" s="78">
        <v>-301336.06</v>
      </c>
      <c r="P56" s="78">
        <f t="shared" si="0"/>
        <v>934310.79</v>
      </c>
    </row>
    <row r="57" spans="1:16" x14ac:dyDescent="0.2">
      <c r="A57" t="s">
        <v>526</v>
      </c>
      <c r="B57" s="51">
        <v>32407.020000000004</v>
      </c>
      <c r="C57" s="51"/>
      <c r="D57" s="51">
        <v>0</v>
      </c>
      <c r="E57" s="51"/>
      <c r="F57" s="51">
        <v>-1530.61</v>
      </c>
      <c r="G57" s="51"/>
      <c r="H57" s="51">
        <v>0</v>
      </c>
      <c r="I57" s="51"/>
      <c r="J57" s="51">
        <v>-1530.61</v>
      </c>
      <c r="K57" s="51"/>
      <c r="L57" s="51">
        <v>30876.410000000003</v>
      </c>
      <c r="M57" s="53"/>
      <c r="N57" s="78">
        <v>-623.67000000000257</v>
      </c>
      <c r="P57" s="78">
        <f t="shared" si="0"/>
        <v>30252.74</v>
      </c>
    </row>
    <row r="58" spans="1:16" x14ac:dyDescent="0.2">
      <c r="A58" t="s">
        <v>527</v>
      </c>
      <c r="B58" s="47">
        <v>5564171.9199999999</v>
      </c>
      <c r="C58" s="51"/>
      <c r="D58" s="47">
        <v>0</v>
      </c>
      <c r="E58" s="51"/>
      <c r="F58" s="47">
        <v>-393874.85</v>
      </c>
      <c r="G58" s="51"/>
      <c r="H58" s="47">
        <v>0</v>
      </c>
      <c r="I58" s="51"/>
      <c r="J58" s="47">
        <v>-393874.85</v>
      </c>
      <c r="K58" s="51"/>
      <c r="L58" s="47">
        <v>5170297.07</v>
      </c>
      <c r="M58" s="53"/>
      <c r="N58" s="79">
        <v>-256927.56999999995</v>
      </c>
      <c r="P58" s="79">
        <f t="shared" si="0"/>
        <v>4913369.5</v>
      </c>
    </row>
    <row r="59" spans="1:16" x14ac:dyDescent="0.2">
      <c r="B59" s="51">
        <v>75476098.109999999</v>
      </c>
      <c r="C59" s="51"/>
      <c r="D59" s="51">
        <v>3259306.49</v>
      </c>
      <c r="E59" s="51"/>
      <c r="F59" s="51">
        <v>-1638007.8900000001</v>
      </c>
      <c r="G59" s="51"/>
      <c r="H59" s="51">
        <v>23515.01</v>
      </c>
      <c r="I59" s="51"/>
      <c r="J59" s="51">
        <v>1644813.6100000003</v>
      </c>
      <c r="K59" s="51"/>
      <c r="L59" s="51">
        <v>77120911.719999969</v>
      </c>
      <c r="M59" s="53"/>
      <c r="N59" s="78">
        <f>SUM(N41:N58)</f>
        <v>-31786326.359999996</v>
      </c>
      <c r="P59" s="78">
        <f>SUM(P41:P58)</f>
        <v>45334585.359999992</v>
      </c>
    </row>
    <row r="60" spans="1:16" x14ac:dyDescent="0.2">
      <c r="B60" s="45"/>
      <c r="C60" s="45"/>
      <c r="D60" s="45"/>
      <c r="E60" s="45"/>
      <c r="F60" s="45"/>
      <c r="G60" s="45"/>
      <c r="H60" s="45"/>
      <c r="I60" s="45"/>
      <c r="J60" s="45"/>
      <c r="K60" s="45"/>
      <c r="L60" s="45"/>
      <c r="M60" s="4"/>
    </row>
    <row r="61" spans="1:16" x14ac:dyDescent="0.2">
      <c r="A61" s="3" t="s">
        <v>124</v>
      </c>
      <c r="B61" s="45"/>
      <c r="C61" s="45"/>
      <c r="D61" s="45"/>
      <c r="E61" s="45"/>
      <c r="F61" s="45"/>
      <c r="G61" s="45"/>
      <c r="H61" s="45"/>
      <c r="I61" s="45"/>
      <c r="J61" s="45"/>
      <c r="K61" s="45"/>
      <c r="L61" s="45"/>
      <c r="M61" s="4"/>
    </row>
    <row r="62" spans="1:16" x14ac:dyDescent="0.2">
      <c r="A62" t="s">
        <v>528</v>
      </c>
      <c r="B62" s="45">
        <v>220659.05</v>
      </c>
      <c r="C62" s="45"/>
      <c r="D62" s="45">
        <v>0</v>
      </c>
      <c r="E62" s="45"/>
      <c r="F62" s="45">
        <v>0</v>
      </c>
      <c r="G62" s="45"/>
      <c r="H62" s="45">
        <v>0</v>
      </c>
      <c r="I62" s="45"/>
      <c r="J62" s="45">
        <v>0</v>
      </c>
      <c r="K62" s="45"/>
      <c r="L62" s="45">
        <v>220659.05</v>
      </c>
      <c r="M62" s="4"/>
      <c r="N62" s="78">
        <v>-208837.46999999997</v>
      </c>
      <c r="P62" s="78">
        <v>11821.580000000016</v>
      </c>
    </row>
    <row r="63" spans="1:16" x14ac:dyDescent="0.2">
      <c r="A63" t="s">
        <v>529</v>
      </c>
      <c r="B63" s="150">
        <v>16441210.630000001</v>
      </c>
      <c r="C63" s="150"/>
      <c r="D63" s="150">
        <v>2418397.0099999998</v>
      </c>
      <c r="E63" s="150"/>
      <c r="F63" s="150">
        <v>-20299.95</v>
      </c>
      <c r="G63" s="150"/>
      <c r="H63" s="150">
        <v>0</v>
      </c>
      <c r="I63" s="150"/>
      <c r="J63" s="150">
        <v>2398097.0599999996</v>
      </c>
      <c r="K63" s="150"/>
      <c r="L63" s="150">
        <v>18839307.690000001</v>
      </c>
      <c r="M63" s="4"/>
      <c r="N63" s="78">
        <v>-12039067.15</v>
      </c>
      <c r="P63" s="78">
        <v>6800240.540000001</v>
      </c>
    </row>
    <row r="64" spans="1:16" x14ac:dyDescent="0.2">
      <c r="A64" s="147" t="s">
        <v>1299</v>
      </c>
      <c r="B64" s="47">
        <v>0</v>
      </c>
      <c r="C64" s="150"/>
      <c r="D64" s="47">
        <v>0</v>
      </c>
      <c r="E64" s="150"/>
      <c r="F64" s="47">
        <v>0</v>
      </c>
      <c r="G64" s="150"/>
      <c r="H64" s="47">
        <v>3941518.65</v>
      </c>
      <c r="I64" s="150"/>
      <c r="J64" s="47">
        <v>3941518.65</v>
      </c>
      <c r="K64" s="51"/>
      <c r="L64" s="47">
        <v>3941518.65</v>
      </c>
      <c r="M64" s="4"/>
      <c r="N64" s="79">
        <v>-35270.86</v>
      </c>
      <c r="P64" s="79">
        <v>3906247.79</v>
      </c>
    </row>
    <row r="65" spans="1:16" x14ac:dyDescent="0.2">
      <c r="B65" s="51">
        <v>16661869.680000002</v>
      </c>
      <c r="C65" s="51"/>
      <c r="D65" s="51">
        <v>2418397.0099999998</v>
      </c>
      <c r="E65" s="51"/>
      <c r="F65" s="51">
        <v>-20299.95</v>
      </c>
      <c r="G65" s="51"/>
      <c r="H65" s="51">
        <v>3941518.65</v>
      </c>
      <c r="I65" s="51"/>
      <c r="J65" s="51">
        <v>6339615.709999999</v>
      </c>
      <c r="K65" s="51"/>
      <c r="L65" s="51">
        <v>23001485.390000001</v>
      </c>
      <c r="M65" s="53"/>
      <c r="N65" s="51">
        <v>-12283175.48</v>
      </c>
      <c r="P65" s="51">
        <v>10718309.91</v>
      </c>
    </row>
    <row r="66" spans="1:16" x14ac:dyDescent="0.2">
      <c r="B66" s="51"/>
      <c r="C66" s="51"/>
      <c r="D66" s="51"/>
      <c r="E66" s="51"/>
      <c r="F66" s="51"/>
      <c r="G66" s="51"/>
      <c r="H66" s="51"/>
      <c r="I66" s="51"/>
      <c r="J66" s="51"/>
      <c r="K66" s="51"/>
      <c r="L66" s="51"/>
      <c r="M66" s="53"/>
    </row>
    <row r="67" spans="1:16" x14ac:dyDescent="0.2">
      <c r="B67" s="51"/>
      <c r="C67" s="51"/>
      <c r="D67" s="51"/>
      <c r="E67" s="51"/>
      <c r="F67" s="51"/>
      <c r="G67" s="51"/>
      <c r="H67" s="51"/>
      <c r="I67" s="51"/>
      <c r="J67" s="51"/>
      <c r="K67" s="51"/>
      <c r="L67" s="51"/>
      <c r="M67" s="4"/>
    </row>
    <row r="68" spans="1:16" ht="13.5" thickBot="1" x14ac:dyDescent="0.25">
      <c r="A68" s="3" t="s">
        <v>138</v>
      </c>
      <c r="B68" s="46">
        <v>675663517.88000023</v>
      </c>
      <c r="C68" s="51"/>
      <c r="D68" s="46">
        <v>48951676.270000003</v>
      </c>
      <c r="E68" s="51"/>
      <c r="F68" s="46">
        <v>-8082209.2899999991</v>
      </c>
      <c r="G68" s="51"/>
      <c r="H68" s="46">
        <v>3874350.8899999997</v>
      </c>
      <c r="I68" s="51"/>
      <c r="J68" s="46">
        <v>44743817.869999997</v>
      </c>
      <c r="K68" s="51"/>
      <c r="L68" s="46">
        <f>L25+L34+L38+L59+L65</f>
        <v>720407335.75000012</v>
      </c>
      <c r="M68" s="4"/>
      <c r="N68" s="46">
        <f>N25+N34+N38+N59+N65</f>
        <v>-239277185.76999995</v>
      </c>
      <c r="P68" s="46">
        <f>P25+P34+P38+P59+P65</f>
        <v>481130149.98000008</v>
      </c>
    </row>
    <row r="69" spans="1:16" ht="13.5" thickTop="1" x14ac:dyDescent="0.2">
      <c r="B69" s="51"/>
      <c r="C69" s="51"/>
      <c r="D69" s="51"/>
      <c r="E69" s="51"/>
      <c r="F69" s="51"/>
      <c r="G69" s="51"/>
      <c r="H69" s="51"/>
      <c r="I69" s="51"/>
      <c r="J69" s="51"/>
      <c r="K69" s="51"/>
      <c r="L69" s="51"/>
      <c r="M69" s="4"/>
    </row>
    <row r="70" spans="1:16" x14ac:dyDescent="0.2">
      <c r="B70" s="45"/>
      <c r="C70" s="45"/>
      <c r="D70" s="45"/>
      <c r="E70" s="45"/>
      <c r="F70" s="45"/>
      <c r="G70" s="45"/>
      <c r="H70" s="45"/>
      <c r="I70" s="45"/>
      <c r="J70" s="45"/>
      <c r="K70" s="45"/>
      <c r="L70" s="45"/>
      <c r="M70" s="4"/>
    </row>
    <row r="71" spans="1:16" x14ac:dyDescent="0.2">
      <c r="B71" s="45"/>
      <c r="C71" s="45"/>
      <c r="D71" s="45"/>
      <c r="E71" s="45"/>
      <c r="F71" s="45"/>
      <c r="G71" s="45"/>
      <c r="H71" s="45"/>
      <c r="I71" s="45"/>
      <c r="J71" s="45"/>
      <c r="K71" s="45"/>
      <c r="L71" s="45"/>
      <c r="M71" s="4"/>
    </row>
    <row r="72" spans="1:16" x14ac:dyDescent="0.2">
      <c r="B72" s="45"/>
      <c r="C72" s="45"/>
      <c r="D72" s="45"/>
      <c r="E72" s="45"/>
      <c r="F72" s="45"/>
      <c r="G72" s="45"/>
      <c r="H72" s="45"/>
      <c r="I72" s="45"/>
      <c r="J72" s="45"/>
      <c r="K72" s="45"/>
      <c r="L72" s="45"/>
      <c r="M72" s="4"/>
    </row>
    <row r="73" spans="1:16" x14ac:dyDescent="0.2">
      <c r="B73" s="45"/>
      <c r="C73" s="45"/>
      <c r="D73" s="45"/>
      <c r="E73" s="45"/>
      <c r="F73" s="45"/>
      <c r="G73" s="45"/>
      <c r="H73" s="45"/>
      <c r="I73" s="45"/>
      <c r="J73" s="45"/>
      <c r="K73" s="45"/>
      <c r="L73" s="45"/>
      <c r="M73" s="4"/>
    </row>
    <row r="74" spans="1:16" x14ac:dyDescent="0.2">
      <c r="B74" s="45"/>
      <c r="C74" s="45"/>
      <c r="D74" s="45"/>
      <c r="E74" s="45"/>
      <c r="F74" s="45"/>
      <c r="G74" s="45"/>
      <c r="H74" s="45"/>
      <c r="I74" s="45"/>
      <c r="J74" s="45"/>
      <c r="K74" s="45"/>
      <c r="L74" s="45"/>
      <c r="M74" s="4"/>
    </row>
    <row r="75" spans="1:16" x14ac:dyDescent="0.2">
      <c r="B75" s="4"/>
      <c r="C75" s="4"/>
      <c r="D75" s="4"/>
      <c r="E75" s="4"/>
      <c r="F75" s="4"/>
      <c r="G75" s="4"/>
      <c r="H75" s="4"/>
      <c r="I75" s="4"/>
      <c r="J75" s="4"/>
      <c r="K75" s="4"/>
      <c r="L75" s="4"/>
      <c r="M75" s="4"/>
    </row>
    <row r="76" spans="1:16" x14ac:dyDescent="0.2">
      <c r="B76" s="4"/>
      <c r="C76" s="4"/>
      <c r="D76" s="4"/>
      <c r="E76" s="4"/>
      <c r="F76" s="4"/>
      <c r="G76" s="4"/>
      <c r="H76" s="4"/>
      <c r="I76" s="4"/>
      <c r="J76" s="4"/>
      <c r="K76" s="4"/>
      <c r="L76" s="4"/>
      <c r="M76" s="4"/>
    </row>
    <row r="77" spans="1:16" x14ac:dyDescent="0.2">
      <c r="B77" s="4"/>
      <c r="C77" s="4"/>
      <c r="D77" s="4"/>
      <c r="E77" s="4"/>
      <c r="F77" s="4"/>
      <c r="G77" s="4"/>
      <c r="H77" s="4"/>
      <c r="I77" s="4"/>
      <c r="J77" s="4"/>
      <c r="K77" s="4"/>
      <c r="L77" s="4"/>
      <c r="M77" s="4"/>
    </row>
    <row r="78" spans="1:16" x14ac:dyDescent="0.2">
      <c r="B78" s="4"/>
      <c r="C78" s="4"/>
      <c r="D78" s="4"/>
      <c r="E78" s="4"/>
      <c r="F78" s="4"/>
      <c r="G78" s="4"/>
      <c r="H78" s="4"/>
      <c r="I78" s="4"/>
      <c r="J78" s="4"/>
      <c r="K78" s="4"/>
      <c r="L78" s="4"/>
      <c r="M78" s="4"/>
    </row>
    <row r="79" spans="1:16" x14ac:dyDescent="0.2">
      <c r="B79" s="4"/>
      <c r="C79" s="4"/>
      <c r="D79" s="4"/>
      <c r="E79" s="4"/>
      <c r="F79" s="4"/>
      <c r="G79" s="4"/>
      <c r="H79" s="4"/>
      <c r="I79" s="4"/>
      <c r="J79" s="4"/>
      <c r="K79" s="4"/>
      <c r="L79" s="4"/>
      <c r="M79" s="4"/>
    </row>
    <row r="80" spans="1:16" x14ac:dyDescent="0.2">
      <c r="B80" s="4"/>
      <c r="C80" s="4"/>
      <c r="D80" s="4"/>
      <c r="E80" s="4"/>
      <c r="F80" s="4"/>
      <c r="G80" s="4"/>
      <c r="H80" s="4"/>
      <c r="I80" s="4"/>
      <c r="J80" s="4"/>
      <c r="K80" s="4"/>
      <c r="L80" s="4"/>
      <c r="M80" s="4"/>
    </row>
    <row r="81" spans="2:13" x14ac:dyDescent="0.2">
      <c r="B81" s="4"/>
      <c r="C81" s="4"/>
      <c r="D81" s="4"/>
      <c r="E81" s="4"/>
      <c r="F81" s="4"/>
      <c r="G81" s="4"/>
      <c r="H81" s="4"/>
      <c r="I81" s="4"/>
      <c r="J81" s="4"/>
      <c r="K81" s="4"/>
      <c r="L81" s="4"/>
      <c r="M81" s="4"/>
    </row>
    <row r="82" spans="2:13" x14ac:dyDescent="0.2">
      <c r="B82" s="4"/>
      <c r="C82" s="4"/>
      <c r="D82" s="4"/>
      <c r="E82" s="4"/>
      <c r="F82" s="4"/>
      <c r="G82" s="4"/>
      <c r="H82" s="4"/>
      <c r="I82" s="4"/>
      <c r="J82" s="4"/>
      <c r="K82" s="4"/>
      <c r="L82" s="4"/>
      <c r="M82" s="4"/>
    </row>
    <row r="83" spans="2:13" x14ac:dyDescent="0.2">
      <c r="B83" s="4"/>
      <c r="C83" s="4"/>
      <c r="D83" s="4"/>
      <c r="E83" s="4"/>
      <c r="F83" s="4"/>
      <c r="G83" s="4"/>
      <c r="H83" s="4"/>
      <c r="I83" s="4"/>
      <c r="J83" s="4"/>
      <c r="K83" s="4"/>
      <c r="L83" s="4"/>
      <c r="M83" s="4"/>
    </row>
    <row r="84" spans="2:13" x14ac:dyDescent="0.2">
      <c r="B84" s="4"/>
      <c r="C84" s="4"/>
      <c r="D84" s="4"/>
      <c r="E84" s="4"/>
      <c r="F84" s="4"/>
      <c r="G84" s="4"/>
      <c r="H84" s="4"/>
      <c r="I84" s="4"/>
      <c r="J84" s="4"/>
      <c r="K84" s="4"/>
      <c r="L84" s="4"/>
      <c r="M84" s="4"/>
    </row>
    <row r="85" spans="2:13" x14ac:dyDescent="0.2">
      <c r="B85" s="4"/>
      <c r="C85" s="4"/>
      <c r="D85" s="4"/>
      <c r="E85" s="4"/>
      <c r="F85" s="4"/>
      <c r="G85" s="4"/>
      <c r="H85" s="4"/>
      <c r="I85" s="4"/>
      <c r="J85" s="4"/>
      <c r="K85" s="4"/>
      <c r="L85" s="4"/>
      <c r="M85" s="4"/>
    </row>
    <row r="86" spans="2:13" x14ac:dyDescent="0.2">
      <c r="B86" s="4"/>
      <c r="C86" s="4"/>
      <c r="D86" s="4"/>
      <c r="E86" s="4"/>
      <c r="F86" s="4"/>
      <c r="G86" s="4"/>
      <c r="H86" s="4"/>
      <c r="I86" s="4"/>
      <c r="J86" s="4"/>
      <c r="K86" s="4"/>
      <c r="L86" s="4"/>
      <c r="M86" s="4"/>
    </row>
    <row r="87" spans="2:13" x14ac:dyDescent="0.2">
      <c r="B87" s="4"/>
      <c r="C87" s="4"/>
      <c r="D87" s="4"/>
      <c r="E87" s="4"/>
      <c r="F87" s="4"/>
      <c r="G87" s="4"/>
      <c r="H87" s="4"/>
      <c r="I87" s="4"/>
      <c r="J87" s="4"/>
      <c r="K87" s="4"/>
      <c r="L87" s="4"/>
      <c r="M87" s="4"/>
    </row>
    <row r="88" spans="2:13" x14ac:dyDescent="0.2">
      <c r="B88" s="4"/>
      <c r="C88" s="4"/>
      <c r="D88" s="4"/>
      <c r="E88" s="4"/>
      <c r="F88" s="4"/>
      <c r="G88" s="4"/>
      <c r="H88" s="4"/>
      <c r="I88" s="4"/>
      <c r="J88" s="4"/>
      <c r="K88" s="4"/>
      <c r="L88" s="4"/>
      <c r="M88" s="4"/>
    </row>
    <row r="89" spans="2:13" x14ac:dyDescent="0.2">
      <c r="B89" s="4"/>
      <c r="C89" s="4"/>
      <c r="D89" s="4"/>
      <c r="E89" s="4"/>
      <c r="F89" s="4"/>
      <c r="G89" s="4"/>
      <c r="H89" s="4"/>
      <c r="I89" s="4"/>
      <c r="J89" s="4"/>
      <c r="K89" s="4"/>
      <c r="L89" s="4"/>
      <c r="M89" s="4"/>
    </row>
    <row r="90" spans="2:13" x14ac:dyDescent="0.2">
      <c r="B90" s="4"/>
      <c r="C90" s="4"/>
      <c r="D90" s="4"/>
      <c r="E90" s="4"/>
      <c r="F90" s="4"/>
      <c r="G90" s="4"/>
      <c r="H90" s="4"/>
      <c r="I90" s="4"/>
      <c r="J90" s="4"/>
      <c r="K90" s="4"/>
      <c r="L90" s="4"/>
      <c r="M90" s="4"/>
    </row>
    <row r="91" spans="2:13" x14ac:dyDescent="0.2">
      <c r="B91" s="4"/>
      <c r="C91" s="4"/>
      <c r="D91" s="4"/>
      <c r="E91" s="4"/>
      <c r="F91" s="4"/>
      <c r="G91" s="4"/>
      <c r="H91" s="4"/>
      <c r="I91" s="4"/>
      <c r="J91" s="4"/>
      <c r="K91" s="4"/>
      <c r="L91" s="4"/>
      <c r="M91" s="4"/>
    </row>
    <row r="92" spans="2:13" x14ac:dyDescent="0.2">
      <c r="B92" s="4"/>
      <c r="C92" s="4"/>
      <c r="D92" s="4"/>
      <c r="E92" s="4"/>
      <c r="F92" s="4"/>
      <c r="G92" s="4"/>
      <c r="H92" s="4"/>
      <c r="I92" s="4"/>
      <c r="J92" s="4"/>
      <c r="K92" s="4"/>
      <c r="L92" s="4"/>
      <c r="M92" s="4"/>
    </row>
    <row r="93" spans="2:13" x14ac:dyDescent="0.2">
      <c r="B93" s="4"/>
      <c r="C93" s="4"/>
      <c r="D93" s="4"/>
      <c r="E93" s="4"/>
      <c r="F93" s="4"/>
      <c r="G93" s="4"/>
      <c r="H93" s="4"/>
      <c r="I93" s="4"/>
      <c r="J93" s="4"/>
      <c r="K93" s="4"/>
      <c r="L93" s="4"/>
      <c r="M93" s="4"/>
    </row>
    <row r="94" spans="2:13" x14ac:dyDescent="0.2">
      <c r="B94" s="4"/>
      <c r="C94" s="4"/>
      <c r="D94" s="4"/>
      <c r="E94" s="4"/>
      <c r="F94" s="4"/>
      <c r="G94" s="4"/>
      <c r="H94" s="4"/>
      <c r="I94" s="4"/>
      <c r="J94" s="4"/>
      <c r="K94" s="4"/>
      <c r="L94" s="4"/>
      <c r="M94" s="4"/>
    </row>
    <row r="95" spans="2:13" x14ac:dyDescent="0.2">
      <c r="B95" s="4"/>
      <c r="C95" s="4"/>
      <c r="D95" s="4"/>
      <c r="E95" s="4"/>
      <c r="F95" s="4"/>
      <c r="G95" s="4"/>
      <c r="H95" s="4"/>
      <c r="I95" s="4"/>
      <c r="J95" s="4"/>
      <c r="K95" s="4"/>
      <c r="L95" s="4"/>
      <c r="M95" s="4"/>
    </row>
    <row r="96" spans="2:13" x14ac:dyDescent="0.2">
      <c r="B96" s="4"/>
      <c r="C96" s="4"/>
      <c r="D96" s="4"/>
      <c r="E96" s="4"/>
      <c r="F96" s="4"/>
      <c r="G96" s="4"/>
      <c r="H96" s="4"/>
      <c r="I96" s="4"/>
      <c r="J96" s="4"/>
      <c r="K96" s="4"/>
      <c r="L96" s="4"/>
      <c r="M96" s="4"/>
    </row>
    <row r="97" spans="2:13" x14ac:dyDescent="0.2">
      <c r="B97" s="4"/>
      <c r="C97" s="4"/>
      <c r="D97" s="4"/>
      <c r="E97" s="4"/>
      <c r="F97" s="4"/>
      <c r="G97" s="4"/>
      <c r="H97" s="4"/>
      <c r="I97" s="4"/>
      <c r="J97" s="4"/>
      <c r="K97" s="4"/>
      <c r="L97" s="4"/>
      <c r="M97" s="4"/>
    </row>
    <row r="98" spans="2:13" x14ac:dyDescent="0.2">
      <c r="B98" s="4"/>
      <c r="C98" s="4"/>
      <c r="D98" s="4"/>
      <c r="E98" s="4"/>
      <c r="F98" s="4"/>
      <c r="G98" s="4"/>
      <c r="H98" s="4"/>
      <c r="I98" s="4"/>
      <c r="J98" s="4"/>
      <c r="K98" s="4"/>
      <c r="L98" s="4"/>
      <c r="M98" s="4"/>
    </row>
    <row r="99" spans="2:13" x14ac:dyDescent="0.2">
      <c r="B99" s="4"/>
      <c r="C99" s="4"/>
      <c r="D99" s="4"/>
      <c r="E99" s="4"/>
      <c r="F99" s="4"/>
      <c r="G99" s="4"/>
      <c r="H99" s="4"/>
      <c r="I99" s="4"/>
      <c r="J99" s="4"/>
      <c r="K99" s="4"/>
      <c r="L99" s="4"/>
      <c r="M99" s="4"/>
    </row>
    <row r="100" spans="2:13" x14ac:dyDescent="0.2">
      <c r="B100" s="4"/>
      <c r="C100" s="4"/>
      <c r="D100" s="4"/>
      <c r="E100" s="4"/>
      <c r="F100" s="4"/>
      <c r="G100" s="4"/>
      <c r="H100" s="4"/>
      <c r="I100" s="4"/>
      <c r="J100" s="4"/>
      <c r="K100" s="4"/>
      <c r="L100" s="4"/>
      <c r="M100" s="4"/>
    </row>
    <row r="101" spans="2:13" x14ac:dyDescent="0.2">
      <c r="B101" s="4"/>
      <c r="C101" s="4"/>
      <c r="D101" s="4"/>
      <c r="E101" s="4"/>
      <c r="F101" s="4"/>
      <c r="G101" s="4"/>
      <c r="H101" s="4"/>
      <c r="I101" s="4"/>
      <c r="J101" s="4"/>
      <c r="K101" s="4"/>
      <c r="L101" s="4"/>
      <c r="M101" s="4"/>
    </row>
    <row r="102" spans="2:13" x14ac:dyDescent="0.2">
      <c r="B102" s="4"/>
      <c r="C102" s="4"/>
      <c r="D102" s="4"/>
      <c r="E102" s="4"/>
      <c r="F102" s="4"/>
      <c r="G102" s="4"/>
      <c r="H102" s="4"/>
      <c r="I102" s="4"/>
      <c r="J102" s="4"/>
      <c r="K102" s="4"/>
      <c r="L102" s="4"/>
      <c r="M102" s="4"/>
    </row>
    <row r="103" spans="2:13" x14ac:dyDescent="0.2">
      <c r="B103" s="4"/>
      <c r="C103" s="4"/>
      <c r="D103" s="4"/>
      <c r="E103" s="4"/>
      <c r="F103" s="4"/>
      <c r="G103" s="4"/>
      <c r="H103" s="4"/>
      <c r="I103" s="4"/>
      <c r="J103" s="4"/>
      <c r="K103" s="4"/>
      <c r="L103" s="4"/>
      <c r="M103" s="4"/>
    </row>
    <row r="104" spans="2:13" x14ac:dyDescent="0.2">
      <c r="B104" s="4"/>
      <c r="C104" s="4"/>
      <c r="D104" s="4"/>
      <c r="E104" s="4"/>
      <c r="F104" s="4"/>
      <c r="G104" s="4"/>
      <c r="H104" s="4"/>
      <c r="I104" s="4"/>
      <c r="J104" s="4"/>
      <c r="K104" s="4"/>
      <c r="L104" s="4"/>
      <c r="M104" s="4"/>
    </row>
    <row r="105" spans="2:13" x14ac:dyDescent="0.2">
      <c r="B105" s="4"/>
      <c r="C105" s="4"/>
      <c r="D105" s="4"/>
      <c r="E105" s="4"/>
      <c r="F105" s="4"/>
      <c r="G105" s="4"/>
      <c r="H105" s="4"/>
      <c r="I105" s="4"/>
      <c r="J105" s="4"/>
      <c r="K105" s="4"/>
      <c r="L105" s="4"/>
      <c r="M105" s="4"/>
    </row>
    <row r="106" spans="2:13" x14ac:dyDescent="0.2">
      <c r="B106" s="4"/>
      <c r="C106" s="4"/>
      <c r="D106" s="4"/>
      <c r="E106" s="4"/>
      <c r="F106" s="4"/>
      <c r="G106" s="4"/>
      <c r="H106" s="4"/>
      <c r="I106" s="4"/>
      <c r="J106" s="4"/>
      <c r="K106" s="4"/>
      <c r="L106" s="4"/>
      <c r="M106" s="4"/>
    </row>
    <row r="107" spans="2:13" x14ac:dyDescent="0.2">
      <c r="B107" s="4"/>
      <c r="C107" s="4"/>
      <c r="D107" s="4"/>
      <c r="E107" s="4"/>
      <c r="F107" s="4"/>
      <c r="G107" s="4"/>
      <c r="H107" s="4"/>
      <c r="I107" s="4"/>
      <c r="J107" s="4"/>
      <c r="K107" s="4"/>
      <c r="L107" s="4"/>
      <c r="M107" s="4"/>
    </row>
    <row r="108" spans="2:13" x14ac:dyDescent="0.2">
      <c r="B108" s="4"/>
      <c r="C108" s="4"/>
      <c r="D108" s="4"/>
      <c r="E108" s="4"/>
      <c r="F108" s="4"/>
      <c r="G108" s="4"/>
      <c r="H108" s="4"/>
      <c r="I108" s="4"/>
      <c r="J108" s="4"/>
      <c r="K108" s="4"/>
      <c r="L108" s="4"/>
      <c r="M108" s="4"/>
    </row>
    <row r="109" spans="2:13" x14ac:dyDescent="0.2">
      <c r="B109" s="4"/>
      <c r="C109" s="4"/>
      <c r="D109" s="4"/>
      <c r="E109" s="4"/>
      <c r="F109" s="4"/>
      <c r="G109" s="4"/>
      <c r="H109" s="4"/>
      <c r="I109" s="4"/>
      <c r="J109" s="4"/>
      <c r="K109" s="4"/>
      <c r="L109" s="4"/>
      <c r="M109" s="4"/>
    </row>
  </sheetData>
  <mergeCells count="3">
    <mergeCell ref="A2:P2"/>
    <mergeCell ref="A1:P1"/>
    <mergeCell ref="A3:P3"/>
  </mergeCells>
  <phoneticPr fontId="0" type="noConversion"/>
  <pageMargins left="0.75" right="0.75" top="1" bottom="1" header="0.5" footer="0.5"/>
  <pageSetup scale="65" fitToHeight="0" orientation="landscape" r:id="rId1"/>
  <headerFooter alignWithMargins="0">
    <oddFooter>&amp;L&amp;Z
&amp;F&amp;C&amp;A&amp;R19.&amp;P</oddFooter>
  </headerFooter>
  <rowBreaks count="1" manualBreakCount="1">
    <brk id="39"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indexed="32"/>
    <pageSetUpPr fitToPage="1"/>
  </sheetPr>
  <dimension ref="A1:O153"/>
  <sheetViews>
    <sheetView zoomScaleNormal="100" workbookViewId="0">
      <pane xSplit="1" ySplit="8" topLeftCell="B9" activePane="bottomRight" state="frozen"/>
      <selection activeCell="D9" sqref="D9"/>
      <selection pane="topRight" activeCell="D9" sqref="D9"/>
      <selection pane="bottomLeft" activeCell="D9" sqref="D9"/>
      <selection pane="bottomRight" activeCell="B9" sqref="B9"/>
    </sheetView>
  </sheetViews>
  <sheetFormatPr defaultRowHeight="12.75" x14ac:dyDescent="0.2"/>
  <cols>
    <col min="1" max="1" width="45.710937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15" bestFit="1" customWidth="1"/>
    <col min="14" max="14" width="11.28515625" bestFit="1"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5" t="s">
        <v>1102</v>
      </c>
      <c r="B2" s="305"/>
      <c r="C2" s="305"/>
      <c r="D2" s="305"/>
      <c r="E2" s="305"/>
      <c r="F2" s="305"/>
      <c r="G2" s="305"/>
      <c r="H2" s="305"/>
      <c r="I2" s="305"/>
      <c r="J2" s="305"/>
      <c r="K2" s="305"/>
      <c r="L2" s="305"/>
    </row>
    <row r="3" spans="1:13" x14ac:dyDescent="0.2">
      <c r="A3" s="294" t="s">
        <v>1307</v>
      </c>
      <c r="B3" s="294"/>
      <c r="C3" s="294"/>
      <c r="D3" s="294"/>
      <c r="E3" s="294"/>
      <c r="F3" s="294"/>
      <c r="G3" s="294"/>
      <c r="H3" s="294"/>
      <c r="I3" s="294"/>
      <c r="J3" s="294"/>
      <c r="K3" s="294"/>
      <c r="L3" s="294"/>
    </row>
    <row r="4" spans="1:13" x14ac:dyDescent="0.2">
      <c r="A4" s="30"/>
      <c r="B4" s="30"/>
      <c r="C4" s="30"/>
      <c r="D4" s="30"/>
      <c r="E4" s="30"/>
      <c r="F4" s="30"/>
      <c r="G4" s="30"/>
      <c r="H4" s="30"/>
      <c r="I4" s="30"/>
      <c r="J4" s="30"/>
      <c r="K4" s="30"/>
      <c r="L4" s="30"/>
    </row>
    <row r="6" spans="1:13" x14ac:dyDescent="0.2">
      <c r="B6" s="41" t="s">
        <v>24</v>
      </c>
      <c r="D6" s="33"/>
      <c r="F6" s="33"/>
      <c r="H6" s="41" t="s">
        <v>568</v>
      </c>
      <c r="J6" s="33"/>
      <c r="L6" s="41" t="s">
        <v>25</v>
      </c>
    </row>
    <row r="7" spans="1:13" s="10" customFormat="1" x14ac:dyDescent="0.2">
      <c r="B7" s="42" t="s">
        <v>26</v>
      </c>
      <c r="C7"/>
      <c r="D7" s="42" t="s">
        <v>106</v>
      </c>
      <c r="E7"/>
      <c r="F7" s="42" t="s">
        <v>107</v>
      </c>
      <c r="G7"/>
      <c r="H7" s="42" t="s">
        <v>569</v>
      </c>
      <c r="I7"/>
      <c r="J7" s="42" t="s">
        <v>108</v>
      </c>
      <c r="K7"/>
      <c r="L7" s="42" t="s">
        <v>26</v>
      </c>
    </row>
    <row r="8" spans="1:13" s="10" customFormat="1" x14ac:dyDescent="0.2">
      <c r="A8" s="3"/>
      <c r="B8" s="52"/>
      <c r="C8"/>
      <c r="D8" s="52"/>
      <c r="E8"/>
      <c r="F8" s="52"/>
      <c r="G8"/>
      <c r="H8" s="52"/>
      <c r="I8"/>
      <c r="J8" s="52"/>
      <c r="K8"/>
      <c r="L8" s="52"/>
    </row>
    <row r="9" spans="1:13" s="10" customFormat="1" x14ac:dyDescent="0.2">
      <c r="A9" s="3" t="s">
        <v>530</v>
      </c>
      <c r="B9" s="52"/>
      <c r="C9"/>
      <c r="D9" s="52"/>
      <c r="E9"/>
      <c r="F9" s="52"/>
      <c r="G9"/>
      <c r="H9" s="52"/>
      <c r="I9"/>
      <c r="J9" s="52"/>
      <c r="K9"/>
      <c r="L9" s="52"/>
    </row>
    <row r="10" spans="1:13" x14ac:dyDescent="0.2">
      <c r="A10" s="3" t="s">
        <v>120</v>
      </c>
    </row>
    <row r="11" spans="1:13" x14ac:dyDescent="0.2">
      <c r="A11" t="s">
        <v>789</v>
      </c>
      <c r="B11" s="33">
        <v>59724.58</v>
      </c>
      <c r="C11" s="33"/>
      <c r="D11" s="33">
        <v>0</v>
      </c>
      <c r="E11" s="33"/>
      <c r="F11" s="33">
        <v>0</v>
      </c>
      <c r="G11" s="33"/>
      <c r="H11" s="33">
        <v>0</v>
      </c>
      <c r="I11" s="33"/>
      <c r="J11" s="33">
        <v>0</v>
      </c>
      <c r="K11" s="33"/>
      <c r="L11" s="33">
        <v>59724.58</v>
      </c>
      <c r="M11" s="1"/>
    </row>
    <row r="12" spans="1:13" x14ac:dyDescent="0.2">
      <c r="A12" t="s">
        <v>790</v>
      </c>
      <c r="B12" s="33">
        <v>74018.23</v>
      </c>
      <c r="C12" s="33"/>
      <c r="D12" s="33">
        <v>0</v>
      </c>
      <c r="E12" s="33"/>
      <c r="F12" s="33">
        <v>0</v>
      </c>
      <c r="G12" s="33"/>
      <c r="H12" s="33">
        <v>0</v>
      </c>
      <c r="I12" s="33"/>
      <c r="J12" s="33">
        <v>0</v>
      </c>
      <c r="K12" s="33"/>
      <c r="L12" s="33">
        <v>74018.23</v>
      </c>
      <c r="M12" s="1"/>
    </row>
    <row r="13" spans="1:13" x14ac:dyDescent="0.2">
      <c r="A13" t="s">
        <v>791</v>
      </c>
      <c r="B13" s="33">
        <v>384917.06</v>
      </c>
      <c r="C13" s="33"/>
      <c r="D13" s="33">
        <v>0</v>
      </c>
      <c r="E13" s="33"/>
      <c r="F13" s="33">
        <v>-16951.29</v>
      </c>
      <c r="G13" s="33"/>
      <c r="H13" s="33">
        <v>0</v>
      </c>
      <c r="I13" s="33"/>
      <c r="J13" s="33">
        <v>-16951.29</v>
      </c>
      <c r="K13" s="33"/>
      <c r="L13" s="33">
        <v>367965.77</v>
      </c>
      <c r="M13" s="1"/>
    </row>
    <row r="14" spans="1:13" x14ac:dyDescent="0.2">
      <c r="A14" t="s">
        <v>70</v>
      </c>
      <c r="B14" s="33">
        <v>532497.30000000005</v>
      </c>
      <c r="C14" s="33"/>
      <c r="D14" s="33">
        <v>0</v>
      </c>
      <c r="E14" s="33"/>
      <c r="F14" s="33">
        <v>0</v>
      </c>
      <c r="G14" s="33"/>
      <c r="H14" s="33">
        <v>0</v>
      </c>
      <c r="I14" s="33"/>
      <c r="J14" s="33">
        <v>0</v>
      </c>
      <c r="K14" s="33"/>
      <c r="L14" s="33">
        <v>532497.30000000005</v>
      </c>
      <c r="M14" s="1"/>
    </row>
    <row r="15" spans="1:13" x14ac:dyDescent="0.2">
      <c r="A15" t="s">
        <v>71</v>
      </c>
      <c r="B15" s="33">
        <v>301959715.91000003</v>
      </c>
      <c r="C15" s="33"/>
      <c r="D15" s="33">
        <v>15278361.580000002</v>
      </c>
      <c r="E15" s="33"/>
      <c r="F15" s="33">
        <v>-4156176.1399999997</v>
      </c>
      <c r="G15" s="33"/>
      <c r="H15" s="33">
        <v>0</v>
      </c>
      <c r="I15" s="33"/>
      <c r="J15" s="33">
        <v>11122185.440000001</v>
      </c>
      <c r="K15" s="33"/>
      <c r="L15" s="33">
        <v>313081901.35000002</v>
      </c>
      <c r="M15" s="1"/>
    </row>
    <row r="16" spans="1:13" x14ac:dyDescent="0.2">
      <c r="A16" t="s">
        <v>72</v>
      </c>
      <c r="B16" s="33">
        <v>10321599.73</v>
      </c>
      <c r="C16" s="33"/>
      <c r="D16" s="33">
        <v>1345306.42</v>
      </c>
      <c r="E16" s="33"/>
      <c r="F16" s="33">
        <v>-53302.719999999994</v>
      </c>
      <c r="G16" s="33"/>
      <c r="H16" s="33">
        <v>0</v>
      </c>
      <c r="I16" s="33"/>
      <c r="J16" s="33">
        <v>1292003.7</v>
      </c>
      <c r="K16" s="33"/>
      <c r="L16" s="33">
        <v>11613603.43</v>
      </c>
      <c r="M16" s="1"/>
    </row>
    <row r="17" spans="1:15" x14ac:dyDescent="0.2">
      <c r="A17" t="s">
        <v>73</v>
      </c>
      <c r="B17" s="33">
        <v>4173290.64</v>
      </c>
      <c r="C17" s="33"/>
      <c r="D17" s="33">
        <v>269600.18</v>
      </c>
      <c r="E17" s="33"/>
      <c r="F17" s="33">
        <v>-59020.7</v>
      </c>
      <c r="G17" s="33"/>
      <c r="H17" s="33">
        <v>0</v>
      </c>
      <c r="I17" s="33"/>
      <c r="J17" s="33">
        <v>210579.47999999998</v>
      </c>
      <c r="K17" s="33"/>
      <c r="L17" s="33">
        <v>4383870.12</v>
      </c>
      <c r="M17" s="1"/>
    </row>
    <row r="18" spans="1:15" x14ac:dyDescent="0.2">
      <c r="A18" t="s">
        <v>74</v>
      </c>
      <c r="B18" s="33">
        <v>165547947.81999999</v>
      </c>
      <c r="C18" s="33"/>
      <c r="D18" s="33">
        <v>21518929.93</v>
      </c>
      <c r="E18" s="33"/>
      <c r="F18" s="33">
        <v>-135082.68</v>
      </c>
      <c r="G18" s="33"/>
      <c r="H18" s="33">
        <v>0</v>
      </c>
      <c r="I18" s="33"/>
      <c r="J18" s="33">
        <v>21383847.25</v>
      </c>
      <c r="K18" s="33"/>
      <c r="L18" s="33">
        <v>186931795.06999999</v>
      </c>
      <c r="M18" s="1"/>
    </row>
    <row r="19" spans="1:15" x14ac:dyDescent="0.2">
      <c r="A19" t="s">
        <v>75</v>
      </c>
      <c r="B19" s="33">
        <v>36146389.480000004</v>
      </c>
      <c r="C19" s="33"/>
      <c r="D19" s="33">
        <v>3641943.2399999998</v>
      </c>
      <c r="E19" s="33"/>
      <c r="F19" s="33">
        <v>-52310.400000000001</v>
      </c>
      <c r="G19" s="33"/>
      <c r="H19" s="33">
        <v>97729.2</v>
      </c>
      <c r="I19" s="33"/>
      <c r="J19" s="33">
        <v>3687362.0399999996</v>
      </c>
      <c r="K19" s="33"/>
      <c r="L19" s="33">
        <v>39833751.520000003</v>
      </c>
      <c r="M19" s="1"/>
    </row>
    <row r="20" spans="1:15" x14ac:dyDescent="0.2">
      <c r="A20" t="s">
        <v>76</v>
      </c>
      <c r="B20" s="33">
        <v>17594344.199999999</v>
      </c>
      <c r="C20" s="33"/>
      <c r="D20" s="33">
        <v>5931254.9499999993</v>
      </c>
      <c r="E20" s="33"/>
      <c r="F20" s="33">
        <v>-380488.04</v>
      </c>
      <c r="G20" s="33"/>
      <c r="H20" s="33">
        <v>0</v>
      </c>
      <c r="I20" s="33"/>
      <c r="J20" s="33">
        <v>5550766.9099999992</v>
      </c>
      <c r="K20" s="33"/>
      <c r="L20" s="33">
        <v>23145111.109999999</v>
      </c>
      <c r="M20" s="1"/>
    </row>
    <row r="21" spans="1:15" x14ac:dyDescent="0.2">
      <c r="A21" t="s">
        <v>77</v>
      </c>
      <c r="B21" s="33">
        <v>944360.15</v>
      </c>
      <c r="C21" s="33"/>
      <c r="D21" s="33">
        <v>0</v>
      </c>
      <c r="E21" s="33"/>
      <c r="F21" s="33">
        <v>0</v>
      </c>
      <c r="G21" s="33"/>
      <c r="H21" s="33">
        <v>0</v>
      </c>
      <c r="I21" s="33"/>
      <c r="J21" s="33">
        <v>0</v>
      </c>
      <c r="K21" s="33"/>
      <c r="L21" s="33">
        <v>944360.15</v>
      </c>
      <c r="M21" s="1"/>
    </row>
    <row r="22" spans="1:15" x14ac:dyDescent="0.2">
      <c r="A22" t="s">
        <v>78</v>
      </c>
      <c r="B22" s="37">
        <v>51112.34</v>
      </c>
      <c r="C22" s="37"/>
      <c r="D22" s="37">
        <v>0</v>
      </c>
      <c r="E22" s="37"/>
      <c r="F22" s="37">
        <v>0</v>
      </c>
      <c r="G22" s="37"/>
      <c r="H22" s="37">
        <v>0</v>
      </c>
      <c r="I22" s="37"/>
      <c r="J22" s="37">
        <v>0</v>
      </c>
      <c r="K22" s="37"/>
      <c r="L22" s="37">
        <v>51112.34</v>
      </c>
      <c r="M22" s="6"/>
      <c r="N22" s="7"/>
      <c r="O22" s="7"/>
    </row>
    <row r="23" spans="1:15" x14ac:dyDescent="0.2">
      <c r="A23" t="s">
        <v>79</v>
      </c>
      <c r="B23" s="37">
        <v>2962.94</v>
      </c>
      <c r="C23" s="37"/>
      <c r="D23" s="37">
        <v>0</v>
      </c>
      <c r="E23" s="37"/>
      <c r="F23" s="37">
        <v>0</v>
      </c>
      <c r="G23" s="37"/>
      <c r="H23" s="37">
        <v>0</v>
      </c>
      <c r="I23" s="37"/>
      <c r="J23" s="37">
        <v>0</v>
      </c>
      <c r="K23" s="37"/>
      <c r="L23" s="37">
        <v>2962.94</v>
      </c>
      <c r="M23" s="6"/>
      <c r="N23" s="7"/>
      <c r="O23" s="7"/>
    </row>
    <row r="24" spans="1:15" x14ac:dyDescent="0.2">
      <c r="A24" t="s">
        <v>839</v>
      </c>
      <c r="B24" s="35">
        <v>12006240.320000002</v>
      </c>
      <c r="C24" s="37"/>
      <c r="D24" s="35">
        <v>0</v>
      </c>
      <c r="E24" s="37"/>
      <c r="F24" s="35">
        <v>-75039.27</v>
      </c>
      <c r="G24" s="37"/>
      <c r="H24" s="35">
        <v>-2554.54</v>
      </c>
      <c r="I24" s="37"/>
      <c r="J24" s="35">
        <v>-77593.81</v>
      </c>
      <c r="K24" s="37"/>
      <c r="L24" s="35">
        <v>11928646.510000002</v>
      </c>
      <c r="M24" s="6"/>
      <c r="N24" s="7"/>
      <c r="O24" s="7"/>
    </row>
    <row r="25" spans="1:15" x14ac:dyDescent="0.2">
      <c r="B25" s="37">
        <v>549799120.70000017</v>
      </c>
      <c r="C25" s="37"/>
      <c r="D25" s="37">
        <v>47985396.299999997</v>
      </c>
      <c r="E25" s="37"/>
      <c r="F25" s="37">
        <v>-4928371.2399999993</v>
      </c>
      <c r="G25" s="37"/>
      <c r="H25" s="37">
        <v>95174.66</v>
      </c>
      <c r="I25" s="37"/>
      <c r="J25" s="37">
        <v>43152199.719999991</v>
      </c>
      <c r="K25" s="37"/>
      <c r="L25" s="37">
        <v>592951320.42000008</v>
      </c>
      <c r="M25" s="6"/>
      <c r="N25" s="7"/>
      <c r="O25" s="7"/>
    </row>
    <row r="26" spans="1:15" x14ac:dyDescent="0.2">
      <c r="B26" s="33"/>
      <c r="C26" s="33"/>
      <c r="D26" s="33"/>
      <c r="E26" s="33"/>
      <c r="F26" s="33"/>
      <c r="G26" s="33"/>
      <c r="H26" s="33"/>
      <c r="I26" s="33"/>
      <c r="J26" s="33"/>
      <c r="K26" s="33"/>
      <c r="L26" s="33"/>
      <c r="M26" s="1"/>
    </row>
    <row r="27" spans="1:15" x14ac:dyDescent="0.2">
      <c r="A27" s="3" t="s">
        <v>121</v>
      </c>
      <c r="B27" s="33"/>
      <c r="C27" s="33"/>
      <c r="D27" s="33"/>
      <c r="E27" s="33"/>
      <c r="F27" s="33"/>
      <c r="G27" s="33"/>
      <c r="H27" s="33"/>
      <c r="I27" s="33"/>
      <c r="J27" s="33"/>
      <c r="K27" s="33"/>
      <c r="L27" s="33"/>
      <c r="M27" s="1"/>
    </row>
    <row r="28" spans="1:15" x14ac:dyDescent="0.2">
      <c r="A28" t="s">
        <v>840</v>
      </c>
      <c r="B28" s="33">
        <v>1888854.62</v>
      </c>
      <c r="C28" s="33"/>
      <c r="D28" s="33">
        <v>113938.34</v>
      </c>
      <c r="E28" s="33"/>
      <c r="F28" s="33">
        <v>-668359.98</v>
      </c>
      <c r="G28" s="33"/>
      <c r="H28" s="33">
        <v>-64613.22</v>
      </c>
      <c r="I28" s="33"/>
      <c r="J28" s="33">
        <v>-619034.86</v>
      </c>
      <c r="K28" s="33"/>
      <c r="L28" s="33">
        <v>1269819.7600000002</v>
      </c>
      <c r="M28" s="1"/>
    </row>
    <row r="29" spans="1:15" x14ac:dyDescent="0.2">
      <c r="A29" t="s">
        <v>841</v>
      </c>
      <c r="B29" s="33">
        <v>504901</v>
      </c>
      <c r="C29" s="33"/>
      <c r="D29" s="33">
        <v>49130.42</v>
      </c>
      <c r="E29" s="33"/>
      <c r="F29" s="33">
        <v>-11515.3</v>
      </c>
      <c r="G29" s="33"/>
      <c r="H29" s="33">
        <v>0</v>
      </c>
      <c r="I29" s="33"/>
      <c r="J29" s="33">
        <v>37615.119999999995</v>
      </c>
      <c r="K29" s="33"/>
      <c r="L29" s="33">
        <v>542516.12</v>
      </c>
      <c r="M29" s="1"/>
    </row>
    <row r="30" spans="1:15" x14ac:dyDescent="0.2">
      <c r="A30" t="s">
        <v>842</v>
      </c>
      <c r="B30" s="33">
        <v>4325940.62</v>
      </c>
      <c r="C30" s="33"/>
      <c r="D30" s="33">
        <v>229406.35</v>
      </c>
      <c r="E30" s="33"/>
      <c r="F30" s="33">
        <v>-392580.9</v>
      </c>
      <c r="G30" s="33"/>
      <c r="H30" s="33">
        <v>-121244.20999999999</v>
      </c>
      <c r="I30" s="33"/>
      <c r="J30" s="33">
        <v>-284418.76</v>
      </c>
      <c r="K30" s="33"/>
      <c r="L30" s="33">
        <v>4041521.8600000003</v>
      </c>
      <c r="M30" s="1"/>
    </row>
    <row r="31" spans="1:15" x14ac:dyDescent="0.2">
      <c r="A31" t="s">
        <v>935</v>
      </c>
      <c r="B31" s="33">
        <v>0</v>
      </c>
      <c r="C31" s="33"/>
      <c r="D31" s="33">
        <v>0</v>
      </c>
      <c r="E31" s="33"/>
      <c r="F31" s="33">
        <v>0</v>
      </c>
      <c r="G31" s="33"/>
      <c r="H31" s="33">
        <v>0</v>
      </c>
      <c r="I31" s="33"/>
      <c r="J31" s="33">
        <v>0</v>
      </c>
      <c r="K31" s="33"/>
      <c r="L31" s="33">
        <v>0</v>
      </c>
      <c r="M31" s="1"/>
    </row>
    <row r="32" spans="1:15" x14ac:dyDescent="0.2">
      <c r="A32" t="s">
        <v>936</v>
      </c>
      <c r="B32" s="37">
        <v>2410442.2000000002</v>
      </c>
      <c r="C32" s="37"/>
      <c r="D32" s="37">
        <v>298583.83</v>
      </c>
      <c r="E32" s="37"/>
      <c r="F32" s="37">
        <v>-422274.02999999997</v>
      </c>
      <c r="G32" s="37"/>
      <c r="H32" s="37">
        <v>0</v>
      </c>
      <c r="I32" s="37"/>
      <c r="J32" s="33">
        <v>-123690.19999999995</v>
      </c>
      <c r="K32" s="37"/>
      <c r="L32" s="37">
        <v>2286752</v>
      </c>
      <c r="M32" s="6"/>
    </row>
    <row r="33" spans="1:13" x14ac:dyDescent="0.2">
      <c r="A33" t="s">
        <v>937</v>
      </c>
      <c r="B33" s="35">
        <v>47955.13</v>
      </c>
      <c r="C33" s="37"/>
      <c r="D33" s="35">
        <v>15607.6</v>
      </c>
      <c r="E33" s="37"/>
      <c r="F33" s="35">
        <v>0</v>
      </c>
      <c r="G33" s="37"/>
      <c r="H33" s="35">
        <v>0</v>
      </c>
      <c r="I33" s="37"/>
      <c r="J33" s="35">
        <v>15607.6</v>
      </c>
      <c r="K33" s="37"/>
      <c r="L33" s="35">
        <v>63562.729999999996</v>
      </c>
      <c r="M33" s="6"/>
    </row>
    <row r="34" spans="1:13" x14ac:dyDescent="0.2">
      <c r="B34" s="37">
        <v>9178093.5700000022</v>
      </c>
      <c r="C34" s="37"/>
      <c r="D34" s="37">
        <v>706666.53999999992</v>
      </c>
      <c r="E34" s="37"/>
      <c r="F34" s="37">
        <v>-1494730.2100000002</v>
      </c>
      <c r="G34" s="37"/>
      <c r="H34" s="37">
        <v>-185857.43</v>
      </c>
      <c r="I34" s="37"/>
      <c r="J34" s="37">
        <v>-973921.1</v>
      </c>
      <c r="K34" s="37"/>
      <c r="L34" s="37">
        <v>8204172.4700000007</v>
      </c>
      <c r="M34" s="6"/>
    </row>
    <row r="35" spans="1:13" x14ac:dyDescent="0.2">
      <c r="B35" s="37"/>
      <c r="C35" s="37"/>
      <c r="D35" s="37"/>
      <c r="E35" s="37"/>
      <c r="F35" s="37"/>
      <c r="G35" s="37"/>
      <c r="H35" s="37"/>
      <c r="I35" s="37"/>
      <c r="J35" s="37"/>
      <c r="K35" s="37"/>
      <c r="L35" s="37"/>
      <c r="M35" s="6"/>
    </row>
    <row r="36" spans="1:13" x14ac:dyDescent="0.2">
      <c r="A36" s="3" t="s">
        <v>122</v>
      </c>
      <c r="B36" s="37"/>
      <c r="C36" s="37"/>
      <c r="D36" s="37"/>
      <c r="E36" s="37"/>
      <c r="F36" s="37"/>
      <c r="G36" s="37"/>
      <c r="H36" s="37"/>
      <c r="I36" s="37"/>
      <c r="J36" s="37"/>
      <c r="K36" s="37"/>
      <c r="L36" s="37"/>
      <c r="M36" s="6"/>
    </row>
    <row r="37" spans="1:13" x14ac:dyDescent="0.2">
      <c r="A37" t="s">
        <v>938</v>
      </c>
      <c r="B37" s="35">
        <v>1187.49</v>
      </c>
      <c r="C37" s="37"/>
      <c r="D37" s="35">
        <v>0</v>
      </c>
      <c r="E37" s="37"/>
      <c r="F37" s="35">
        <v>-800</v>
      </c>
      <c r="G37" s="37"/>
      <c r="H37" s="35">
        <v>0</v>
      </c>
      <c r="I37" s="37"/>
      <c r="J37" s="35">
        <v>-800</v>
      </c>
      <c r="K37" s="37"/>
      <c r="L37" s="35">
        <v>387.49</v>
      </c>
      <c r="M37" s="6"/>
    </row>
    <row r="38" spans="1:13" x14ac:dyDescent="0.2">
      <c r="B38" s="37">
        <v>1187.49</v>
      </c>
      <c r="C38" s="37"/>
      <c r="D38" s="37">
        <v>0</v>
      </c>
      <c r="E38" s="37"/>
      <c r="F38" s="37">
        <v>-800</v>
      </c>
      <c r="G38" s="37"/>
      <c r="H38" s="37">
        <v>0</v>
      </c>
      <c r="I38" s="37"/>
      <c r="J38" s="37">
        <v>-800</v>
      </c>
      <c r="K38" s="37"/>
      <c r="L38" s="37">
        <v>387.49</v>
      </c>
      <c r="M38" s="6"/>
    </row>
    <row r="39" spans="1:13" x14ac:dyDescent="0.2">
      <c r="B39" s="37"/>
      <c r="C39" s="37"/>
      <c r="D39" s="37"/>
      <c r="E39" s="37"/>
      <c r="F39" s="37"/>
      <c r="G39" s="37"/>
      <c r="H39" s="37"/>
      <c r="I39" s="37"/>
      <c r="J39" s="37"/>
      <c r="K39" s="37"/>
      <c r="L39" s="37"/>
      <c r="M39" s="6"/>
    </row>
    <row r="40" spans="1:13" x14ac:dyDescent="0.2">
      <c r="A40" s="3" t="s">
        <v>123</v>
      </c>
      <c r="B40" s="37"/>
      <c r="C40" s="37"/>
      <c r="D40" s="37"/>
      <c r="E40" s="37"/>
      <c r="F40" s="37"/>
      <c r="G40" s="37"/>
      <c r="H40" s="37"/>
      <c r="I40" s="37"/>
      <c r="J40" s="37"/>
      <c r="K40" s="37"/>
      <c r="L40" s="37"/>
      <c r="M40" s="6"/>
    </row>
    <row r="41" spans="1:13" x14ac:dyDescent="0.2">
      <c r="A41" t="s">
        <v>13</v>
      </c>
      <c r="B41" s="37">
        <v>29500.57</v>
      </c>
      <c r="C41" s="37"/>
      <c r="D41" s="37">
        <v>0</v>
      </c>
      <c r="E41" s="37"/>
      <c r="F41" s="37">
        <v>0</v>
      </c>
      <c r="G41" s="37"/>
      <c r="H41" s="37">
        <v>0</v>
      </c>
      <c r="I41" s="37"/>
      <c r="J41" s="37">
        <v>0</v>
      </c>
      <c r="K41" s="37"/>
      <c r="L41" s="37">
        <v>29500.57</v>
      </c>
      <c r="M41" s="6"/>
    </row>
    <row r="42" spans="1:13" x14ac:dyDescent="0.2">
      <c r="A42" t="s">
        <v>517</v>
      </c>
      <c r="B42" s="37">
        <v>95613.59</v>
      </c>
      <c r="C42" s="37"/>
      <c r="D42" s="37">
        <v>0</v>
      </c>
      <c r="E42" s="37"/>
      <c r="F42" s="37">
        <v>0</v>
      </c>
      <c r="G42" s="37"/>
      <c r="H42" s="37">
        <v>0</v>
      </c>
      <c r="I42" s="37"/>
      <c r="J42" s="37">
        <v>0</v>
      </c>
      <c r="K42" s="37"/>
      <c r="L42" s="37">
        <v>95613.59</v>
      </c>
      <c r="M42" s="6"/>
    </row>
    <row r="43" spans="1:13" x14ac:dyDescent="0.2">
      <c r="A43" t="s">
        <v>518</v>
      </c>
      <c r="B43" s="37">
        <v>5403885.9099999992</v>
      </c>
      <c r="C43" s="37"/>
      <c r="D43" s="37">
        <v>21187.03</v>
      </c>
      <c r="E43" s="37"/>
      <c r="F43" s="37">
        <v>-14882.02</v>
      </c>
      <c r="G43" s="37"/>
      <c r="H43" s="37">
        <v>0</v>
      </c>
      <c r="I43" s="37"/>
      <c r="J43" s="37">
        <v>6305.0099999999984</v>
      </c>
      <c r="K43" s="37"/>
      <c r="L43" s="37">
        <v>5410190.919999999</v>
      </c>
      <c r="M43" s="6"/>
    </row>
    <row r="44" spans="1:13" x14ac:dyDescent="0.2">
      <c r="A44" t="s">
        <v>519</v>
      </c>
      <c r="B44" s="37">
        <v>33151.61</v>
      </c>
      <c r="C44" s="37"/>
      <c r="D44" s="37">
        <v>0</v>
      </c>
      <c r="E44" s="37"/>
      <c r="F44" s="37">
        <v>0</v>
      </c>
      <c r="G44" s="37"/>
      <c r="H44" s="37">
        <v>0</v>
      </c>
      <c r="I44" s="37"/>
      <c r="J44" s="37">
        <v>0</v>
      </c>
      <c r="K44" s="37"/>
      <c r="L44" s="37">
        <v>33151.61</v>
      </c>
      <c r="M44" s="6"/>
    </row>
    <row r="45" spans="1:13" x14ac:dyDescent="0.2">
      <c r="A45" t="s">
        <v>14</v>
      </c>
      <c r="B45" s="37">
        <v>1645972.9900000002</v>
      </c>
      <c r="C45" s="37"/>
      <c r="D45" s="37">
        <v>478282.92</v>
      </c>
      <c r="E45" s="37"/>
      <c r="F45" s="37">
        <v>-34699.009999999995</v>
      </c>
      <c r="G45" s="37"/>
      <c r="H45" s="37">
        <v>23515.01</v>
      </c>
      <c r="I45" s="37"/>
      <c r="J45" s="37">
        <v>467098.92</v>
      </c>
      <c r="K45" s="37"/>
      <c r="L45" s="37">
        <v>2113071.91</v>
      </c>
      <c r="M45" s="6"/>
    </row>
    <row r="46" spans="1:13" x14ac:dyDescent="0.2">
      <c r="A46" t="s">
        <v>520</v>
      </c>
      <c r="B46" s="37">
        <v>548241.14</v>
      </c>
      <c r="C46" s="37"/>
      <c r="D46" s="37">
        <v>0</v>
      </c>
      <c r="E46" s="37"/>
      <c r="F46" s="37">
        <v>0</v>
      </c>
      <c r="G46" s="37"/>
      <c r="H46" s="37">
        <v>0</v>
      </c>
      <c r="I46" s="37"/>
      <c r="J46" s="37">
        <v>0</v>
      </c>
      <c r="K46" s="37"/>
      <c r="L46" s="37">
        <v>548241.14</v>
      </c>
      <c r="M46" s="6"/>
    </row>
    <row r="47" spans="1:13" x14ac:dyDescent="0.2">
      <c r="A47" t="s">
        <v>521</v>
      </c>
      <c r="B47" s="37">
        <v>400511.4</v>
      </c>
      <c r="C47" s="37"/>
      <c r="D47" s="37">
        <v>0</v>
      </c>
      <c r="E47" s="37"/>
      <c r="F47" s="37">
        <v>0</v>
      </c>
      <c r="G47" s="37"/>
      <c r="H47" s="37">
        <v>0</v>
      </c>
      <c r="I47" s="37"/>
      <c r="J47" s="37">
        <v>0</v>
      </c>
      <c r="K47" s="37"/>
      <c r="L47" s="37">
        <v>400511.4</v>
      </c>
      <c r="M47" s="6"/>
    </row>
    <row r="48" spans="1:13" x14ac:dyDescent="0.2">
      <c r="A48" t="s">
        <v>522</v>
      </c>
      <c r="B48" s="37">
        <v>9648855</v>
      </c>
      <c r="C48" s="37"/>
      <c r="D48" s="37">
        <v>0</v>
      </c>
      <c r="E48" s="37"/>
      <c r="F48" s="37">
        <v>0</v>
      </c>
      <c r="G48" s="37"/>
      <c r="H48" s="37">
        <v>0</v>
      </c>
      <c r="I48" s="37"/>
      <c r="J48" s="37">
        <v>0</v>
      </c>
      <c r="K48" s="37"/>
      <c r="L48" s="37">
        <v>9648855</v>
      </c>
      <c r="M48" s="6"/>
    </row>
    <row r="49" spans="1:13" x14ac:dyDescent="0.2">
      <c r="A49" t="s">
        <v>15</v>
      </c>
      <c r="B49" s="37">
        <v>2144867.5699999998</v>
      </c>
      <c r="C49" s="37"/>
      <c r="D49" s="37">
        <v>0</v>
      </c>
      <c r="E49" s="37"/>
      <c r="F49" s="37">
        <v>-65379.26</v>
      </c>
      <c r="G49" s="37"/>
      <c r="H49" s="37">
        <v>0</v>
      </c>
      <c r="I49" s="37"/>
      <c r="J49" s="37">
        <v>-65379.26</v>
      </c>
      <c r="K49" s="37"/>
      <c r="L49" s="37">
        <v>2079488.3099999998</v>
      </c>
      <c r="M49" s="6"/>
    </row>
    <row r="50" spans="1:13" x14ac:dyDescent="0.2">
      <c r="A50" t="s">
        <v>1023</v>
      </c>
      <c r="B50" s="37">
        <v>3281001.18</v>
      </c>
      <c r="C50" s="37"/>
      <c r="D50" s="37">
        <v>167270.60999999999</v>
      </c>
      <c r="E50" s="37"/>
      <c r="F50" s="37">
        <v>-103050.4</v>
      </c>
      <c r="G50" s="37"/>
      <c r="H50" s="37">
        <v>-42072.81</v>
      </c>
      <c r="I50" s="37"/>
      <c r="J50" s="37">
        <v>22147.399999999994</v>
      </c>
      <c r="K50" s="37"/>
      <c r="L50" s="37">
        <v>3303148.58</v>
      </c>
      <c r="M50" s="6"/>
    </row>
    <row r="51" spans="1:13" x14ac:dyDescent="0.2">
      <c r="A51" t="s">
        <v>1024</v>
      </c>
      <c r="B51" s="37">
        <v>4070676.2699999996</v>
      </c>
      <c r="C51" s="37"/>
      <c r="D51" s="37">
        <v>930522.09000000008</v>
      </c>
      <c r="E51" s="37"/>
      <c r="F51" s="37">
        <v>-363183.23</v>
      </c>
      <c r="G51" s="37"/>
      <c r="H51" s="37">
        <v>42072.81</v>
      </c>
      <c r="I51" s="37"/>
      <c r="J51" s="37">
        <v>609411.67000000016</v>
      </c>
      <c r="K51" s="37"/>
      <c r="L51" s="37">
        <v>4680087.9399999995</v>
      </c>
      <c r="M51" s="6"/>
    </row>
    <row r="52" spans="1:13" x14ac:dyDescent="0.2">
      <c r="A52" t="s">
        <v>16</v>
      </c>
      <c r="B52" s="37">
        <v>12906207.829999998</v>
      </c>
      <c r="C52" s="37"/>
      <c r="D52" s="37">
        <v>552592.22</v>
      </c>
      <c r="E52" s="37"/>
      <c r="F52" s="37">
        <v>-185899.94</v>
      </c>
      <c r="G52" s="37"/>
      <c r="H52" s="37">
        <v>0</v>
      </c>
      <c r="I52" s="37"/>
      <c r="J52" s="37">
        <v>366692.27999999997</v>
      </c>
      <c r="K52" s="37"/>
      <c r="L52" s="37">
        <v>13272900.109999998</v>
      </c>
      <c r="M52" s="6"/>
    </row>
    <row r="53" spans="1:13" x14ac:dyDescent="0.2">
      <c r="A53" t="s">
        <v>523</v>
      </c>
      <c r="B53" s="37">
        <v>15723691.880000001</v>
      </c>
      <c r="C53" s="37"/>
      <c r="D53" s="37">
        <v>934390.71000000008</v>
      </c>
      <c r="E53" s="37"/>
      <c r="F53" s="37">
        <v>-450120.60000000003</v>
      </c>
      <c r="G53" s="37"/>
      <c r="H53" s="37">
        <v>0</v>
      </c>
      <c r="I53" s="37"/>
      <c r="J53" s="37">
        <v>484270.11000000004</v>
      </c>
      <c r="K53" s="37"/>
      <c r="L53" s="37">
        <v>16207961.99</v>
      </c>
      <c r="M53" s="6"/>
    </row>
    <row r="54" spans="1:13" x14ac:dyDescent="0.2">
      <c r="A54" t="s">
        <v>524</v>
      </c>
      <c r="B54" s="37">
        <v>390025.41</v>
      </c>
      <c r="C54" s="37"/>
      <c r="D54" s="37">
        <v>0</v>
      </c>
      <c r="E54" s="37"/>
      <c r="F54" s="37">
        <v>0</v>
      </c>
      <c r="G54" s="37"/>
      <c r="H54" s="37">
        <v>0</v>
      </c>
      <c r="I54" s="37"/>
      <c r="J54" s="37">
        <v>0</v>
      </c>
      <c r="K54" s="37"/>
      <c r="L54" s="37">
        <v>390025.41</v>
      </c>
      <c r="M54" s="6"/>
    </row>
    <row r="55" spans="1:13" x14ac:dyDescent="0.2">
      <c r="A55" t="s">
        <v>525</v>
      </c>
      <c r="B55" s="37">
        <v>11443654.15</v>
      </c>
      <c r="C55" s="37"/>
      <c r="D55" s="37">
        <v>552251.27</v>
      </c>
      <c r="E55" s="37"/>
      <c r="F55" s="37">
        <v>-22682.97</v>
      </c>
      <c r="G55" s="37"/>
      <c r="H55" s="37">
        <v>0</v>
      </c>
      <c r="I55" s="37"/>
      <c r="J55" s="37">
        <v>529568.30000000005</v>
      </c>
      <c r="K55" s="37"/>
      <c r="L55" s="37">
        <v>11973222.450000001</v>
      </c>
      <c r="M55" s="6"/>
    </row>
    <row r="56" spans="1:13" x14ac:dyDescent="0.2">
      <c r="A56" t="s">
        <v>17</v>
      </c>
      <c r="B56" s="37">
        <v>1162236.6100000001</v>
      </c>
      <c r="C56" s="37"/>
      <c r="D56" s="37">
        <v>59622.7</v>
      </c>
      <c r="E56" s="37"/>
      <c r="F56" s="37">
        <v>-2705</v>
      </c>
      <c r="G56" s="37"/>
      <c r="H56" s="37">
        <v>0</v>
      </c>
      <c r="I56" s="37"/>
      <c r="J56" s="37">
        <v>56917.7</v>
      </c>
      <c r="K56" s="37"/>
      <c r="L56" s="37">
        <v>1219154.31</v>
      </c>
      <c r="M56" s="6"/>
    </row>
    <row r="57" spans="1:13" x14ac:dyDescent="0.2">
      <c r="A57" t="s">
        <v>526</v>
      </c>
      <c r="B57" s="37">
        <v>32407.020000000004</v>
      </c>
      <c r="C57" s="37"/>
      <c r="D57" s="37">
        <v>0</v>
      </c>
      <c r="E57" s="37"/>
      <c r="F57" s="37">
        <v>-1530.61</v>
      </c>
      <c r="G57" s="37"/>
      <c r="H57" s="37">
        <v>0</v>
      </c>
      <c r="I57" s="37"/>
      <c r="J57" s="37">
        <v>-1530.61</v>
      </c>
      <c r="K57" s="37"/>
      <c r="L57" s="37">
        <v>30876.410000000003</v>
      </c>
      <c r="M57" s="6"/>
    </row>
    <row r="58" spans="1:13" x14ac:dyDescent="0.2">
      <c r="A58" t="s">
        <v>527</v>
      </c>
      <c r="B58" s="35">
        <v>5564171.9199999999</v>
      </c>
      <c r="C58" s="37"/>
      <c r="D58" s="35">
        <v>0</v>
      </c>
      <c r="E58" s="37"/>
      <c r="F58" s="35">
        <v>-393874.85</v>
      </c>
      <c r="G58" s="37"/>
      <c r="H58" s="35">
        <v>0</v>
      </c>
      <c r="I58" s="37"/>
      <c r="J58" s="35">
        <v>-393874.85</v>
      </c>
      <c r="K58" s="37"/>
      <c r="L58" s="35">
        <v>5170297.07</v>
      </c>
      <c r="M58" s="6"/>
    </row>
    <row r="59" spans="1:13" x14ac:dyDescent="0.2">
      <c r="B59" s="37">
        <v>74524672.049999997</v>
      </c>
      <c r="C59" s="37"/>
      <c r="D59" s="37">
        <v>3696119.5500000003</v>
      </c>
      <c r="E59" s="37"/>
      <c r="F59" s="37">
        <v>-1638007.8900000001</v>
      </c>
      <c r="G59" s="37"/>
      <c r="H59" s="37">
        <v>23515.01</v>
      </c>
      <c r="I59" s="37"/>
      <c r="J59" s="37">
        <v>2081626.6700000004</v>
      </c>
      <c r="K59" s="37"/>
      <c r="L59" s="37">
        <v>76606298.719999999</v>
      </c>
      <c r="M59" s="6"/>
    </row>
    <row r="60" spans="1:13" x14ac:dyDescent="0.2">
      <c r="B60" s="33"/>
      <c r="C60" s="33"/>
      <c r="D60" s="33"/>
      <c r="E60" s="33"/>
      <c r="F60" s="33"/>
      <c r="G60" s="33"/>
      <c r="H60" s="33"/>
      <c r="I60" s="33"/>
      <c r="J60" s="33"/>
      <c r="K60" s="33"/>
      <c r="L60" s="33"/>
      <c r="M60" s="1"/>
    </row>
    <row r="61" spans="1:13" x14ac:dyDescent="0.2">
      <c r="A61" s="3" t="s">
        <v>124</v>
      </c>
      <c r="B61" s="33"/>
      <c r="C61" s="33"/>
      <c r="D61" s="33"/>
      <c r="E61" s="33"/>
      <c r="F61" s="33"/>
      <c r="G61" s="33"/>
      <c r="H61" s="33"/>
      <c r="I61" s="33"/>
      <c r="J61" s="33"/>
      <c r="K61" s="33"/>
      <c r="L61" s="33"/>
      <c r="M61" s="1"/>
    </row>
    <row r="62" spans="1:13" x14ac:dyDescent="0.2">
      <c r="A62" t="s">
        <v>528</v>
      </c>
      <c r="B62" s="33">
        <v>220659.05</v>
      </c>
      <c r="C62" s="33"/>
      <c r="D62" s="33">
        <v>0</v>
      </c>
      <c r="E62" s="33"/>
      <c r="F62" s="33">
        <v>0</v>
      </c>
      <c r="G62" s="33"/>
      <c r="H62" s="33">
        <v>0</v>
      </c>
      <c r="I62" s="33"/>
      <c r="J62" s="33">
        <v>0</v>
      </c>
      <c r="K62" s="33"/>
      <c r="L62" s="33">
        <v>220659.05</v>
      </c>
      <c r="M62" s="1"/>
    </row>
    <row r="63" spans="1:13" x14ac:dyDescent="0.2">
      <c r="A63" t="s">
        <v>529</v>
      </c>
      <c r="B63" s="245">
        <v>16441210.630000001</v>
      </c>
      <c r="C63" s="245"/>
      <c r="D63" s="245">
        <v>958868.9800000001</v>
      </c>
      <c r="E63" s="245"/>
      <c r="F63" s="245">
        <v>-20299.95</v>
      </c>
      <c r="G63" s="245"/>
      <c r="H63" s="245">
        <v>0</v>
      </c>
      <c r="I63" s="245"/>
      <c r="J63" s="245">
        <v>938569.03000000014</v>
      </c>
      <c r="K63" s="245"/>
      <c r="L63" s="245">
        <v>17379779.66</v>
      </c>
      <c r="M63" s="1"/>
    </row>
    <row r="64" spans="1:13" x14ac:dyDescent="0.2">
      <c r="A64" s="147" t="s">
        <v>1299</v>
      </c>
      <c r="B64" s="35">
        <v>0</v>
      </c>
      <c r="C64" s="245"/>
      <c r="D64" s="35">
        <v>0</v>
      </c>
      <c r="E64" s="245"/>
      <c r="F64" s="35">
        <v>0</v>
      </c>
      <c r="G64" s="245"/>
      <c r="H64" s="35">
        <v>3941518.65</v>
      </c>
      <c r="I64" s="245"/>
      <c r="J64" s="35">
        <v>3941518.65</v>
      </c>
      <c r="K64" s="245"/>
      <c r="L64" s="35">
        <v>3941518.65</v>
      </c>
      <c r="M64" s="1"/>
    </row>
    <row r="65" spans="1:14" x14ac:dyDescent="0.2">
      <c r="B65" s="37">
        <v>16661869.680000002</v>
      </c>
      <c r="C65" s="37"/>
      <c r="D65" s="37">
        <v>958868.9800000001</v>
      </c>
      <c r="E65" s="37"/>
      <c r="F65" s="37">
        <v>-20299.95</v>
      </c>
      <c r="G65" s="37"/>
      <c r="H65" s="37">
        <v>3941518.65</v>
      </c>
      <c r="I65" s="37"/>
      <c r="J65" s="37">
        <v>4880087.68</v>
      </c>
      <c r="K65" s="37"/>
      <c r="L65" s="37">
        <v>21541957.359999999</v>
      </c>
      <c r="M65" s="6"/>
    </row>
    <row r="66" spans="1:14" x14ac:dyDescent="0.2">
      <c r="B66" s="37"/>
      <c r="C66" s="37"/>
      <c r="D66" s="37"/>
      <c r="E66" s="37"/>
      <c r="F66" s="37"/>
      <c r="G66" s="37"/>
      <c r="H66" s="37"/>
      <c r="I66" s="37"/>
      <c r="J66" s="37"/>
      <c r="K66" s="37"/>
      <c r="L66" s="37"/>
      <c r="M66" s="6"/>
    </row>
    <row r="67" spans="1:14" x14ac:dyDescent="0.2">
      <c r="B67" s="37"/>
      <c r="C67" s="37"/>
      <c r="D67" s="37"/>
      <c r="E67" s="37"/>
      <c r="F67" s="37"/>
      <c r="G67" s="37"/>
      <c r="H67" s="37"/>
      <c r="I67" s="37"/>
      <c r="J67" s="37"/>
      <c r="K67" s="37"/>
      <c r="L67" s="37"/>
      <c r="M67" s="1"/>
    </row>
    <row r="68" spans="1:14" x14ac:dyDescent="0.2">
      <c r="A68" s="3" t="s">
        <v>712</v>
      </c>
      <c r="B68" s="34">
        <v>650164943.49000013</v>
      </c>
      <c r="C68" s="37"/>
      <c r="D68" s="34">
        <v>53347051.369999997</v>
      </c>
      <c r="E68" s="37"/>
      <c r="F68" s="34">
        <v>-8082209.2899999991</v>
      </c>
      <c r="G68" s="37"/>
      <c r="H68" s="34">
        <v>3874350.8899999997</v>
      </c>
      <c r="I68" s="37"/>
      <c r="J68" s="34">
        <v>49139192.969999991</v>
      </c>
      <c r="K68" s="37"/>
      <c r="L68" s="34">
        <v>699304136.46000004</v>
      </c>
      <c r="M68" s="1"/>
    </row>
    <row r="69" spans="1:14" x14ac:dyDescent="0.2">
      <c r="B69" s="37"/>
      <c r="C69" s="37"/>
      <c r="D69" s="37"/>
      <c r="E69" s="37"/>
      <c r="F69" s="37"/>
      <c r="G69" s="37"/>
      <c r="H69" s="37"/>
      <c r="I69" s="37"/>
      <c r="J69" s="37"/>
      <c r="K69" s="37"/>
      <c r="L69" s="37"/>
      <c r="M69" s="1"/>
    </row>
    <row r="70" spans="1:14" x14ac:dyDescent="0.2">
      <c r="B70" s="33"/>
      <c r="C70" s="33"/>
      <c r="D70" s="33"/>
      <c r="E70" s="33"/>
      <c r="F70" s="33"/>
      <c r="G70" s="33"/>
      <c r="H70" s="33"/>
      <c r="I70" s="33"/>
      <c r="J70" s="33"/>
      <c r="K70" s="33"/>
      <c r="L70" s="33"/>
      <c r="M70" s="1"/>
    </row>
    <row r="71" spans="1:14" x14ac:dyDescent="0.2">
      <c r="A71" s="3" t="s">
        <v>638</v>
      </c>
      <c r="B71" s="33"/>
      <c r="C71" s="33"/>
      <c r="D71" s="33"/>
      <c r="E71" s="33"/>
      <c r="F71" s="33"/>
      <c r="G71" s="33"/>
      <c r="H71" s="33"/>
      <c r="I71" s="33"/>
      <c r="J71" s="33"/>
      <c r="K71" s="33"/>
      <c r="L71" s="33"/>
      <c r="M71" s="1"/>
    </row>
    <row r="72" spans="1:14" x14ac:dyDescent="0.2">
      <c r="A72" s="3" t="s">
        <v>120</v>
      </c>
      <c r="B72" s="33"/>
      <c r="C72" s="33"/>
      <c r="D72" s="33"/>
      <c r="E72" s="33"/>
      <c r="F72" s="33"/>
      <c r="G72" s="33"/>
      <c r="H72" s="33"/>
      <c r="I72" s="33"/>
      <c r="J72" s="33"/>
      <c r="K72" s="33"/>
      <c r="L72" s="33"/>
      <c r="M72" s="1"/>
    </row>
    <row r="73" spans="1:14" x14ac:dyDescent="0.2">
      <c r="A73" s="10" t="s">
        <v>791</v>
      </c>
      <c r="B73" s="33">
        <v>0</v>
      </c>
      <c r="C73" s="33"/>
      <c r="D73" s="33">
        <v>0</v>
      </c>
      <c r="E73" s="33"/>
      <c r="F73" s="33">
        <v>0</v>
      </c>
      <c r="G73" s="33"/>
      <c r="H73" s="33">
        <v>0</v>
      </c>
      <c r="I73" s="33"/>
      <c r="J73" s="33">
        <v>0</v>
      </c>
      <c r="K73" s="33"/>
      <c r="L73" s="33">
        <v>0</v>
      </c>
      <c r="M73" s="1"/>
    </row>
    <row r="74" spans="1:14" x14ac:dyDescent="0.2">
      <c r="A74" s="10" t="s">
        <v>82</v>
      </c>
      <c r="B74" s="33">
        <v>0</v>
      </c>
      <c r="C74" s="33"/>
      <c r="D74" s="33">
        <v>0</v>
      </c>
      <c r="E74" s="33"/>
      <c r="F74" s="33">
        <v>0</v>
      </c>
      <c r="G74" s="33"/>
      <c r="H74" s="33">
        <v>0</v>
      </c>
      <c r="I74" s="33"/>
      <c r="J74" s="33">
        <v>0</v>
      </c>
      <c r="K74" s="33"/>
      <c r="L74" s="33">
        <v>0</v>
      </c>
      <c r="M74" s="1"/>
    </row>
    <row r="75" spans="1:14" x14ac:dyDescent="0.2">
      <c r="A75" s="10" t="s">
        <v>71</v>
      </c>
      <c r="B75" s="33">
        <v>8904721.8900000062</v>
      </c>
      <c r="C75" s="33"/>
      <c r="D75" s="33">
        <v>2105909.5</v>
      </c>
      <c r="E75" s="33"/>
      <c r="F75" s="33">
        <v>0</v>
      </c>
      <c r="G75" s="33"/>
      <c r="H75" s="33">
        <v>0</v>
      </c>
      <c r="I75" s="33"/>
      <c r="J75" s="33">
        <v>2105909.5</v>
      </c>
      <c r="K75" s="33"/>
      <c r="L75" s="33">
        <v>11010631.390000006</v>
      </c>
      <c r="M75" s="1"/>
      <c r="N75" s="78"/>
    </row>
    <row r="76" spans="1:14" x14ac:dyDescent="0.2">
      <c r="A76" t="s">
        <v>72</v>
      </c>
      <c r="B76" s="33">
        <v>0</v>
      </c>
      <c r="C76" s="33"/>
      <c r="D76" s="33">
        <v>824434.66</v>
      </c>
      <c r="E76" s="33"/>
      <c r="F76" s="33">
        <v>0</v>
      </c>
      <c r="G76" s="33"/>
      <c r="H76" s="33">
        <v>0</v>
      </c>
      <c r="I76" s="33"/>
      <c r="J76" s="33">
        <v>824434.66</v>
      </c>
      <c r="K76" s="33"/>
      <c r="L76" s="33">
        <v>824434.66</v>
      </c>
      <c r="M76" s="1"/>
      <c r="N76" s="78"/>
    </row>
    <row r="77" spans="1:14" x14ac:dyDescent="0.2">
      <c r="A77" t="s">
        <v>73</v>
      </c>
      <c r="B77" s="33">
        <v>0</v>
      </c>
      <c r="C77" s="33"/>
      <c r="D77" s="33">
        <v>0</v>
      </c>
      <c r="E77" s="33"/>
      <c r="F77" s="33">
        <v>0</v>
      </c>
      <c r="G77" s="33"/>
      <c r="H77" s="33">
        <v>0</v>
      </c>
      <c r="I77" s="33"/>
      <c r="J77" s="33">
        <v>0</v>
      </c>
      <c r="K77" s="33"/>
      <c r="L77" s="33">
        <v>0</v>
      </c>
      <c r="M77" s="1"/>
    </row>
    <row r="78" spans="1:14" x14ac:dyDescent="0.2">
      <c r="A78" t="s">
        <v>74</v>
      </c>
      <c r="B78" s="37">
        <v>10589330.899999999</v>
      </c>
      <c r="C78" s="37"/>
      <c r="D78" s="37">
        <v>-3891255.8599999994</v>
      </c>
      <c r="E78" s="37"/>
      <c r="F78" s="37">
        <v>0</v>
      </c>
      <c r="G78" s="37"/>
      <c r="H78" s="37">
        <v>0</v>
      </c>
      <c r="I78" s="37"/>
      <c r="J78" s="37">
        <v>-3891255.8599999994</v>
      </c>
      <c r="K78" s="37"/>
      <c r="L78" s="37">
        <v>6698075.0399999991</v>
      </c>
      <c r="M78" s="1"/>
      <c r="N78" s="78"/>
    </row>
    <row r="79" spans="1:14" x14ac:dyDescent="0.2">
      <c r="A79" t="s">
        <v>75</v>
      </c>
      <c r="B79" s="37">
        <v>0</v>
      </c>
      <c r="C79" s="37"/>
      <c r="D79" s="37">
        <v>0</v>
      </c>
      <c r="E79" s="37"/>
      <c r="F79" s="37">
        <v>0</v>
      </c>
      <c r="G79" s="37"/>
      <c r="H79" s="37">
        <v>0</v>
      </c>
      <c r="I79" s="37"/>
      <c r="J79" s="37">
        <v>0</v>
      </c>
      <c r="K79" s="37"/>
      <c r="L79" s="37">
        <v>0</v>
      </c>
      <c r="M79" s="1"/>
    </row>
    <row r="80" spans="1:14" x14ac:dyDescent="0.2">
      <c r="A80" t="s">
        <v>76</v>
      </c>
      <c r="B80" s="37">
        <v>4926103.3699999992</v>
      </c>
      <c r="C80" s="37"/>
      <c r="D80" s="37">
        <v>-4593259.9800000004</v>
      </c>
      <c r="E80" s="37"/>
      <c r="F80" s="37">
        <v>0</v>
      </c>
      <c r="G80" s="37"/>
      <c r="H80" s="37">
        <v>0</v>
      </c>
      <c r="I80" s="37"/>
      <c r="J80" s="37">
        <v>-4593259.9800000004</v>
      </c>
      <c r="K80" s="37"/>
      <c r="L80" s="37">
        <v>332843.38999999873</v>
      </c>
      <c r="M80" s="1"/>
      <c r="N80" s="78"/>
    </row>
    <row r="81" spans="1:14" x14ac:dyDescent="0.2">
      <c r="A81" t="s">
        <v>77</v>
      </c>
      <c r="B81" s="37">
        <v>0</v>
      </c>
      <c r="C81" s="37"/>
      <c r="D81" s="37">
        <v>0</v>
      </c>
      <c r="E81" s="37"/>
      <c r="F81" s="37">
        <v>0</v>
      </c>
      <c r="G81" s="37"/>
      <c r="H81" s="37">
        <v>0</v>
      </c>
      <c r="I81" s="37"/>
      <c r="J81" s="37">
        <v>0</v>
      </c>
      <c r="K81" s="37"/>
      <c r="L81" s="37">
        <v>0</v>
      </c>
      <c r="M81" s="1"/>
      <c r="N81" s="78"/>
    </row>
    <row r="82" spans="1:14" x14ac:dyDescent="0.2">
      <c r="A82" t="s">
        <v>78</v>
      </c>
      <c r="B82" s="35">
        <v>0</v>
      </c>
      <c r="C82" s="37"/>
      <c r="D82" s="35">
        <v>0</v>
      </c>
      <c r="E82" s="37"/>
      <c r="F82" s="35">
        <v>0</v>
      </c>
      <c r="G82" s="37"/>
      <c r="H82" s="35">
        <v>0</v>
      </c>
      <c r="I82" s="37"/>
      <c r="J82" s="35">
        <v>0</v>
      </c>
      <c r="K82" s="37"/>
      <c r="L82" s="35">
        <v>0</v>
      </c>
      <c r="M82" s="1"/>
      <c r="N82" s="78"/>
    </row>
    <row r="83" spans="1:14" x14ac:dyDescent="0.2">
      <c r="B83" s="37">
        <v>24420156.160000004</v>
      </c>
      <c r="C83" s="37"/>
      <c r="D83" s="37">
        <v>-5554171.6799999997</v>
      </c>
      <c r="E83" s="37"/>
      <c r="F83" s="37">
        <v>0</v>
      </c>
      <c r="G83" s="37"/>
      <c r="H83" s="37">
        <v>0</v>
      </c>
      <c r="I83" s="37"/>
      <c r="J83" s="37">
        <v>-5554171.6799999997</v>
      </c>
      <c r="K83" s="37"/>
      <c r="L83" s="37">
        <v>18865984.480000004</v>
      </c>
      <c r="M83" s="1"/>
    </row>
    <row r="84" spans="1:14" x14ac:dyDescent="0.2">
      <c r="B84" s="37"/>
      <c r="C84" s="37"/>
      <c r="D84" s="37"/>
      <c r="E84" s="37"/>
      <c r="F84" s="37"/>
      <c r="G84" s="37"/>
      <c r="H84" s="37"/>
      <c r="I84" s="37"/>
      <c r="J84" s="37"/>
      <c r="K84" s="37"/>
      <c r="L84" s="37"/>
      <c r="M84" s="1"/>
    </row>
    <row r="85" spans="1:14" x14ac:dyDescent="0.2">
      <c r="A85" s="3" t="s">
        <v>121</v>
      </c>
      <c r="B85" s="33"/>
      <c r="C85" s="33"/>
      <c r="D85" s="33"/>
      <c r="E85" s="33"/>
      <c r="F85" s="33"/>
      <c r="G85" s="33"/>
      <c r="H85" s="33"/>
      <c r="I85" s="33"/>
      <c r="J85" s="33"/>
      <c r="K85" s="33"/>
      <c r="L85" s="33"/>
      <c r="M85" s="1"/>
    </row>
    <row r="86" spans="1:14" x14ac:dyDescent="0.2">
      <c r="A86" t="s">
        <v>840</v>
      </c>
      <c r="B86" s="33">
        <v>0</v>
      </c>
      <c r="C86" s="33"/>
      <c r="D86" s="33">
        <v>0</v>
      </c>
      <c r="E86" s="33"/>
      <c r="F86" s="33">
        <v>0</v>
      </c>
      <c r="G86" s="33"/>
      <c r="H86" s="33">
        <v>0</v>
      </c>
      <c r="I86" s="33"/>
      <c r="J86" s="33">
        <v>0</v>
      </c>
      <c r="K86" s="33"/>
      <c r="L86" s="33">
        <v>0</v>
      </c>
      <c r="M86" s="1"/>
    </row>
    <row r="87" spans="1:14" x14ac:dyDescent="0.2">
      <c r="A87" t="s">
        <v>841</v>
      </c>
      <c r="B87" s="33">
        <v>0</v>
      </c>
      <c r="C87" s="33"/>
      <c r="D87" s="33">
        <v>42896.12</v>
      </c>
      <c r="E87" s="33"/>
      <c r="F87" s="33">
        <v>0</v>
      </c>
      <c r="G87" s="33"/>
      <c r="H87" s="33">
        <v>0</v>
      </c>
      <c r="I87" s="33"/>
      <c r="J87" s="33">
        <v>42896.12</v>
      </c>
      <c r="K87" s="33"/>
      <c r="L87" s="33">
        <v>42896.12</v>
      </c>
      <c r="M87" s="1"/>
    </row>
    <row r="88" spans="1:14" x14ac:dyDescent="0.2">
      <c r="A88" t="s">
        <v>842</v>
      </c>
      <c r="B88" s="33">
        <v>126992.17000000001</v>
      </c>
      <c r="C88" s="33"/>
      <c r="D88" s="33">
        <v>-21033.58</v>
      </c>
      <c r="E88" s="33"/>
      <c r="F88" s="33">
        <v>0</v>
      </c>
      <c r="G88" s="33"/>
      <c r="H88" s="33">
        <v>0</v>
      </c>
      <c r="I88" s="33"/>
      <c r="J88" s="33">
        <v>-21033.58</v>
      </c>
      <c r="K88" s="33"/>
      <c r="L88" s="33">
        <v>105958.59000000001</v>
      </c>
      <c r="M88" s="1"/>
    </row>
    <row r="89" spans="1:14" x14ac:dyDescent="0.2">
      <c r="A89" t="s">
        <v>935</v>
      </c>
      <c r="B89" s="33">
        <v>0</v>
      </c>
      <c r="C89" s="33"/>
      <c r="D89" s="33">
        <v>0</v>
      </c>
      <c r="E89" s="33"/>
      <c r="F89" s="33">
        <v>0</v>
      </c>
      <c r="G89" s="33"/>
      <c r="H89" s="33">
        <v>0</v>
      </c>
      <c r="I89" s="33"/>
      <c r="J89" s="33">
        <v>0</v>
      </c>
      <c r="K89" s="33"/>
      <c r="L89" s="33">
        <v>0</v>
      </c>
      <c r="M89" s="1"/>
    </row>
    <row r="90" spans="1:14" x14ac:dyDescent="0.2">
      <c r="A90" t="s">
        <v>936</v>
      </c>
      <c r="B90" s="37">
        <v>0</v>
      </c>
      <c r="C90" s="37"/>
      <c r="D90" s="37">
        <v>0</v>
      </c>
      <c r="E90" s="37"/>
      <c r="F90" s="37">
        <v>0</v>
      </c>
      <c r="G90" s="37"/>
      <c r="H90" s="37">
        <v>0</v>
      </c>
      <c r="I90" s="37"/>
      <c r="J90" s="37">
        <v>0</v>
      </c>
      <c r="K90" s="37"/>
      <c r="L90" s="37">
        <v>0</v>
      </c>
      <c r="M90" s="6"/>
    </row>
    <row r="91" spans="1:14" x14ac:dyDescent="0.2">
      <c r="A91" t="s">
        <v>937</v>
      </c>
      <c r="B91" s="35">
        <v>0</v>
      </c>
      <c r="C91" s="37"/>
      <c r="D91" s="35">
        <v>114219.07</v>
      </c>
      <c r="E91" s="37"/>
      <c r="F91" s="35">
        <v>0</v>
      </c>
      <c r="G91" s="37"/>
      <c r="H91" s="35">
        <v>0</v>
      </c>
      <c r="I91" s="37"/>
      <c r="J91" s="35">
        <v>114219.07</v>
      </c>
      <c r="K91" s="37"/>
      <c r="L91" s="35">
        <v>114219.07</v>
      </c>
      <c r="M91" s="6"/>
    </row>
    <row r="92" spans="1:14" x14ac:dyDescent="0.2">
      <c r="B92" s="37">
        <v>126992.17000000001</v>
      </c>
      <c r="C92" s="37"/>
      <c r="D92" s="37">
        <v>136081.61000000002</v>
      </c>
      <c r="E92" s="37"/>
      <c r="F92" s="37">
        <v>0</v>
      </c>
      <c r="G92" s="37"/>
      <c r="H92" s="37">
        <v>0</v>
      </c>
      <c r="I92" s="37"/>
      <c r="J92" s="37">
        <v>136081.61000000002</v>
      </c>
      <c r="K92" s="37"/>
      <c r="L92" s="37">
        <v>263073.78000000003</v>
      </c>
      <c r="M92" s="6"/>
    </row>
    <row r="93" spans="1:14" x14ac:dyDescent="0.2">
      <c r="B93" s="37"/>
      <c r="C93" s="37"/>
      <c r="D93" s="37"/>
      <c r="E93" s="37"/>
      <c r="F93" s="37"/>
      <c r="G93" s="37"/>
      <c r="H93" s="37"/>
      <c r="I93" s="37"/>
      <c r="J93" s="37"/>
      <c r="K93" s="37"/>
      <c r="L93" s="37"/>
      <c r="M93" s="6"/>
    </row>
    <row r="94" spans="1:14" x14ac:dyDescent="0.2">
      <c r="A94" s="3" t="s">
        <v>123</v>
      </c>
      <c r="B94" s="37"/>
      <c r="C94" s="37"/>
      <c r="D94" s="37"/>
      <c r="E94" s="37"/>
      <c r="F94" s="37"/>
      <c r="G94" s="37"/>
      <c r="H94" s="37"/>
      <c r="I94" s="37"/>
      <c r="J94" s="37"/>
      <c r="K94" s="37"/>
      <c r="L94" s="37"/>
      <c r="M94" s="1"/>
    </row>
    <row r="95" spans="1:14" x14ac:dyDescent="0.2">
      <c r="A95" t="s">
        <v>518</v>
      </c>
      <c r="B95" s="37">
        <v>0</v>
      </c>
      <c r="C95" s="37"/>
      <c r="D95" s="37">
        <v>0</v>
      </c>
      <c r="E95" s="37"/>
      <c r="F95" s="37">
        <v>0</v>
      </c>
      <c r="G95" s="37"/>
      <c r="H95" s="37">
        <v>0</v>
      </c>
      <c r="I95" s="37"/>
      <c r="J95" s="37">
        <v>0</v>
      </c>
      <c r="K95" s="37"/>
      <c r="L95" s="37">
        <v>0</v>
      </c>
      <c r="M95" s="1"/>
    </row>
    <row r="96" spans="1:14" x14ac:dyDescent="0.2">
      <c r="A96" t="s">
        <v>14</v>
      </c>
      <c r="B96" s="37">
        <v>0</v>
      </c>
      <c r="C96" s="37"/>
      <c r="D96" s="37">
        <v>0</v>
      </c>
      <c r="E96" s="37"/>
      <c r="F96" s="37">
        <v>0</v>
      </c>
      <c r="G96" s="37"/>
      <c r="H96" s="37">
        <v>0</v>
      </c>
      <c r="I96" s="37"/>
      <c r="J96" s="37">
        <v>0</v>
      </c>
      <c r="K96" s="37"/>
      <c r="L96" s="37">
        <v>0</v>
      </c>
      <c r="M96" s="1"/>
    </row>
    <row r="97" spans="1:13" x14ac:dyDescent="0.2">
      <c r="A97" s="147" t="s">
        <v>1025</v>
      </c>
      <c r="B97" s="37">
        <v>664602.22</v>
      </c>
      <c r="C97" s="37"/>
      <c r="D97" s="37">
        <v>-664602.22</v>
      </c>
      <c r="E97" s="37"/>
      <c r="F97" s="37">
        <v>0</v>
      </c>
      <c r="G97" s="37"/>
      <c r="H97" s="37">
        <v>0</v>
      </c>
      <c r="I97" s="37"/>
      <c r="J97" s="37">
        <v>-664602.22</v>
      </c>
      <c r="K97" s="37"/>
      <c r="L97" s="37">
        <v>0</v>
      </c>
      <c r="M97" s="1"/>
    </row>
    <row r="98" spans="1:13" x14ac:dyDescent="0.2">
      <c r="A98" s="147" t="s">
        <v>1024</v>
      </c>
      <c r="B98" s="37">
        <v>17811.440000000002</v>
      </c>
      <c r="C98" s="37"/>
      <c r="D98" s="37">
        <v>76877.89</v>
      </c>
      <c r="E98" s="37"/>
      <c r="F98" s="37">
        <v>0</v>
      </c>
      <c r="G98" s="37"/>
      <c r="H98" s="37">
        <v>0</v>
      </c>
      <c r="I98" s="37"/>
      <c r="J98" s="37">
        <v>76877.89</v>
      </c>
      <c r="K98" s="37"/>
      <c r="L98" s="37">
        <v>94689.33</v>
      </c>
      <c r="M98" s="1"/>
    </row>
    <row r="99" spans="1:13" x14ac:dyDescent="0.2">
      <c r="A99" t="s">
        <v>16</v>
      </c>
      <c r="B99" s="37">
        <v>0</v>
      </c>
      <c r="C99" s="37"/>
      <c r="D99" s="37">
        <v>147253.93</v>
      </c>
      <c r="E99" s="37"/>
      <c r="F99" s="37">
        <v>0</v>
      </c>
      <c r="G99" s="37"/>
      <c r="H99" s="37">
        <v>0</v>
      </c>
      <c r="I99" s="37"/>
      <c r="J99" s="37">
        <v>147253.93</v>
      </c>
      <c r="K99" s="37"/>
      <c r="L99" s="37">
        <v>147253.93</v>
      </c>
      <c r="M99" s="1"/>
    </row>
    <row r="100" spans="1:13" x14ac:dyDescent="0.2">
      <c r="A100" t="s">
        <v>523</v>
      </c>
      <c r="B100" s="37">
        <v>14241.10999999987</v>
      </c>
      <c r="C100" s="37"/>
      <c r="D100" s="37">
        <v>107111.74000000008</v>
      </c>
      <c r="E100" s="37"/>
      <c r="F100" s="37">
        <v>0</v>
      </c>
      <c r="G100" s="37"/>
      <c r="H100" s="37">
        <v>0</v>
      </c>
      <c r="I100" s="37"/>
      <c r="J100" s="37">
        <v>107111.74000000008</v>
      </c>
      <c r="K100" s="37"/>
      <c r="L100" s="37">
        <v>121352.84999999995</v>
      </c>
      <c r="M100" s="1"/>
    </row>
    <row r="101" spans="1:13" x14ac:dyDescent="0.2">
      <c r="A101" t="s">
        <v>524</v>
      </c>
      <c r="B101" s="37">
        <v>114669.26000000001</v>
      </c>
      <c r="C101" s="37"/>
      <c r="D101" s="37">
        <v>20155.09</v>
      </c>
      <c r="E101" s="37"/>
      <c r="F101" s="37">
        <v>0</v>
      </c>
      <c r="G101" s="37"/>
      <c r="H101" s="37">
        <v>0</v>
      </c>
      <c r="I101" s="37"/>
      <c r="J101" s="37">
        <v>20155.09</v>
      </c>
      <c r="K101" s="37"/>
      <c r="L101" s="37">
        <v>134824.35</v>
      </c>
      <c r="M101" s="1"/>
    </row>
    <row r="102" spans="1:13" x14ac:dyDescent="0.2">
      <c r="A102" t="s">
        <v>525</v>
      </c>
      <c r="B102" s="37">
        <v>140102.02999999991</v>
      </c>
      <c r="C102" s="37"/>
      <c r="D102" s="37">
        <v>-140102.02999999997</v>
      </c>
      <c r="E102" s="37"/>
      <c r="F102" s="37">
        <v>0</v>
      </c>
      <c r="G102" s="37"/>
      <c r="H102" s="37">
        <v>0</v>
      </c>
      <c r="I102" s="37"/>
      <c r="J102" s="37">
        <v>-140102.02999999997</v>
      </c>
      <c r="K102" s="37"/>
      <c r="L102" s="37">
        <v>0</v>
      </c>
      <c r="M102" s="1"/>
    </row>
    <row r="103" spans="1:13" x14ac:dyDescent="0.2">
      <c r="A103" t="s">
        <v>17</v>
      </c>
      <c r="B103" s="35">
        <v>0</v>
      </c>
      <c r="C103" s="37"/>
      <c r="D103" s="35">
        <v>16492.54</v>
      </c>
      <c r="E103" s="37"/>
      <c r="F103" s="35">
        <v>0</v>
      </c>
      <c r="G103" s="37"/>
      <c r="H103" s="35">
        <v>0</v>
      </c>
      <c r="I103" s="37"/>
      <c r="J103" s="35">
        <v>16492.54</v>
      </c>
      <c r="K103" s="37"/>
      <c r="L103" s="35">
        <v>16492.54</v>
      </c>
      <c r="M103" s="1"/>
    </row>
    <row r="104" spans="1:13" x14ac:dyDescent="0.2">
      <c r="B104" s="37">
        <v>951426.05999999971</v>
      </c>
      <c r="C104" s="37"/>
      <c r="D104" s="37">
        <v>-436813.05999999988</v>
      </c>
      <c r="E104" s="37"/>
      <c r="F104" s="37">
        <v>0</v>
      </c>
      <c r="G104" s="37"/>
      <c r="H104" s="37">
        <v>0</v>
      </c>
      <c r="I104" s="37"/>
      <c r="J104" s="37">
        <v>-436813.05999999988</v>
      </c>
      <c r="K104" s="37"/>
      <c r="L104" s="37">
        <v>514612.99999999994</v>
      </c>
      <c r="M104" s="1"/>
    </row>
    <row r="105" spans="1:13" x14ac:dyDescent="0.2">
      <c r="B105" s="37"/>
      <c r="C105" s="37"/>
      <c r="D105" s="37"/>
      <c r="E105" s="37"/>
      <c r="F105" s="37"/>
      <c r="G105" s="37"/>
      <c r="H105" s="37"/>
      <c r="I105" s="37"/>
      <c r="J105" s="37"/>
      <c r="K105" s="37"/>
      <c r="L105" s="37"/>
      <c r="M105" s="1"/>
    </row>
    <row r="106" spans="1:13" x14ac:dyDescent="0.2">
      <c r="A106" s="3" t="s">
        <v>124</v>
      </c>
      <c r="B106" s="37"/>
      <c r="C106" s="37"/>
      <c r="D106" s="37"/>
      <c r="E106" s="37"/>
      <c r="F106" s="37"/>
      <c r="G106" s="37"/>
      <c r="H106" s="37"/>
      <c r="I106" s="37"/>
      <c r="J106" s="37"/>
      <c r="K106" s="37"/>
      <c r="L106" s="37"/>
      <c r="M106" s="1"/>
    </row>
    <row r="107" spans="1:13" x14ac:dyDescent="0.2">
      <c r="A107" t="s">
        <v>529</v>
      </c>
      <c r="B107" s="35">
        <v>0</v>
      </c>
      <c r="C107" s="37"/>
      <c r="D107" s="35">
        <v>1459528.0299999996</v>
      </c>
      <c r="E107" s="37"/>
      <c r="F107" s="35">
        <v>0</v>
      </c>
      <c r="G107" s="37"/>
      <c r="H107" s="35">
        <v>0</v>
      </c>
      <c r="I107" s="37"/>
      <c r="J107" s="35">
        <v>1459528.0299999996</v>
      </c>
      <c r="K107" s="37"/>
      <c r="L107" s="35">
        <v>1459528.0299999996</v>
      </c>
      <c r="M107" s="1"/>
    </row>
    <row r="108" spans="1:13" x14ac:dyDescent="0.2">
      <c r="B108" s="37">
        <v>0</v>
      </c>
      <c r="C108" s="37"/>
      <c r="D108" s="37">
        <v>1459528.0299999996</v>
      </c>
      <c r="E108" s="37"/>
      <c r="F108" s="37">
        <v>0</v>
      </c>
      <c r="G108" s="37"/>
      <c r="H108" s="37">
        <v>0</v>
      </c>
      <c r="I108" s="37"/>
      <c r="J108" s="37">
        <v>1459528.0299999996</v>
      </c>
      <c r="K108" s="37"/>
      <c r="L108" s="37">
        <v>1459528.0299999996</v>
      </c>
      <c r="M108" s="1"/>
    </row>
    <row r="109" spans="1:13" x14ac:dyDescent="0.2">
      <c r="B109" s="37"/>
      <c r="C109" s="37"/>
      <c r="D109" s="37"/>
      <c r="E109" s="37"/>
      <c r="F109" s="37"/>
      <c r="G109" s="37"/>
      <c r="H109" s="37"/>
      <c r="I109" s="37"/>
      <c r="J109" s="37"/>
      <c r="K109" s="37"/>
      <c r="L109" s="37"/>
      <c r="M109" s="1"/>
    </row>
    <row r="110" spans="1:13" x14ac:dyDescent="0.2">
      <c r="B110" s="37"/>
      <c r="C110" s="33"/>
      <c r="D110" s="37"/>
      <c r="E110" s="33"/>
      <c r="F110" s="37"/>
      <c r="G110" s="33"/>
      <c r="H110" s="37"/>
      <c r="I110" s="33"/>
      <c r="J110" s="37"/>
      <c r="K110" s="33"/>
      <c r="L110" s="37"/>
      <c r="M110" s="1"/>
    </row>
    <row r="111" spans="1:13" x14ac:dyDescent="0.2">
      <c r="B111" s="33"/>
      <c r="C111" s="33"/>
      <c r="D111" s="33"/>
      <c r="E111" s="33"/>
      <c r="F111" s="33"/>
      <c r="G111" s="33"/>
      <c r="H111" s="33"/>
      <c r="I111" s="33"/>
      <c r="J111" s="33"/>
      <c r="K111" s="33"/>
      <c r="L111" s="33"/>
      <c r="M111" s="1"/>
    </row>
    <row r="112" spans="1:13" x14ac:dyDescent="0.2">
      <c r="A112" s="3" t="s">
        <v>713</v>
      </c>
      <c r="B112" s="34">
        <v>25498574.390000004</v>
      </c>
      <c r="C112" s="37"/>
      <c r="D112" s="34">
        <v>-4395375.0999999996</v>
      </c>
      <c r="E112" s="37"/>
      <c r="F112" s="34">
        <v>0</v>
      </c>
      <c r="G112" s="37"/>
      <c r="H112" s="34">
        <v>0</v>
      </c>
      <c r="I112" s="37"/>
      <c r="J112" s="34">
        <v>-4395375.0999999996</v>
      </c>
      <c r="K112" s="37"/>
      <c r="L112" s="34">
        <v>21103199.290000007</v>
      </c>
      <c r="M112" s="6"/>
    </row>
    <row r="113" spans="1:13" x14ac:dyDescent="0.2">
      <c r="B113" s="37"/>
      <c r="C113" s="33"/>
      <c r="D113" s="37"/>
      <c r="E113" s="33"/>
      <c r="F113" s="37"/>
      <c r="G113" s="33"/>
      <c r="H113" s="37"/>
      <c r="I113" s="33"/>
      <c r="J113" s="37"/>
      <c r="K113" s="33"/>
      <c r="L113" s="37"/>
      <c r="M113" s="1"/>
    </row>
    <row r="114" spans="1:13" x14ac:dyDescent="0.2">
      <c r="B114" s="33"/>
      <c r="C114" s="33"/>
      <c r="D114" s="33"/>
      <c r="E114" s="33"/>
      <c r="F114" s="33"/>
      <c r="G114" s="33"/>
      <c r="H114" s="33"/>
      <c r="I114" s="33"/>
      <c r="J114" s="33"/>
      <c r="K114" s="33"/>
      <c r="L114" s="33"/>
      <c r="M114" s="1"/>
    </row>
    <row r="115" spans="1:13" ht="13.5" thickBot="1" x14ac:dyDescent="0.25">
      <c r="A115" s="3" t="s">
        <v>641</v>
      </c>
      <c r="B115" s="44">
        <v>675663517.88000011</v>
      </c>
      <c r="C115" s="33"/>
      <c r="D115" s="44">
        <v>48951676.269999996</v>
      </c>
      <c r="E115" s="33"/>
      <c r="F115" s="44">
        <v>-8082209.2899999991</v>
      </c>
      <c r="G115" s="33"/>
      <c r="H115" s="44">
        <v>3874350.8899999997</v>
      </c>
      <c r="I115" s="33"/>
      <c r="J115" s="44">
        <v>44743817.86999999</v>
      </c>
      <c r="K115" s="33"/>
      <c r="L115" s="44">
        <v>720407335.75</v>
      </c>
      <c r="M115" s="1"/>
    </row>
    <row r="116" spans="1:13" ht="13.5" thickTop="1" x14ac:dyDescent="0.2">
      <c r="B116" s="33"/>
      <c r="C116" s="33"/>
      <c r="D116" s="33"/>
      <c r="E116" s="33"/>
      <c r="F116" s="33"/>
      <c r="G116" s="33"/>
      <c r="H116" s="33"/>
      <c r="I116" s="33"/>
      <c r="J116" s="33"/>
      <c r="K116" s="33"/>
      <c r="L116" s="33"/>
      <c r="M116" s="1"/>
    </row>
    <row r="117" spans="1:13" x14ac:dyDescent="0.2">
      <c r="B117" s="33"/>
      <c r="C117" s="33"/>
      <c r="D117" s="33"/>
      <c r="E117" s="33"/>
      <c r="F117" s="33"/>
      <c r="G117" s="33"/>
      <c r="H117" s="33"/>
      <c r="I117" s="33"/>
      <c r="J117" s="33"/>
      <c r="K117" s="33"/>
      <c r="L117" s="33"/>
      <c r="M117" s="1"/>
    </row>
    <row r="118" spans="1:13" x14ac:dyDescent="0.2">
      <c r="B118" s="33"/>
      <c r="C118" s="33"/>
      <c r="D118" s="33"/>
      <c r="E118" s="33"/>
      <c r="F118" s="33"/>
      <c r="G118" s="33"/>
      <c r="H118" s="33"/>
      <c r="I118" s="33"/>
      <c r="J118" s="33"/>
      <c r="K118" s="33"/>
      <c r="L118" s="33"/>
      <c r="M118" s="1"/>
    </row>
    <row r="119" spans="1:13" x14ac:dyDescent="0.2">
      <c r="B119" s="1"/>
      <c r="C119" s="1"/>
      <c r="D119" s="1"/>
      <c r="E119" s="1"/>
      <c r="F119" s="1"/>
      <c r="G119" s="1"/>
      <c r="H119" s="1"/>
      <c r="I119" s="1"/>
      <c r="J119" s="1"/>
      <c r="K119" s="1"/>
      <c r="L119" s="1"/>
      <c r="M119" s="1"/>
    </row>
    <row r="120" spans="1:13" x14ac:dyDescent="0.2">
      <c r="B120" s="1"/>
      <c r="C120" s="1"/>
      <c r="D120" s="1"/>
      <c r="E120" s="1"/>
      <c r="F120" s="1"/>
      <c r="G120" s="1"/>
      <c r="H120" s="1"/>
      <c r="I120" s="1"/>
      <c r="J120" s="1"/>
      <c r="K120" s="1"/>
      <c r="L120" s="1"/>
      <c r="M120" s="1"/>
    </row>
    <row r="121" spans="1:13" x14ac:dyDescent="0.2">
      <c r="B121" s="1"/>
      <c r="C121" s="1"/>
      <c r="D121" s="1"/>
      <c r="E121" s="1"/>
      <c r="F121" s="1"/>
      <c r="G121" s="1"/>
      <c r="H121" s="1"/>
      <c r="I121" s="1"/>
      <c r="J121" s="1"/>
      <c r="K121" s="1"/>
      <c r="L121" s="1"/>
      <c r="M121" s="1"/>
    </row>
    <row r="122" spans="1:13" x14ac:dyDescent="0.2">
      <c r="B122" s="1"/>
      <c r="C122" s="1"/>
      <c r="D122" s="1"/>
      <c r="E122" s="1"/>
      <c r="F122" s="1"/>
      <c r="G122" s="1"/>
      <c r="H122" s="1"/>
      <c r="I122" s="1"/>
      <c r="J122" s="1"/>
      <c r="K122" s="1"/>
      <c r="L122" s="1"/>
      <c r="M122" s="1"/>
    </row>
    <row r="123" spans="1:13" x14ac:dyDescent="0.2">
      <c r="B123" s="1"/>
      <c r="C123" s="1"/>
      <c r="D123" s="1"/>
      <c r="E123" s="1"/>
      <c r="F123" s="1"/>
      <c r="G123" s="1"/>
      <c r="H123" s="1"/>
      <c r="I123" s="1"/>
      <c r="J123" s="1"/>
      <c r="K123" s="1"/>
      <c r="L123" s="1"/>
      <c r="M123" s="1"/>
    </row>
    <row r="124" spans="1:13" x14ac:dyDescent="0.2">
      <c r="B124" s="1"/>
      <c r="C124" s="1"/>
      <c r="D124" s="1"/>
      <c r="E124" s="1"/>
      <c r="F124" s="1"/>
      <c r="G124" s="1"/>
      <c r="H124" s="1"/>
      <c r="I124" s="1"/>
      <c r="J124" s="1"/>
      <c r="K124" s="1"/>
      <c r="L124" s="1"/>
      <c r="M124" s="1"/>
    </row>
    <row r="125" spans="1:13" x14ac:dyDescent="0.2">
      <c r="B125" s="1"/>
      <c r="C125" s="1"/>
      <c r="D125" s="1"/>
      <c r="E125" s="1"/>
      <c r="F125" s="1"/>
      <c r="G125" s="1"/>
      <c r="H125" s="1"/>
      <c r="I125" s="1"/>
      <c r="J125" s="1"/>
      <c r="K125" s="1"/>
      <c r="L125" s="1"/>
      <c r="M125" s="1"/>
    </row>
    <row r="126" spans="1:13" x14ac:dyDescent="0.2">
      <c r="B126" s="1"/>
      <c r="C126" s="1"/>
      <c r="D126" s="1"/>
      <c r="E126" s="1"/>
      <c r="F126" s="1"/>
      <c r="G126" s="1"/>
      <c r="H126" s="1"/>
      <c r="I126" s="1"/>
      <c r="J126" s="1"/>
      <c r="K126" s="1"/>
      <c r="L126" s="1"/>
      <c r="M126" s="1"/>
    </row>
    <row r="127" spans="1:13" x14ac:dyDescent="0.2">
      <c r="B127" s="1"/>
      <c r="C127" s="1"/>
      <c r="D127" s="1"/>
      <c r="E127" s="1"/>
      <c r="F127" s="1"/>
      <c r="G127" s="1"/>
      <c r="H127" s="1"/>
      <c r="I127" s="1"/>
      <c r="J127" s="1"/>
      <c r="K127" s="1"/>
      <c r="L127" s="1"/>
      <c r="M127" s="1"/>
    </row>
    <row r="128" spans="1:13" x14ac:dyDescent="0.2">
      <c r="B128" s="1"/>
      <c r="C128" s="1"/>
      <c r="D128" s="1"/>
      <c r="E128" s="1"/>
      <c r="F128" s="1"/>
      <c r="G128" s="1"/>
      <c r="H128" s="1"/>
      <c r="I128" s="1"/>
      <c r="J128" s="1"/>
      <c r="K128" s="1"/>
      <c r="L128" s="1"/>
      <c r="M128" s="1"/>
    </row>
    <row r="129" spans="2:13" x14ac:dyDescent="0.2">
      <c r="B129" s="1"/>
      <c r="C129" s="1"/>
      <c r="D129" s="1"/>
      <c r="E129" s="1"/>
      <c r="F129" s="1"/>
      <c r="G129" s="1"/>
      <c r="H129" s="1"/>
      <c r="I129" s="1"/>
      <c r="J129" s="1"/>
      <c r="K129" s="1"/>
      <c r="L129" s="1"/>
      <c r="M129" s="1"/>
    </row>
    <row r="130" spans="2:13" x14ac:dyDescent="0.2">
      <c r="B130" s="1"/>
      <c r="C130" s="1"/>
      <c r="D130" s="1"/>
      <c r="E130" s="1"/>
      <c r="F130" s="1"/>
      <c r="G130" s="1"/>
      <c r="H130" s="1"/>
      <c r="I130" s="1"/>
      <c r="J130" s="1"/>
      <c r="K130" s="1"/>
      <c r="L130" s="1"/>
      <c r="M130" s="1"/>
    </row>
    <row r="131" spans="2:13" x14ac:dyDescent="0.2">
      <c r="B131" s="1"/>
      <c r="C131" s="1"/>
      <c r="D131" s="1"/>
      <c r="E131" s="1"/>
      <c r="F131" s="1"/>
      <c r="G131" s="1"/>
      <c r="H131" s="1"/>
      <c r="I131" s="1"/>
      <c r="J131" s="1"/>
      <c r="K131" s="1"/>
      <c r="L131" s="1"/>
      <c r="M131" s="1"/>
    </row>
    <row r="132" spans="2:13" x14ac:dyDescent="0.2">
      <c r="B132" s="1"/>
      <c r="C132" s="1"/>
      <c r="D132" s="1"/>
      <c r="E132" s="1"/>
      <c r="F132" s="1"/>
      <c r="G132" s="1"/>
      <c r="H132" s="1"/>
      <c r="I132" s="1"/>
      <c r="J132" s="1"/>
      <c r="K132" s="1"/>
      <c r="L132" s="1"/>
      <c r="M132" s="1"/>
    </row>
    <row r="133" spans="2:13" x14ac:dyDescent="0.2">
      <c r="B133" s="1"/>
      <c r="C133" s="1"/>
      <c r="D133" s="1"/>
      <c r="E133" s="1"/>
      <c r="F133" s="1"/>
      <c r="G133" s="1"/>
      <c r="H133" s="1"/>
      <c r="I133" s="1"/>
      <c r="J133" s="1"/>
      <c r="K133" s="1"/>
      <c r="L133" s="1"/>
      <c r="M133" s="1"/>
    </row>
    <row r="134" spans="2:13" x14ac:dyDescent="0.2">
      <c r="B134" s="1"/>
      <c r="C134" s="1"/>
      <c r="D134" s="1"/>
      <c r="E134" s="1"/>
      <c r="F134" s="1"/>
      <c r="G134" s="1"/>
      <c r="H134" s="1"/>
      <c r="I134" s="1"/>
      <c r="J134" s="1"/>
      <c r="K134" s="1"/>
      <c r="L134" s="1"/>
      <c r="M134" s="1"/>
    </row>
    <row r="135" spans="2:13" x14ac:dyDescent="0.2">
      <c r="B135" s="1"/>
      <c r="C135" s="1"/>
      <c r="D135" s="1"/>
      <c r="E135" s="1"/>
      <c r="F135" s="1"/>
      <c r="G135" s="1"/>
      <c r="H135" s="1"/>
      <c r="I135" s="1"/>
      <c r="J135" s="1"/>
      <c r="K135" s="1"/>
      <c r="L135" s="1"/>
      <c r="M135" s="1"/>
    </row>
    <row r="136" spans="2:13" x14ac:dyDescent="0.2">
      <c r="B136" s="1"/>
      <c r="C136" s="1"/>
      <c r="D136" s="1"/>
      <c r="E136" s="1"/>
      <c r="F136" s="1"/>
      <c r="G136" s="1"/>
      <c r="H136" s="1"/>
      <c r="I136" s="1"/>
      <c r="J136" s="1"/>
      <c r="K136" s="1"/>
      <c r="L136" s="1"/>
      <c r="M136" s="1"/>
    </row>
    <row r="137" spans="2:13" x14ac:dyDescent="0.2">
      <c r="B137" s="1"/>
      <c r="C137" s="1"/>
      <c r="D137" s="1"/>
      <c r="E137" s="1"/>
      <c r="F137" s="1"/>
      <c r="G137" s="1"/>
      <c r="H137" s="1"/>
      <c r="I137" s="1"/>
      <c r="J137" s="1"/>
      <c r="K137" s="1"/>
      <c r="L137" s="1"/>
      <c r="M137" s="1"/>
    </row>
    <row r="138" spans="2:13" x14ac:dyDescent="0.2">
      <c r="B138" s="1"/>
      <c r="C138" s="1"/>
      <c r="D138" s="1"/>
      <c r="E138" s="1"/>
      <c r="F138" s="1"/>
      <c r="G138" s="1"/>
      <c r="H138" s="1"/>
      <c r="I138" s="1"/>
      <c r="J138" s="1"/>
      <c r="K138" s="1"/>
      <c r="L138" s="1"/>
      <c r="M138" s="1"/>
    </row>
    <row r="139" spans="2:13" x14ac:dyDescent="0.2">
      <c r="B139" s="1"/>
      <c r="C139" s="1"/>
      <c r="D139" s="1"/>
      <c r="E139" s="1"/>
      <c r="F139" s="1"/>
      <c r="G139" s="1"/>
      <c r="H139" s="1"/>
      <c r="I139" s="1"/>
      <c r="J139" s="1"/>
      <c r="K139" s="1"/>
      <c r="L139" s="1"/>
      <c r="M139" s="1"/>
    </row>
    <row r="140" spans="2:13" x14ac:dyDescent="0.2">
      <c r="B140" s="1"/>
      <c r="C140" s="1"/>
      <c r="D140" s="1"/>
      <c r="E140" s="1"/>
      <c r="F140" s="1"/>
      <c r="G140" s="1"/>
      <c r="H140" s="1"/>
      <c r="I140" s="1"/>
      <c r="J140" s="1"/>
      <c r="K140" s="1"/>
      <c r="L140" s="1"/>
      <c r="M140" s="1"/>
    </row>
    <row r="141" spans="2:13" x14ac:dyDescent="0.2">
      <c r="B141" s="1"/>
      <c r="C141" s="1"/>
      <c r="D141" s="1"/>
      <c r="E141" s="1"/>
      <c r="F141" s="1"/>
      <c r="G141" s="1"/>
      <c r="H141" s="1"/>
      <c r="I141" s="1"/>
      <c r="J141" s="1"/>
      <c r="K141" s="1"/>
      <c r="L141" s="1"/>
      <c r="M141" s="1"/>
    </row>
    <row r="142" spans="2:13" x14ac:dyDescent="0.2">
      <c r="B142" s="1"/>
      <c r="C142" s="1"/>
      <c r="D142" s="1"/>
      <c r="E142" s="1"/>
      <c r="F142" s="1"/>
      <c r="G142" s="1"/>
      <c r="H142" s="1"/>
      <c r="I142" s="1"/>
      <c r="J142" s="1"/>
      <c r="K142" s="1"/>
      <c r="L142" s="1"/>
      <c r="M142" s="1"/>
    </row>
    <row r="143" spans="2:13" x14ac:dyDescent="0.2">
      <c r="B143" s="1"/>
      <c r="C143" s="1"/>
      <c r="D143" s="1"/>
      <c r="E143" s="1"/>
      <c r="F143" s="1"/>
      <c r="G143" s="1"/>
      <c r="H143" s="1"/>
      <c r="I143" s="1"/>
      <c r="J143" s="1"/>
      <c r="K143" s="1"/>
      <c r="L143" s="1"/>
      <c r="M143" s="1"/>
    </row>
    <row r="144" spans="2:13" x14ac:dyDescent="0.2">
      <c r="B144" s="1"/>
      <c r="C144" s="1"/>
      <c r="D144" s="1"/>
      <c r="E144" s="1"/>
      <c r="F144" s="1"/>
      <c r="G144" s="1"/>
      <c r="H144" s="1"/>
      <c r="I144" s="1"/>
      <c r="J144" s="1"/>
      <c r="K144" s="1"/>
      <c r="L144" s="1"/>
      <c r="M144" s="1"/>
    </row>
    <row r="145" spans="2:13" x14ac:dyDescent="0.2">
      <c r="B145" s="1"/>
      <c r="C145" s="1"/>
      <c r="D145" s="1"/>
      <c r="E145" s="1"/>
      <c r="F145" s="1"/>
      <c r="G145" s="1"/>
      <c r="H145" s="1"/>
      <c r="I145" s="1"/>
      <c r="J145" s="1"/>
      <c r="K145" s="1"/>
      <c r="L145" s="1"/>
      <c r="M145" s="1"/>
    </row>
    <row r="146" spans="2:13" x14ac:dyDescent="0.2">
      <c r="B146" s="1"/>
      <c r="C146" s="1"/>
      <c r="D146" s="1"/>
      <c r="E146" s="1"/>
      <c r="F146" s="1"/>
      <c r="G146" s="1"/>
      <c r="H146" s="1"/>
      <c r="I146" s="1"/>
      <c r="J146" s="1"/>
      <c r="K146" s="1"/>
      <c r="L146" s="1"/>
      <c r="M146" s="1"/>
    </row>
    <row r="147" spans="2:13" x14ac:dyDescent="0.2">
      <c r="B147" s="1"/>
      <c r="C147" s="1"/>
      <c r="D147" s="1"/>
      <c r="E147" s="1"/>
      <c r="F147" s="1"/>
      <c r="G147" s="1"/>
      <c r="H147" s="1"/>
      <c r="I147" s="1"/>
      <c r="J147" s="1"/>
      <c r="K147" s="1"/>
      <c r="L147" s="1"/>
      <c r="M147" s="1"/>
    </row>
    <row r="148" spans="2:13" x14ac:dyDescent="0.2">
      <c r="B148" s="1"/>
      <c r="C148" s="1"/>
      <c r="D148" s="1"/>
      <c r="E148" s="1"/>
      <c r="F148" s="1"/>
      <c r="G148" s="1"/>
      <c r="H148" s="1"/>
      <c r="I148" s="1"/>
      <c r="J148" s="1"/>
      <c r="K148" s="1"/>
      <c r="L148" s="1"/>
      <c r="M148" s="1"/>
    </row>
    <row r="149" spans="2:13" x14ac:dyDescent="0.2">
      <c r="B149" s="1"/>
      <c r="C149" s="1"/>
      <c r="D149" s="1"/>
      <c r="E149" s="1"/>
      <c r="F149" s="1"/>
      <c r="G149" s="1"/>
      <c r="H149" s="1"/>
      <c r="I149" s="1"/>
      <c r="J149" s="1"/>
      <c r="K149" s="1"/>
      <c r="L149" s="1"/>
      <c r="M149" s="1"/>
    </row>
    <row r="150" spans="2:13" x14ac:dyDescent="0.2">
      <c r="B150" s="1"/>
      <c r="C150" s="1"/>
      <c r="D150" s="1"/>
      <c r="E150" s="1"/>
      <c r="F150" s="1"/>
      <c r="G150" s="1"/>
      <c r="H150" s="1"/>
      <c r="I150" s="1"/>
      <c r="J150" s="1"/>
      <c r="K150" s="1"/>
      <c r="L150" s="1"/>
      <c r="M150" s="1"/>
    </row>
    <row r="151" spans="2:13" x14ac:dyDescent="0.2">
      <c r="B151" s="1"/>
      <c r="C151" s="1"/>
      <c r="D151" s="1"/>
      <c r="E151" s="1"/>
      <c r="F151" s="1"/>
      <c r="G151" s="1"/>
      <c r="H151" s="1"/>
      <c r="I151" s="1"/>
      <c r="J151" s="1"/>
      <c r="K151" s="1"/>
      <c r="L151" s="1"/>
      <c r="M151" s="1"/>
    </row>
    <row r="152" spans="2:13" x14ac:dyDescent="0.2">
      <c r="B152" s="1"/>
      <c r="C152" s="1"/>
      <c r="D152" s="1"/>
      <c r="E152" s="1"/>
      <c r="F152" s="1"/>
      <c r="G152" s="1"/>
      <c r="H152" s="1"/>
      <c r="I152" s="1"/>
      <c r="J152" s="1"/>
      <c r="K152" s="1"/>
      <c r="L152" s="1"/>
      <c r="M152" s="1"/>
    </row>
    <row r="153" spans="2:13" x14ac:dyDescent="0.2">
      <c r="B153" s="1"/>
      <c r="C153" s="1"/>
      <c r="D153" s="1"/>
      <c r="E153" s="1"/>
      <c r="F153" s="1"/>
      <c r="G153" s="1"/>
      <c r="H153" s="1"/>
      <c r="I153" s="1"/>
      <c r="J153" s="1"/>
      <c r="K153" s="1"/>
      <c r="L153" s="1"/>
      <c r="M153" s="1"/>
    </row>
  </sheetData>
  <mergeCells count="3">
    <mergeCell ref="A1:L1"/>
    <mergeCell ref="A2:L2"/>
    <mergeCell ref="A3:L3"/>
  </mergeCells>
  <phoneticPr fontId="0" type="noConversion"/>
  <pageMargins left="0.75" right="0.75" top="1" bottom="1" header="0.5" footer="0.5"/>
  <pageSetup scale="76" fitToHeight="0" orientation="landscape" r:id="rId1"/>
  <headerFooter alignWithMargins="0">
    <oddFooter>&amp;L&amp;Z
&amp;F&amp;C&amp;A&amp;R20.&amp;P</oddFooter>
  </headerFooter>
  <rowBreaks count="2" manualBreakCount="2">
    <brk id="39" max="16383" man="1"/>
    <brk id="70"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Q24"/>
  <sheetViews>
    <sheetView zoomScaleNormal="100" workbookViewId="0">
      <selection sqref="A1:Q1"/>
    </sheetView>
  </sheetViews>
  <sheetFormatPr defaultRowHeight="12.75" x14ac:dyDescent="0.2"/>
  <cols>
    <col min="1" max="1" width="24.42578125"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 min="13" max="13" width="2.28515625" customWidth="1"/>
    <col min="14" max="14" width="13.5703125" bestFit="1" customWidth="1"/>
    <col min="15" max="15" width="1.85546875" customWidth="1"/>
    <col min="16" max="16" width="17.28515625" customWidth="1"/>
  </cols>
  <sheetData>
    <row r="1" spans="1:17" s="38" customFormat="1" ht="15.75" x14ac:dyDescent="0.25">
      <c r="A1" s="305" t="s">
        <v>133</v>
      </c>
      <c r="B1" s="305"/>
      <c r="C1" s="305"/>
      <c r="D1" s="305"/>
      <c r="E1" s="305"/>
      <c r="F1" s="305"/>
      <c r="G1" s="305"/>
      <c r="H1" s="305"/>
      <c r="I1" s="305"/>
      <c r="J1" s="305"/>
      <c r="K1" s="305"/>
      <c r="L1" s="305"/>
      <c r="M1" s="305"/>
      <c r="N1" s="305"/>
      <c r="O1" s="305"/>
      <c r="P1" s="305"/>
      <c r="Q1" s="305"/>
    </row>
    <row r="2" spans="1:17" s="38" customFormat="1" ht="15.75" x14ac:dyDescent="0.25">
      <c r="A2" s="305" t="s">
        <v>1103</v>
      </c>
      <c r="B2" s="305"/>
      <c r="C2" s="305"/>
      <c r="D2" s="305"/>
      <c r="E2" s="305"/>
      <c r="F2" s="305"/>
      <c r="G2" s="305"/>
      <c r="H2" s="305"/>
      <c r="I2" s="305"/>
      <c r="J2" s="305"/>
      <c r="K2" s="305"/>
      <c r="L2" s="305"/>
      <c r="M2" s="305"/>
      <c r="N2" s="305"/>
      <c r="O2" s="305"/>
      <c r="P2" s="305"/>
      <c r="Q2" s="305"/>
    </row>
    <row r="3" spans="1:17" x14ac:dyDescent="0.2">
      <c r="A3" s="294" t="s">
        <v>1307</v>
      </c>
      <c r="B3" s="294"/>
      <c r="C3" s="294"/>
      <c r="D3" s="294"/>
      <c r="E3" s="294"/>
      <c r="F3" s="294"/>
      <c r="G3" s="294"/>
      <c r="H3" s="294"/>
      <c r="I3" s="294"/>
      <c r="J3" s="294"/>
      <c r="K3" s="294"/>
      <c r="L3" s="294"/>
      <c r="M3" s="294"/>
      <c r="N3" s="294"/>
      <c r="O3" s="294"/>
      <c r="P3" s="294"/>
      <c r="Q3" s="294"/>
    </row>
    <row r="4" spans="1:17" x14ac:dyDescent="0.2">
      <c r="A4" s="30"/>
      <c r="B4" s="30"/>
      <c r="C4" s="30"/>
      <c r="D4" s="30"/>
      <c r="E4" s="30"/>
      <c r="F4" s="30"/>
      <c r="G4" s="30"/>
      <c r="H4" s="30"/>
      <c r="I4" s="30"/>
      <c r="J4" s="30"/>
      <c r="K4" s="30"/>
      <c r="L4" s="30"/>
    </row>
    <row r="6" spans="1:17" x14ac:dyDescent="0.2">
      <c r="B6" s="41" t="s">
        <v>24</v>
      </c>
      <c r="D6" s="45"/>
      <c r="F6" s="45"/>
      <c r="H6" s="41" t="s">
        <v>568</v>
      </c>
      <c r="J6" s="45"/>
      <c r="L6" s="41" t="s">
        <v>25</v>
      </c>
      <c r="P6" s="3" t="s">
        <v>380</v>
      </c>
    </row>
    <row r="7" spans="1:17" s="10" customFormat="1" x14ac:dyDescent="0.2">
      <c r="B7" s="42" t="s">
        <v>26</v>
      </c>
      <c r="C7"/>
      <c r="D7" s="42" t="s">
        <v>106</v>
      </c>
      <c r="E7"/>
      <c r="F7" s="42" t="s">
        <v>107</v>
      </c>
      <c r="G7"/>
      <c r="H7" s="42" t="s">
        <v>569</v>
      </c>
      <c r="I7"/>
      <c r="J7" s="42" t="s">
        <v>108</v>
      </c>
      <c r="K7"/>
      <c r="L7" s="42" t="s">
        <v>26</v>
      </c>
      <c r="N7" s="42" t="s">
        <v>45</v>
      </c>
      <c r="P7" s="42" t="s">
        <v>377</v>
      </c>
    </row>
    <row r="8" spans="1:17" s="10" customFormat="1" x14ac:dyDescent="0.2">
      <c r="A8" s="12" t="s">
        <v>288</v>
      </c>
      <c r="B8" s="52"/>
      <c r="C8"/>
      <c r="D8" s="52"/>
      <c r="E8"/>
      <c r="F8" s="52"/>
      <c r="G8"/>
      <c r="H8" s="52"/>
      <c r="I8"/>
      <c r="J8" s="52"/>
      <c r="K8"/>
      <c r="L8" s="52"/>
    </row>
    <row r="9" spans="1:17" x14ac:dyDescent="0.2">
      <c r="A9" s="12" t="s">
        <v>378</v>
      </c>
    </row>
    <row r="10" spans="1:17" x14ac:dyDescent="0.2">
      <c r="A10" s="3" t="s">
        <v>123</v>
      </c>
    </row>
    <row r="11" spans="1:17" x14ac:dyDescent="0.2">
      <c r="A11" t="s">
        <v>13</v>
      </c>
      <c r="B11" s="45">
        <v>3363.5</v>
      </c>
      <c r="C11" s="45"/>
      <c r="D11" s="45">
        <v>0</v>
      </c>
      <c r="E11" s="45"/>
      <c r="F11" s="45">
        <v>0</v>
      </c>
      <c r="G11" s="45"/>
      <c r="H11" s="45">
        <v>0</v>
      </c>
      <c r="I11" s="45">
        <v>0</v>
      </c>
      <c r="J11" s="45">
        <v>0</v>
      </c>
      <c r="K11" s="45"/>
      <c r="L11" s="45">
        <v>3363.5</v>
      </c>
      <c r="N11" s="45">
        <v>0</v>
      </c>
      <c r="O11" s="4"/>
      <c r="P11" s="78">
        <f>L11+N11</f>
        <v>3363.5</v>
      </c>
    </row>
    <row r="12" spans="1:17" x14ac:dyDescent="0.2">
      <c r="A12" t="s">
        <v>14</v>
      </c>
      <c r="B12" s="45">
        <v>512844.72</v>
      </c>
      <c r="C12" s="45"/>
      <c r="D12" s="45">
        <v>0</v>
      </c>
      <c r="E12" s="45"/>
      <c r="F12" s="45">
        <v>0</v>
      </c>
      <c r="G12" s="45"/>
      <c r="H12" s="45">
        <v>0</v>
      </c>
      <c r="I12" s="45">
        <v>0</v>
      </c>
      <c r="J12" s="45">
        <v>0</v>
      </c>
      <c r="K12" s="45"/>
      <c r="L12" s="45">
        <v>512844.72</v>
      </c>
      <c r="N12" s="78">
        <v>-72259.89</v>
      </c>
      <c r="O12" s="4"/>
      <c r="P12" s="78">
        <f t="shared" ref="P12:P18" si="0">L12+N12</f>
        <v>440584.82999999996</v>
      </c>
    </row>
    <row r="13" spans="1:17" x14ac:dyDescent="0.2">
      <c r="A13" t="s">
        <v>15</v>
      </c>
      <c r="B13" s="45">
        <v>404997.91</v>
      </c>
      <c r="C13" s="45"/>
      <c r="D13" s="45">
        <v>0</v>
      </c>
      <c r="E13" s="45"/>
      <c r="F13" s="45">
        <v>-4766.1899999999996</v>
      </c>
      <c r="G13" s="45"/>
      <c r="H13" s="45">
        <v>0</v>
      </c>
      <c r="I13" s="45">
        <v>0</v>
      </c>
      <c r="J13" s="45">
        <v>-4766.1899999999996</v>
      </c>
      <c r="K13" s="45"/>
      <c r="L13" s="45">
        <v>400231.72</v>
      </c>
      <c r="N13" s="78">
        <v>-282885.73000000004</v>
      </c>
      <c r="O13" s="4"/>
      <c r="P13" s="78">
        <f t="shared" si="0"/>
        <v>117345.98999999993</v>
      </c>
    </row>
    <row r="14" spans="1:17" x14ac:dyDescent="0.2">
      <c r="A14" t="s">
        <v>1037</v>
      </c>
      <c r="B14" s="45">
        <v>461883.6</v>
      </c>
      <c r="C14" s="45"/>
      <c r="D14" s="45">
        <v>1606.36</v>
      </c>
      <c r="E14" s="45"/>
      <c r="F14" s="45">
        <v>-5553.64</v>
      </c>
      <c r="G14" s="45"/>
      <c r="H14" s="45">
        <v>0</v>
      </c>
      <c r="I14" s="45">
        <v>0</v>
      </c>
      <c r="J14" s="45">
        <v>-3947.2800000000007</v>
      </c>
      <c r="K14" s="45"/>
      <c r="L14" s="45">
        <v>457936.31999999995</v>
      </c>
      <c r="N14" s="78">
        <f>-205967.81+10641.89</f>
        <v>-195325.91999999998</v>
      </c>
      <c r="O14" s="4"/>
      <c r="P14" s="78">
        <f t="shared" si="0"/>
        <v>262610.39999999997</v>
      </c>
    </row>
    <row r="15" spans="1:17" x14ac:dyDescent="0.2">
      <c r="A15" t="s">
        <v>1024</v>
      </c>
      <c r="B15" s="45">
        <v>701746.12</v>
      </c>
      <c r="C15" s="45"/>
      <c r="D15" s="45">
        <v>65837.740000000005</v>
      </c>
      <c r="E15" s="45"/>
      <c r="F15" s="45">
        <v>-49694.16</v>
      </c>
      <c r="G15" s="45"/>
      <c r="H15" s="45">
        <v>0</v>
      </c>
      <c r="I15" s="45"/>
      <c r="J15" s="45">
        <v>16143.580000000002</v>
      </c>
      <c r="K15" s="45"/>
      <c r="L15" s="45">
        <v>717889.7</v>
      </c>
      <c r="N15" s="78">
        <v>-12385.910000000011</v>
      </c>
      <c r="O15" s="4"/>
      <c r="P15" s="78">
        <f t="shared" si="0"/>
        <v>705503.78999999992</v>
      </c>
    </row>
    <row r="16" spans="1:17" x14ac:dyDescent="0.2">
      <c r="A16" t="s">
        <v>16</v>
      </c>
      <c r="B16" s="45">
        <v>1362855.04</v>
      </c>
      <c r="C16" s="45"/>
      <c r="D16" s="45">
        <v>82802.34</v>
      </c>
      <c r="E16" s="45"/>
      <c r="F16" s="45">
        <v>-7091.79</v>
      </c>
      <c r="G16" s="45"/>
      <c r="H16" s="45">
        <v>0</v>
      </c>
      <c r="I16" s="45">
        <v>0</v>
      </c>
      <c r="J16" s="45">
        <v>75710.55</v>
      </c>
      <c r="K16" s="45"/>
      <c r="L16" s="45">
        <v>1438565.59</v>
      </c>
      <c r="N16" s="78">
        <v>-527769.69999999995</v>
      </c>
      <c r="O16" s="4"/>
      <c r="P16" s="78">
        <f t="shared" si="0"/>
        <v>910795.89000000013</v>
      </c>
    </row>
    <row r="17" spans="1:16" x14ac:dyDescent="0.2">
      <c r="A17" t="s">
        <v>21</v>
      </c>
      <c r="B17" s="45">
        <v>0</v>
      </c>
      <c r="C17" s="45"/>
      <c r="D17" s="45">
        <v>0</v>
      </c>
      <c r="E17" s="45"/>
      <c r="F17" s="45">
        <v>0</v>
      </c>
      <c r="G17" s="45"/>
      <c r="H17" s="45">
        <v>0</v>
      </c>
      <c r="I17" s="45"/>
      <c r="J17" s="45">
        <v>0</v>
      </c>
      <c r="K17" s="45"/>
      <c r="L17" s="45">
        <v>0</v>
      </c>
      <c r="N17" s="78">
        <v>0</v>
      </c>
      <c r="O17" s="4"/>
      <c r="P17" s="78">
        <f t="shared" si="0"/>
        <v>0</v>
      </c>
    </row>
    <row r="18" spans="1:16" x14ac:dyDescent="0.2">
      <c r="A18" t="s">
        <v>17</v>
      </c>
      <c r="B18" s="47">
        <v>442948.12</v>
      </c>
      <c r="C18" s="51"/>
      <c r="D18" s="47">
        <v>0</v>
      </c>
      <c r="E18" s="51"/>
      <c r="F18" s="47">
        <v>0</v>
      </c>
      <c r="G18" s="51"/>
      <c r="H18" s="47">
        <v>0</v>
      </c>
      <c r="I18" s="51">
        <v>0</v>
      </c>
      <c r="J18" s="47">
        <v>0</v>
      </c>
      <c r="K18" s="51"/>
      <c r="L18" s="47">
        <v>442948.12</v>
      </c>
      <c r="M18" s="7"/>
      <c r="N18" s="79">
        <v>-52168.11</v>
      </c>
      <c r="O18" s="4"/>
      <c r="P18" s="79">
        <f t="shared" si="0"/>
        <v>390780.01</v>
      </c>
    </row>
    <row r="19" spans="1:16" x14ac:dyDescent="0.2">
      <c r="B19" s="51">
        <v>3890639.0100000002</v>
      </c>
      <c r="C19" s="51"/>
      <c r="D19" s="51">
        <v>150246.44</v>
      </c>
      <c r="E19" s="51"/>
      <c r="F19" s="51">
        <v>-67105.78</v>
      </c>
      <c r="G19" s="51"/>
      <c r="H19" s="51">
        <v>0</v>
      </c>
      <c r="I19" s="51"/>
      <c r="J19" s="51">
        <v>83140.66</v>
      </c>
      <c r="K19" s="51"/>
      <c r="L19" s="51">
        <v>3973779.67</v>
      </c>
      <c r="M19" s="7"/>
      <c r="N19" s="51">
        <f>SUM(N11:N18)</f>
        <v>-1142795.26</v>
      </c>
      <c r="O19" s="4"/>
      <c r="P19" s="51">
        <f>SUM(P11:P18)</f>
        <v>2830984.41</v>
      </c>
    </row>
    <row r="20" spans="1:16" x14ac:dyDescent="0.2">
      <c r="B20" s="51"/>
      <c r="C20" s="51"/>
      <c r="D20" s="51"/>
      <c r="E20" s="51"/>
      <c r="F20" s="51"/>
      <c r="G20" s="51"/>
      <c r="H20" s="51"/>
      <c r="I20" s="51"/>
      <c r="J20" s="51"/>
      <c r="K20" s="51"/>
      <c r="L20" s="51"/>
      <c r="M20" s="7"/>
      <c r="O20" s="4"/>
    </row>
    <row r="21" spans="1:16" x14ac:dyDescent="0.2">
      <c r="B21" s="45"/>
      <c r="C21" s="45"/>
      <c r="D21" s="45"/>
      <c r="E21" s="45"/>
      <c r="F21" s="45"/>
      <c r="G21" s="45"/>
      <c r="H21" s="45"/>
      <c r="I21" s="45"/>
      <c r="J21" s="45"/>
      <c r="K21" s="45"/>
      <c r="L21" s="45"/>
      <c r="O21" s="4"/>
    </row>
    <row r="22" spans="1:16" ht="13.5" thickBot="1" x14ac:dyDescent="0.25">
      <c r="A22" s="3" t="s">
        <v>364</v>
      </c>
      <c r="B22" s="46">
        <v>3890639.0100000002</v>
      </c>
      <c r="C22" s="45"/>
      <c r="D22" s="46">
        <v>150246.44</v>
      </c>
      <c r="E22" s="45"/>
      <c r="F22" s="46">
        <v>-67105.78</v>
      </c>
      <c r="G22" s="45"/>
      <c r="H22" s="46">
        <v>0</v>
      </c>
      <c r="I22" s="45"/>
      <c r="J22" s="46">
        <v>83140.66</v>
      </c>
      <c r="K22" s="45"/>
      <c r="L22" s="46">
        <v>3973779.67</v>
      </c>
      <c r="M22" s="4"/>
      <c r="N22" s="46">
        <f>N19</f>
        <v>-1142795.26</v>
      </c>
      <c r="O22" s="4"/>
      <c r="P22" s="46">
        <f>P19</f>
        <v>2830984.41</v>
      </c>
    </row>
    <row r="23" spans="1:16" ht="13.5" thickTop="1" x14ac:dyDescent="0.2">
      <c r="B23" s="45"/>
      <c r="C23" s="45"/>
      <c r="D23" s="45"/>
      <c r="E23" s="45"/>
      <c r="F23" s="45"/>
      <c r="G23" s="45"/>
      <c r="H23" s="45"/>
      <c r="I23" s="45"/>
      <c r="J23" s="45"/>
      <c r="K23" s="45"/>
      <c r="L23" s="45"/>
      <c r="M23" s="4"/>
      <c r="N23" s="4"/>
      <c r="O23" s="4"/>
    </row>
    <row r="24" spans="1:16" x14ac:dyDescent="0.2">
      <c r="B24" s="4"/>
      <c r="C24" s="4"/>
      <c r="D24" s="4"/>
      <c r="E24" s="4"/>
      <c r="F24" s="4"/>
      <c r="G24" s="4"/>
      <c r="H24" s="4"/>
      <c r="I24" s="4"/>
      <c r="J24" s="4"/>
      <c r="K24" s="4"/>
      <c r="L24" s="4"/>
      <c r="M24" s="4"/>
      <c r="N24" s="4"/>
      <c r="O24" s="4"/>
    </row>
  </sheetData>
  <mergeCells count="3">
    <mergeCell ref="A2:Q2"/>
    <mergeCell ref="A1:Q1"/>
    <mergeCell ref="A3:Q3"/>
  </mergeCells>
  <phoneticPr fontId="4" type="noConversion"/>
  <pageMargins left="0.75" right="0.75" top="1" bottom="1" header="0.5" footer="0.5"/>
  <pageSetup scale="67" orientation="landscape" r:id="rId1"/>
  <headerFooter alignWithMargins="0">
    <oddFooter>&amp;L&amp;Z
&amp;F&amp;C&amp;A&amp;R21.&amp;P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tabColor indexed="33"/>
    <pageSetUpPr fitToPage="1"/>
  </sheetPr>
  <dimension ref="A1:O31"/>
  <sheetViews>
    <sheetView zoomScaleNormal="100"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5" s="38" customFormat="1" ht="15.75" x14ac:dyDescent="0.25">
      <c r="A1" s="305" t="s">
        <v>133</v>
      </c>
      <c r="B1" s="305"/>
      <c r="C1" s="305"/>
      <c r="D1" s="305"/>
      <c r="E1" s="305"/>
      <c r="F1" s="305"/>
      <c r="G1" s="305"/>
      <c r="H1" s="305"/>
      <c r="I1" s="305"/>
      <c r="J1" s="305"/>
      <c r="K1" s="305"/>
      <c r="L1" s="305"/>
    </row>
    <row r="2" spans="1:15" s="38" customFormat="1" ht="15.75" x14ac:dyDescent="0.25">
      <c r="A2" s="305" t="s">
        <v>1104</v>
      </c>
      <c r="B2" s="305"/>
      <c r="C2" s="305"/>
      <c r="D2" s="305"/>
      <c r="E2" s="305"/>
      <c r="F2" s="305"/>
      <c r="G2" s="305"/>
      <c r="H2" s="305"/>
      <c r="I2" s="305"/>
      <c r="J2" s="305"/>
      <c r="K2" s="305"/>
      <c r="L2" s="305"/>
    </row>
    <row r="3" spans="1:15" x14ac:dyDescent="0.2">
      <c r="A3" s="294" t="s">
        <v>1307</v>
      </c>
      <c r="B3" s="294"/>
      <c r="C3" s="294"/>
      <c r="D3" s="294"/>
      <c r="E3" s="294"/>
      <c r="F3" s="294"/>
      <c r="G3" s="294"/>
      <c r="H3" s="294"/>
      <c r="I3" s="294"/>
      <c r="J3" s="294"/>
      <c r="K3" s="294"/>
      <c r="L3" s="294"/>
    </row>
    <row r="4" spans="1:15" x14ac:dyDescent="0.2">
      <c r="A4" s="30"/>
      <c r="B4" s="30"/>
      <c r="C4" s="30"/>
      <c r="D4" s="30"/>
      <c r="E4" s="30"/>
      <c r="F4" s="30"/>
      <c r="G4" s="30"/>
      <c r="H4" s="30"/>
      <c r="I4" s="30"/>
      <c r="J4" s="30"/>
      <c r="K4" s="30"/>
      <c r="L4" s="30"/>
    </row>
    <row r="6" spans="1:15" x14ac:dyDescent="0.2">
      <c r="B6" s="41" t="s">
        <v>24</v>
      </c>
      <c r="D6" s="33"/>
      <c r="F6" s="33"/>
      <c r="H6" s="41" t="s">
        <v>568</v>
      </c>
      <c r="J6" s="33"/>
      <c r="L6" s="41" t="s">
        <v>25</v>
      </c>
    </row>
    <row r="7" spans="1:15" s="10" customFormat="1" x14ac:dyDescent="0.2">
      <c r="B7" s="42" t="s">
        <v>26</v>
      </c>
      <c r="C7"/>
      <c r="D7" s="42" t="s">
        <v>106</v>
      </c>
      <c r="E7"/>
      <c r="F7" s="42" t="s">
        <v>107</v>
      </c>
      <c r="G7"/>
      <c r="H7" s="42" t="s">
        <v>569</v>
      </c>
      <c r="I7"/>
      <c r="J7" s="42" t="s">
        <v>108</v>
      </c>
      <c r="K7"/>
      <c r="L7" s="42" t="s">
        <v>26</v>
      </c>
    </row>
    <row r="8" spans="1:15" s="10" customFormat="1" x14ac:dyDescent="0.2">
      <c r="B8" s="52"/>
      <c r="C8"/>
      <c r="D8" s="52"/>
      <c r="E8"/>
      <c r="F8" s="52"/>
      <c r="G8"/>
      <c r="H8" s="52"/>
      <c r="I8"/>
      <c r="J8" s="52"/>
      <c r="K8"/>
      <c r="L8" s="52"/>
    </row>
    <row r="9" spans="1:15" x14ac:dyDescent="0.2">
      <c r="A9" s="3" t="s">
        <v>630</v>
      </c>
    </row>
    <row r="10" spans="1:15" x14ac:dyDescent="0.2">
      <c r="A10" s="3" t="s">
        <v>123</v>
      </c>
    </row>
    <row r="11" spans="1:15" x14ac:dyDescent="0.2">
      <c r="A11" t="s">
        <v>13</v>
      </c>
      <c r="B11" s="33">
        <v>3363.5</v>
      </c>
      <c r="C11" s="33"/>
      <c r="D11" s="33">
        <v>0</v>
      </c>
      <c r="E11" s="33"/>
      <c r="F11" s="33">
        <v>0</v>
      </c>
      <c r="G11" s="33"/>
      <c r="H11" s="33">
        <v>0</v>
      </c>
      <c r="I11" s="33">
        <v>0</v>
      </c>
      <c r="J11" s="33">
        <v>0</v>
      </c>
      <c r="K11" s="33"/>
      <c r="L11" s="33">
        <v>3363.5</v>
      </c>
      <c r="O11" s="1"/>
    </row>
    <row r="12" spans="1:15" x14ac:dyDescent="0.2">
      <c r="A12" t="s">
        <v>14</v>
      </c>
      <c r="B12" s="33">
        <v>512844.72</v>
      </c>
      <c r="C12" s="33"/>
      <c r="D12" s="33">
        <v>0</v>
      </c>
      <c r="E12" s="33"/>
      <c r="F12" s="33">
        <v>0</v>
      </c>
      <c r="G12" s="33"/>
      <c r="H12" s="33">
        <v>0</v>
      </c>
      <c r="I12" s="33">
        <v>0</v>
      </c>
      <c r="J12" s="33">
        <v>0</v>
      </c>
      <c r="K12" s="33"/>
      <c r="L12" s="33">
        <v>512844.72</v>
      </c>
      <c r="O12" s="1"/>
    </row>
    <row r="13" spans="1:15" x14ac:dyDescent="0.2">
      <c r="A13" t="s">
        <v>15</v>
      </c>
      <c r="B13" s="33">
        <v>404997.91</v>
      </c>
      <c r="C13" s="33"/>
      <c r="D13" s="33">
        <v>0</v>
      </c>
      <c r="E13" s="33"/>
      <c r="F13" s="33">
        <v>-4766.1899999999996</v>
      </c>
      <c r="G13" s="33"/>
      <c r="H13" s="33">
        <v>0</v>
      </c>
      <c r="I13" s="33">
        <v>0</v>
      </c>
      <c r="J13" s="33">
        <v>-4766.1899999999996</v>
      </c>
      <c r="K13" s="33"/>
      <c r="L13" s="33">
        <v>400231.72</v>
      </c>
      <c r="O13" s="1"/>
    </row>
    <row r="14" spans="1:15" x14ac:dyDescent="0.2">
      <c r="A14" t="s">
        <v>1023</v>
      </c>
      <c r="B14" s="33">
        <v>461883.6</v>
      </c>
      <c r="C14" s="33"/>
      <c r="D14" s="33">
        <v>1606.36</v>
      </c>
      <c r="E14" s="33"/>
      <c r="F14" s="33">
        <v>-5553.64</v>
      </c>
      <c r="G14" s="33"/>
      <c r="H14" s="33">
        <v>0</v>
      </c>
      <c r="I14" s="33">
        <v>0</v>
      </c>
      <c r="J14" s="33">
        <v>-3947.2800000000007</v>
      </c>
      <c r="K14" s="33"/>
      <c r="L14" s="33">
        <v>457936.31999999995</v>
      </c>
      <c r="O14" s="1"/>
    </row>
    <row r="15" spans="1:15" x14ac:dyDescent="0.2">
      <c r="A15" t="s">
        <v>1024</v>
      </c>
      <c r="B15" s="33">
        <v>701746.12</v>
      </c>
      <c r="C15" s="33"/>
      <c r="D15" s="33">
        <v>65837.740000000005</v>
      </c>
      <c r="E15" s="33"/>
      <c r="F15" s="33">
        <v>-49694.16</v>
      </c>
      <c r="G15" s="33"/>
      <c r="H15" s="33">
        <v>0</v>
      </c>
      <c r="I15" s="33">
        <v>0</v>
      </c>
      <c r="J15" s="33">
        <v>16143.580000000002</v>
      </c>
      <c r="K15" s="33"/>
      <c r="L15" s="33">
        <v>717889.7</v>
      </c>
      <c r="O15" s="1"/>
    </row>
    <row r="16" spans="1:15" x14ac:dyDescent="0.2">
      <c r="A16" t="s">
        <v>16</v>
      </c>
      <c r="B16" s="33">
        <v>1362855.04</v>
      </c>
      <c r="C16" s="33"/>
      <c r="D16" s="33">
        <v>82802.34</v>
      </c>
      <c r="E16" s="33"/>
      <c r="F16" s="33">
        <v>-7091.79</v>
      </c>
      <c r="G16" s="33"/>
      <c r="H16" s="33">
        <v>0</v>
      </c>
      <c r="I16" s="33">
        <v>0</v>
      </c>
      <c r="J16" s="33">
        <v>75710.55</v>
      </c>
      <c r="K16" s="33"/>
      <c r="L16" s="33">
        <v>1438565.59</v>
      </c>
      <c r="O16" s="1"/>
    </row>
    <row r="17" spans="1:15" x14ac:dyDescent="0.2">
      <c r="A17" t="s">
        <v>21</v>
      </c>
      <c r="B17" s="33">
        <v>0</v>
      </c>
      <c r="C17" s="33"/>
      <c r="D17" s="33">
        <v>0</v>
      </c>
      <c r="E17" s="33"/>
      <c r="F17" s="33">
        <v>0</v>
      </c>
      <c r="G17" s="33"/>
      <c r="H17" s="33">
        <v>0</v>
      </c>
      <c r="I17" s="33"/>
      <c r="J17" s="33">
        <v>0</v>
      </c>
      <c r="K17" s="33"/>
      <c r="L17" s="33">
        <v>0</v>
      </c>
      <c r="O17" s="1"/>
    </row>
    <row r="18" spans="1:15" x14ac:dyDescent="0.2">
      <c r="A18" t="s">
        <v>17</v>
      </c>
      <c r="B18" s="35">
        <v>442948.12</v>
      </c>
      <c r="C18" s="37"/>
      <c r="D18" s="35">
        <v>0</v>
      </c>
      <c r="E18" s="37"/>
      <c r="F18" s="35">
        <v>0</v>
      </c>
      <c r="G18" s="37"/>
      <c r="H18" s="35">
        <v>0</v>
      </c>
      <c r="I18" s="37">
        <v>0</v>
      </c>
      <c r="J18" s="35">
        <v>0</v>
      </c>
      <c r="K18" s="37"/>
      <c r="L18" s="35">
        <v>442948.12</v>
      </c>
      <c r="M18" s="7"/>
      <c r="O18" s="1"/>
    </row>
    <row r="19" spans="1:15" x14ac:dyDescent="0.2">
      <c r="B19" s="37">
        <v>3890639.0100000002</v>
      </c>
      <c r="C19" s="37"/>
      <c r="D19" s="37">
        <v>150246.44</v>
      </c>
      <c r="E19" s="37"/>
      <c r="F19" s="37">
        <v>-67105.78</v>
      </c>
      <c r="G19" s="37"/>
      <c r="H19" s="37">
        <v>0</v>
      </c>
      <c r="I19" s="37"/>
      <c r="J19" s="37">
        <v>83140.66</v>
      </c>
      <c r="K19" s="37"/>
      <c r="L19" s="37">
        <v>3973779.67</v>
      </c>
      <c r="M19" s="7"/>
      <c r="O19" s="1"/>
    </row>
    <row r="20" spans="1:15" x14ac:dyDescent="0.2">
      <c r="B20" s="37"/>
      <c r="C20" s="37"/>
      <c r="D20" s="37"/>
      <c r="E20" s="37"/>
      <c r="F20" s="37"/>
      <c r="G20" s="37"/>
      <c r="H20" s="37"/>
      <c r="I20" s="37"/>
      <c r="J20" s="37"/>
      <c r="K20" s="37"/>
      <c r="L20" s="37"/>
      <c r="M20" s="7"/>
      <c r="O20" s="1"/>
    </row>
    <row r="21" spans="1:15" x14ac:dyDescent="0.2">
      <c r="B21" s="33"/>
      <c r="C21" s="33"/>
      <c r="D21" s="33"/>
      <c r="E21" s="33"/>
      <c r="F21" s="33"/>
      <c r="G21" s="33"/>
      <c r="H21" s="33"/>
      <c r="I21" s="33"/>
      <c r="J21" s="33"/>
      <c r="K21" s="33"/>
      <c r="L21" s="33"/>
      <c r="O21" s="1"/>
    </row>
    <row r="22" spans="1:15" x14ac:dyDescent="0.2">
      <c r="A22" s="3" t="s">
        <v>563</v>
      </c>
      <c r="B22" s="34">
        <v>3890639.0100000002</v>
      </c>
      <c r="C22" s="33"/>
      <c r="D22" s="34">
        <v>150246.44</v>
      </c>
      <c r="E22" s="33"/>
      <c r="F22" s="34">
        <v>-67105.78</v>
      </c>
      <c r="G22" s="33"/>
      <c r="H22" s="34">
        <v>0</v>
      </c>
      <c r="I22" s="33"/>
      <c r="J22" s="34">
        <v>83140.66</v>
      </c>
      <c r="K22" s="33"/>
      <c r="L22" s="34">
        <v>3973779.67</v>
      </c>
      <c r="M22" s="1"/>
      <c r="N22" s="1"/>
      <c r="O22" s="1"/>
    </row>
    <row r="23" spans="1:15" x14ac:dyDescent="0.2">
      <c r="B23" s="33"/>
      <c r="C23" s="33"/>
      <c r="D23" s="33"/>
      <c r="E23" s="33"/>
      <c r="F23" s="33"/>
      <c r="G23" s="33"/>
      <c r="H23" s="33"/>
      <c r="I23" s="33"/>
      <c r="J23" s="33"/>
      <c r="K23" s="33"/>
      <c r="L23" s="33"/>
      <c r="M23" s="1"/>
      <c r="N23" s="1"/>
      <c r="O23" s="1"/>
    </row>
    <row r="24" spans="1:15" x14ac:dyDescent="0.2">
      <c r="A24" s="3" t="s">
        <v>638</v>
      </c>
      <c r="B24" s="1"/>
      <c r="C24" s="1"/>
      <c r="D24" s="1"/>
      <c r="E24" s="1"/>
      <c r="F24" s="1"/>
      <c r="G24" s="1"/>
      <c r="H24" s="1"/>
      <c r="I24" s="1"/>
      <c r="J24" s="1"/>
      <c r="K24" s="1"/>
      <c r="L24" s="1"/>
      <c r="M24" s="1"/>
      <c r="N24" s="1"/>
      <c r="O24" s="1"/>
    </row>
    <row r="25" spans="1:15" x14ac:dyDescent="0.2">
      <c r="A25" s="3" t="s">
        <v>123</v>
      </c>
      <c r="B25" s="1"/>
      <c r="C25" s="1"/>
      <c r="D25" s="1"/>
      <c r="E25" s="1"/>
      <c r="F25" s="1"/>
      <c r="G25" s="1"/>
      <c r="H25" s="1"/>
      <c r="I25" s="1"/>
      <c r="J25" s="1"/>
      <c r="K25" s="1"/>
      <c r="L25" s="1"/>
      <c r="M25" s="1"/>
      <c r="N25" s="1"/>
      <c r="O25" s="1"/>
    </row>
    <row r="26" spans="1:15" x14ac:dyDescent="0.2">
      <c r="A26" s="147" t="s">
        <v>1023</v>
      </c>
      <c r="B26" s="37">
        <v>0</v>
      </c>
      <c r="C26" s="37"/>
      <c r="D26" s="37">
        <v>0</v>
      </c>
      <c r="E26" s="37"/>
      <c r="F26" s="37">
        <v>0</v>
      </c>
      <c r="G26" s="37"/>
      <c r="H26" s="37">
        <v>0</v>
      </c>
      <c r="I26" s="37"/>
      <c r="J26" s="37">
        <v>0</v>
      </c>
      <c r="K26" s="37"/>
      <c r="L26" s="37">
        <v>0</v>
      </c>
      <c r="M26" s="1"/>
    </row>
    <row r="27" spans="1:15" x14ac:dyDescent="0.2">
      <c r="A27" s="147" t="s">
        <v>1024</v>
      </c>
      <c r="B27" s="37">
        <v>0</v>
      </c>
      <c r="C27" s="37"/>
      <c r="D27" s="37">
        <v>0</v>
      </c>
      <c r="E27" s="37"/>
      <c r="F27" s="37">
        <v>0</v>
      </c>
      <c r="G27" s="37"/>
      <c r="H27" s="37">
        <v>0</v>
      </c>
      <c r="I27" s="37"/>
      <c r="J27" s="37">
        <v>0</v>
      </c>
      <c r="K27" s="37"/>
      <c r="L27" s="37">
        <v>0</v>
      </c>
      <c r="M27" s="1"/>
    </row>
    <row r="28" spans="1:15" x14ac:dyDescent="0.2">
      <c r="A28" s="3" t="s">
        <v>1021</v>
      </c>
      <c r="B28" s="34">
        <v>0</v>
      </c>
      <c r="C28" s="33"/>
      <c r="D28" s="34">
        <v>0</v>
      </c>
      <c r="E28" s="33"/>
      <c r="F28" s="34">
        <v>0</v>
      </c>
      <c r="G28" s="33"/>
      <c r="H28" s="34">
        <v>0</v>
      </c>
      <c r="I28" s="33"/>
      <c r="J28" s="34">
        <v>0</v>
      </c>
      <c r="K28" s="33"/>
      <c r="L28" s="34">
        <v>0</v>
      </c>
      <c r="M28" s="1"/>
      <c r="N28" s="1"/>
      <c r="O28" s="1"/>
    </row>
    <row r="30" spans="1:15" ht="13.5" thickBot="1" x14ac:dyDescent="0.25">
      <c r="A30" s="3" t="s">
        <v>1022</v>
      </c>
      <c r="B30" s="44">
        <v>3890639.0100000002</v>
      </c>
      <c r="C30" s="33"/>
      <c r="D30" s="44">
        <v>150246.44</v>
      </c>
      <c r="E30" s="33"/>
      <c r="F30" s="44">
        <v>-67105.78</v>
      </c>
      <c r="G30" s="33"/>
      <c r="H30" s="44">
        <v>0</v>
      </c>
      <c r="I30" s="33"/>
      <c r="J30" s="44">
        <v>83140.66</v>
      </c>
      <c r="K30" s="33"/>
      <c r="L30" s="44">
        <v>3973779.67</v>
      </c>
      <c r="M30" s="1"/>
    </row>
    <row r="31" spans="1:15" ht="13.5" thickTop="1" x14ac:dyDescent="0.2"/>
  </sheetData>
  <mergeCells count="3">
    <mergeCell ref="A1:L1"/>
    <mergeCell ref="A2:L2"/>
    <mergeCell ref="A3:L3"/>
  </mergeCells>
  <phoneticPr fontId="4" type="noConversion"/>
  <pageMargins left="0.75" right="0.75" top="1" bottom="1" header="0.5" footer="0.5"/>
  <pageSetup scale="79" orientation="landscape" r:id="rId1"/>
  <headerFooter alignWithMargins="0">
    <oddFooter>&amp;L&amp;Z
&amp;F&amp;C&amp;A&amp;R22.&amp;P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M51"/>
  <sheetViews>
    <sheetView zoomScale="75"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4" t="s">
        <v>1105</v>
      </c>
      <c r="B2" s="305"/>
      <c r="C2" s="305"/>
      <c r="D2" s="305"/>
      <c r="E2" s="305"/>
      <c r="F2" s="305"/>
      <c r="G2" s="305"/>
      <c r="H2" s="305"/>
      <c r="I2" s="305"/>
      <c r="J2" s="305"/>
      <c r="K2" s="305"/>
      <c r="L2" s="305"/>
    </row>
    <row r="3" spans="1:13" x14ac:dyDescent="0.2">
      <c r="A3" s="294" t="s">
        <v>1307</v>
      </c>
      <c r="B3" s="294"/>
      <c r="C3" s="294"/>
      <c r="D3" s="294"/>
      <c r="E3" s="294"/>
      <c r="F3" s="294"/>
      <c r="G3" s="294"/>
      <c r="H3" s="294"/>
      <c r="I3" s="294"/>
      <c r="J3" s="294"/>
      <c r="K3" s="294"/>
      <c r="L3" s="294"/>
    </row>
    <row r="4" spans="1:13" x14ac:dyDescent="0.2">
      <c r="A4" s="30"/>
      <c r="B4" s="30"/>
      <c r="C4" s="30"/>
      <c r="D4" s="30"/>
      <c r="E4" s="30"/>
      <c r="F4" s="30"/>
      <c r="G4" s="30"/>
      <c r="H4" s="30"/>
      <c r="I4" s="30"/>
      <c r="J4" s="30"/>
      <c r="K4" s="30"/>
      <c r="L4" s="30"/>
    </row>
    <row r="6" spans="1:13" x14ac:dyDescent="0.2">
      <c r="B6" s="41" t="s">
        <v>24</v>
      </c>
      <c r="D6" s="33"/>
      <c r="F6" s="33"/>
      <c r="H6" s="41" t="s">
        <v>568</v>
      </c>
      <c r="J6" s="33"/>
      <c r="L6" s="41" t="s">
        <v>25</v>
      </c>
    </row>
    <row r="7" spans="1:13" s="10" customFormat="1" x14ac:dyDescent="0.2">
      <c r="A7" s="12"/>
      <c r="B7" s="42" t="s">
        <v>26</v>
      </c>
      <c r="C7"/>
      <c r="D7" s="42" t="s">
        <v>106</v>
      </c>
      <c r="E7"/>
      <c r="F7" s="42" t="s">
        <v>107</v>
      </c>
      <c r="G7"/>
      <c r="H7" s="42" t="s">
        <v>569</v>
      </c>
      <c r="I7"/>
      <c r="J7" s="42" t="s">
        <v>108</v>
      </c>
      <c r="K7"/>
      <c r="L7" s="42" t="s">
        <v>26</v>
      </c>
    </row>
    <row r="8" spans="1:13" s="10" customFormat="1" x14ac:dyDescent="0.2">
      <c r="B8"/>
      <c r="C8"/>
      <c r="D8"/>
      <c r="E8"/>
      <c r="F8"/>
      <c r="G8"/>
      <c r="H8"/>
      <c r="I8"/>
      <c r="J8"/>
      <c r="K8"/>
      <c r="L8"/>
    </row>
    <row r="9" spans="1:13" x14ac:dyDescent="0.2">
      <c r="A9" s="83" t="s">
        <v>934</v>
      </c>
      <c r="B9" s="4"/>
      <c r="C9" s="4"/>
      <c r="D9" s="4"/>
      <c r="E9" s="4"/>
      <c r="F9" s="4"/>
      <c r="G9" s="4"/>
      <c r="H9" s="4"/>
      <c r="I9" s="4"/>
      <c r="J9" s="4"/>
      <c r="K9" s="4"/>
      <c r="L9" s="4"/>
      <c r="M9" s="4"/>
    </row>
    <row r="10" spans="1:13" x14ac:dyDescent="0.2">
      <c r="A10" t="s">
        <v>18</v>
      </c>
      <c r="B10" s="45">
        <v>1882661.68</v>
      </c>
      <c r="C10" s="45"/>
      <c r="D10" s="45">
        <v>0</v>
      </c>
      <c r="E10" s="45"/>
      <c r="F10" s="45">
        <v>0</v>
      </c>
      <c r="G10" s="45"/>
      <c r="H10" s="45">
        <v>0</v>
      </c>
      <c r="I10" s="45"/>
      <c r="J10" s="45">
        <v>0</v>
      </c>
      <c r="K10" s="45"/>
      <c r="L10" s="45">
        <v>1882661.68</v>
      </c>
      <c r="M10" s="4"/>
    </row>
    <row r="11" spans="1:13" ht="13.5" thickBot="1" x14ac:dyDescent="0.25">
      <c r="B11" s="46">
        <v>1882661.68</v>
      </c>
      <c r="C11" s="45"/>
      <c r="D11" s="46">
        <v>0</v>
      </c>
      <c r="E11" s="45"/>
      <c r="F11" s="46">
        <v>0</v>
      </c>
      <c r="G11" s="45"/>
      <c r="H11" s="46">
        <v>0</v>
      </c>
      <c r="I11" s="45"/>
      <c r="J11" s="46">
        <v>0</v>
      </c>
      <c r="K11" s="45"/>
      <c r="L11" s="46">
        <v>1882661.68</v>
      </c>
      <c r="M11" s="4"/>
    </row>
    <row r="12" spans="1:13" ht="13.5" thickTop="1" x14ac:dyDescent="0.2">
      <c r="B12" s="4"/>
      <c r="C12" s="4"/>
      <c r="D12" s="4"/>
      <c r="E12" s="4"/>
      <c r="F12" s="4"/>
      <c r="G12" s="4"/>
      <c r="H12" s="4"/>
      <c r="I12" s="4"/>
      <c r="J12" s="4"/>
      <c r="K12" s="4"/>
      <c r="L12" s="4"/>
      <c r="M12" s="4"/>
    </row>
    <row r="13" spans="1:13" x14ac:dyDescent="0.2">
      <c r="B13" s="4"/>
      <c r="C13" s="4"/>
      <c r="D13" s="4"/>
      <c r="E13" s="4"/>
      <c r="F13" s="4"/>
      <c r="G13" s="4"/>
      <c r="H13" s="4"/>
      <c r="I13" s="4"/>
      <c r="J13" s="4"/>
      <c r="K13" s="4"/>
      <c r="L13" s="4"/>
      <c r="M13" s="4"/>
    </row>
    <row r="14" spans="1:13" x14ac:dyDescent="0.2">
      <c r="B14" s="4"/>
      <c r="C14" s="4"/>
      <c r="D14" s="4"/>
      <c r="E14" s="4"/>
      <c r="F14" s="4"/>
      <c r="G14" s="4"/>
      <c r="H14" s="4"/>
      <c r="I14" s="4"/>
      <c r="J14" s="4"/>
      <c r="K14" s="4"/>
      <c r="L14" s="4"/>
      <c r="M14" s="4"/>
    </row>
    <row r="15" spans="1:13" x14ac:dyDescent="0.2">
      <c r="B15" s="4"/>
      <c r="C15" s="4"/>
      <c r="D15" s="4"/>
      <c r="E15" s="4"/>
      <c r="F15" s="4"/>
      <c r="G15" s="4"/>
      <c r="H15" s="4"/>
      <c r="I15" s="4"/>
      <c r="J15" s="4"/>
      <c r="K15" s="4"/>
      <c r="L15" s="4"/>
      <c r="M15" s="4"/>
    </row>
    <row r="16" spans="1:13" x14ac:dyDescent="0.2">
      <c r="B16" s="4"/>
      <c r="C16" s="4"/>
      <c r="D16" s="4"/>
      <c r="E16" s="4"/>
      <c r="F16" s="4"/>
      <c r="G16" s="4"/>
      <c r="H16" s="4"/>
      <c r="I16" s="4"/>
      <c r="J16" s="4"/>
      <c r="K16" s="4"/>
      <c r="L16" s="4"/>
      <c r="M16" s="4"/>
    </row>
    <row r="17" spans="2:13" x14ac:dyDescent="0.2">
      <c r="B17" s="4"/>
      <c r="C17" s="4"/>
      <c r="D17" s="4"/>
      <c r="E17" s="4"/>
      <c r="F17" s="4"/>
      <c r="G17" s="4"/>
      <c r="H17" s="4"/>
      <c r="I17" s="4"/>
      <c r="J17" s="4"/>
      <c r="K17" s="4"/>
      <c r="L17" s="4"/>
      <c r="M17" s="4"/>
    </row>
    <row r="18" spans="2:13" x14ac:dyDescent="0.2">
      <c r="B18" s="4"/>
      <c r="C18" s="4"/>
      <c r="D18" s="4"/>
      <c r="E18" s="4"/>
      <c r="F18" s="4"/>
      <c r="G18" s="4"/>
      <c r="H18" s="4"/>
      <c r="I18" s="4"/>
      <c r="J18" s="4"/>
      <c r="K18" s="4"/>
      <c r="L18" s="4"/>
      <c r="M18" s="4"/>
    </row>
    <row r="19" spans="2:13" x14ac:dyDescent="0.2">
      <c r="B19" s="4"/>
      <c r="C19" s="4"/>
      <c r="D19" s="4"/>
      <c r="E19" s="4"/>
      <c r="F19" s="4"/>
      <c r="G19" s="4"/>
      <c r="H19" s="4"/>
      <c r="I19" s="4"/>
      <c r="J19" s="4"/>
      <c r="K19" s="4"/>
      <c r="L19" s="4"/>
      <c r="M19" s="4"/>
    </row>
    <row r="20" spans="2:13" x14ac:dyDescent="0.2">
      <c r="B20" s="4"/>
      <c r="C20" s="4"/>
      <c r="D20" s="4"/>
      <c r="E20" s="4"/>
      <c r="F20" s="4"/>
      <c r="G20" s="4"/>
      <c r="H20" s="4"/>
      <c r="I20" s="4"/>
      <c r="J20" s="4"/>
      <c r="K20" s="4"/>
      <c r="L20" s="4"/>
      <c r="M20" s="4"/>
    </row>
    <row r="21" spans="2:13" x14ac:dyDescent="0.2">
      <c r="B21" s="4"/>
      <c r="C21" s="4"/>
      <c r="D21" s="4"/>
      <c r="E21" s="4"/>
      <c r="F21" s="4"/>
      <c r="G21" s="4"/>
      <c r="H21" s="4"/>
      <c r="I21" s="4"/>
      <c r="J21" s="4"/>
      <c r="K21" s="4"/>
      <c r="L21" s="4"/>
      <c r="M21" s="4"/>
    </row>
    <row r="22" spans="2:13" x14ac:dyDescent="0.2">
      <c r="B22" s="4"/>
      <c r="C22" s="4"/>
      <c r="D22" s="4"/>
      <c r="E22" s="4"/>
      <c r="F22" s="4"/>
      <c r="G22" s="4"/>
      <c r="H22" s="4"/>
      <c r="I22" s="4"/>
      <c r="J22" s="4"/>
      <c r="K22" s="4"/>
      <c r="L22" s="4"/>
      <c r="M22" s="4"/>
    </row>
    <row r="23" spans="2:13" x14ac:dyDescent="0.2">
      <c r="B23" s="4"/>
      <c r="C23" s="4"/>
      <c r="D23" s="4"/>
      <c r="E23" s="4"/>
      <c r="F23" s="4"/>
      <c r="G23" s="4"/>
      <c r="H23" s="4"/>
      <c r="I23" s="4"/>
      <c r="J23" s="4"/>
      <c r="K23" s="4"/>
      <c r="L23" s="4"/>
      <c r="M23" s="4"/>
    </row>
    <row r="24" spans="2:13" x14ac:dyDescent="0.2">
      <c r="B24" s="4"/>
      <c r="C24" s="4"/>
      <c r="D24" s="4"/>
      <c r="E24" s="4"/>
      <c r="F24" s="4"/>
      <c r="G24" s="4"/>
      <c r="H24" s="4"/>
      <c r="I24" s="4"/>
      <c r="J24" s="4"/>
      <c r="K24" s="4"/>
      <c r="L24" s="4"/>
      <c r="M24" s="4"/>
    </row>
    <row r="25" spans="2:13" x14ac:dyDescent="0.2">
      <c r="B25" s="4"/>
      <c r="C25" s="4"/>
      <c r="D25" s="4"/>
      <c r="E25" s="4"/>
      <c r="F25" s="4"/>
      <c r="G25" s="4"/>
      <c r="H25" s="4"/>
      <c r="I25" s="4"/>
      <c r="J25" s="4"/>
      <c r="K25" s="4"/>
      <c r="L25" s="4"/>
      <c r="M25" s="4"/>
    </row>
    <row r="26" spans="2:13" x14ac:dyDescent="0.2">
      <c r="B26" s="4"/>
      <c r="C26" s="4"/>
      <c r="D26" s="4"/>
      <c r="E26" s="4"/>
      <c r="F26" s="4"/>
      <c r="G26" s="4"/>
      <c r="H26" s="4"/>
      <c r="I26" s="4"/>
      <c r="J26" s="4"/>
      <c r="K26" s="4"/>
      <c r="L26" s="4"/>
      <c r="M26" s="4"/>
    </row>
    <row r="27" spans="2:13" x14ac:dyDescent="0.2">
      <c r="B27" s="4"/>
      <c r="C27" s="4"/>
      <c r="D27" s="4"/>
      <c r="E27" s="4"/>
      <c r="F27" s="4"/>
      <c r="G27" s="4"/>
      <c r="H27" s="4"/>
      <c r="I27" s="4"/>
      <c r="J27" s="4"/>
      <c r="K27" s="4"/>
      <c r="L27" s="4"/>
      <c r="M27" s="4"/>
    </row>
    <row r="28" spans="2:13" x14ac:dyDescent="0.2">
      <c r="B28" s="4"/>
      <c r="C28" s="4"/>
      <c r="D28" s="4"/>
      <c r="E28" s="4"/>
      <c r="F28" s="4"/>
      <c r="G28" s="4"/>
      <c r="H28" s="4"/>
      <c r="I28" s="4"/>
      <c r="J28" s="4"/>
      <c r="K28" s="4"/>
      <c r="L28" s="4"/>
      <c r="M28" s="4"/>
    </row>
    <row r="29" spans="2:13" x14ac:dyDescent="0.2">
      <c r="B29" s="4"/>
      <c r="C29" s="4"/>
      <c r="D29" s="4"/>
      <c r="E29" s="4"/>
      <c r="F29" s="4"/>
      <c r="G29" s="4"/>
      <c r="H29" s="4"/>
      <c r="I29" s="4"/>
      <c r="J29" s="4"/>
      <c r="K29" s="4"/>
      <c r="L29" s="4"/>
      <c r="M29" s="4"/>
    </row>
    <row r="30" spans="2:13" x14ac:dyDescent="0.2">
      <c r="B30" s="4"/>
      <c r="C30" s="4"/>
      <c r="D30" s="4"/>
      <c r="E30" s="4"/>
      <c r="F30" s="4"/>
      <c r="G30" s="4"/>
      <c r="H30" s="4"/>
      <c r="I30" s="4"/>
      <c r="J30" s="4"/>
      <c r="K30" s="4"/>
      <c r="L30" s="4"/>
      <c r="M30" s="4"/>
    </row>
    <row r="31" spans="2:13" x14ac:dyDescent="0.2">
      <c r="B31" s="4"/>
      <c r="C31" s="4"/>
      <c r="D31" s="4"/>
      <c r="E31" s="4"/>
      <c r="F31" s="4"/>
      <c r="G31" s="4"/>
      <c r="H31" s="4"/>
      <c r="I31" s="4"/>
      <c r="J31" s="4"/>
      <c r="K31" s="4"/>
      <c r="L31" s="4"/>
      <c r="M31" s="4"/>
    </row>
    <row r="32" spans="2:13" x14ac:dyDescent="0.2">
      <c r="B32" s="4"/>
      <c r="C32" s="4"/>
      <c r="D32" s="4"/>
      <c r="E32" s="4"/>
      <c r="F32" s="4"/>
      <c r="G32" s="4"/>
      <c r="H32" s="4"/>
      <c r="I32" s="4"/>
      <c r="J32" s="4"/>
      <c r="K32" s="4"/>
      <c r="L32" s="4"/>
      <c r="M32" s="4"/>
    </row>
    <row r="33" spans="2:13" x14ac:dyDescent="0.2">
      <c r="B33" s="4"/>
      <c r="C33" s="4"/>
      <c r="D33" s="4"/>
      <c r="E33" s="4"/>
      <c r="F33" s="4"/>
      <c r="G33" s="4"/>
      <c r="H33" s="4"/>
      <c r="I33" s="4"/>
      <c r="J33" s="4"/>
      <c r="K33" s="4"/>
      <c r="L33" s="4"/>
      <c r="M33" s="4"/>
    </row>
    <row r="34" spans="2:13" x14ac:dyDescent="0.2">
      <c r="B34" s="4"/>
      <c r="C34" s="4"/>
      <c r="D34" s="4"/>
      <c r="E34" s="4"/>
      <c r="F34" s="4"/>
      <c r="G34" s="4"/>
      <c r="H34" s="4"/>
      <c r="I34" s="4"/>
      <c r="J34" s="4"/>
      <c r="K34" s="4"/>
      <c r="L34" s="4"/>
      <c r="M34" s="4"/>
    </row>
    <row r="35" spans="2:13" x14ac:dyDescent="0.2">
      <c r="B35" s="4"/>
      <c r="C35" s="4"/>
      <c r="D35" s="4"/>
      <c r="E35" s="4"/>
      <c r="F35" s="4"/>
      <c r="G35" s="4"/>
      <c r="H35" s="4"/>
      <c r="I35" s="4"/>
      <c r="J35" s="4"/>
      <c r="K35" s="4"/>
      <c r="L35" s="4"/>
      <c r="M35" s="4"/>
    </row>
    <row r="36" spans="2:13" x14ac:dyDescent="0.2">
      <c r="B36" s="4"/>
      <c r="C36" s="4"/>
      <c r="D36" s="4"/>
      <c r="E36" s="4"/>
      <c r="F36" s="4"/>
      <c r="G36" s="4"/>
      <c r="H36" s="4"/>
      <c r="I36" s="4"/>
      <c r="J36" s="4"/>
      <c r="K36" s="4"/>
      <c r="L36" s="4"/>
      <c r="M36" s="4"/>
    </row>
    <row r="37" spans="2:13" x14ac:dyDescent="0.2">
      <c r="B37" s="4"/>
      <c r="C37" s="4"/>
      <c r="D37" s="4"/>
      <c r="E37" s="4"/>
      <c r="F37" s="4"/>
      <c r="G37" s="4"/>
      <c r="H37" s="4"/>
      <c r="I37" s="4"/>
      <c r="J37" s="4"/>
      <c r="K37" s="4"/>
      <c r="L37" s="4"/>
      <c r="M37" s="4"/>
    </row>
    <row r="38" spans="2:13" x14ac:dyDescent="0.2">
      <c r="B38" s="4"/>
      <c r="C38" s="4"/>
      <c r="D38" s="4"/>
      <c r="E38" s="4"/>
      <c r="F38" s="4"/>
      <c r="G38" s="4"/>
      <c r="H38" s="4"/>
      <c r="I38" s="4"/>
      <c r="J38" s="4"/>
      <c r="K38" s="4"/>
      <c r="L38" s="4"/>
      <c r="M38" s="4"/>
    </row>
    <row r="39" spans="2:13" x14ac:dyDescent="0.2">
      <c r="B39" s="4"/>
      <c r="C39" s="4"/>
      <c r="D39" s="4"/>
      <c r="E39" s="4"/>
      <c r="F39" s="4"/>
      <c r="G39" s="4"/>
      <c r="H39" s="4"/>
      <c r="I39" s="4"/>
      <c r="J39" s="4"/>
      <c r="K39" s="4"/>
      <c r="L39" s="4"/>
      <c r="M39" s="4"/>
    </row>
    <row r="40" spans="2:13" x14ac:dyDescent="0.2">
      <c r="B40" s="4"/>
      <c r="C40" s="4"/>
      <c r="D40" s="4"/>
      <c r="E40" s="4"/>
      <c r="F40" s="4"/>
      <c r="G40" s="4"/>
      <c r="H40" s="4"/>
      <c r="I40" s="4"/>
      <c r="J40" s="4"/>
      <c r="K40" s="4"/>
      <c r="L40" s="4"/>
      <c r="M40" s="4"/>
    </row>
    <row r="41" spans="2:13" x14ac:dyDescent="0.2">
      <c r="B41" s="4"/>
      <c r="C41" s="4"/>
      <c r="D41" s="4"/>
      <c r="E41" s="4"/>
      <c r="F41" s="4"/>
      <c r="G41" s="4"/>
      <c r="H41" s="4"/>
      <c r="I41" s="4"/>
      <c r="J41" s="4"/>
      <c r="K41" s="4"/>
      <c r="L41" s="4"/>
      <c r="M41" s="4"/>
    </row>
    <row r="42" spans="2:13" x14ac:dyDescent="0.2">
      <c r="B42" s="4"/>
      <c r="C42" s="4"/>
      <c r="D42" s="4"/>
      <c r="E42" s="4"/>
      <c r="F42" s="4"/>
      <c r="G42" s="4"/>
      <c r="H42" s="4"/>
      <c r="I42" s="4"/>
      <c r="J42" s="4"/>
      <c r="K42" s="4"/>
      <c r="L42" s="4"/>
      <c r="M42" s="4"/>
    </row>
    <row r="43" spans="2:13" x14ac:dyDescent="0.2">
      <c r="B43" s="4"/>
      <c r="C43" s="4"/>
      <c r="D43" s="4"/>
      <c r="E43" s="4"/>
      <c r="F43" s="4"/>
      <c r="G43" s="4"/>
      <c r="H43" s="4"/>
      <c r="I43" s="4"/>
      <c r="J43" s="4"/>
      <c r="K43" s="4"/>
      <c r="L43" s="4"/>
      <c r="M43" s="4"/>
    </row>
    <row r="44" spans="2:13" x14ac:dyDescent="0.2">
      <c r="B44" s="4"/>
      <c r="C44" s="4"/>
      <c r="D44" s="4"/>
      <c r="E44" s="4"/>
      <c r="F44" s="4"/>
      <c r="G44" s="4"/>
      <c r="H44" s="4"/>
      <c r="I44" s="4"/>
      <c r="J44" s="4"/>
      <c r="K44" s="4"/>
      <c r="L44" s="4"/>
      <c r="M44" s="4"/>
    </row>
    <row r="45" spans="2:13" x14ac:dyDescent="0.2">
      <c r="B45" s="4"/>
      <c r="C45" s="4"/>
      <c r="D45" s="4"/>
      <c r="E45" s="4"/>
      <c r="F45" s="4"/>
      <c r="G45" s="4"/>
      <c r="H45" s="4"/>
      <c r="I45" s="4"/>
      <c r="J45" s="4"/>
      <c r="K45" s="4"/>
      <c r="L45" s="4"/>
      <c r="M45" s="4"/>
    </row>
    <row r="46" spans="2:13" x14ac:dyDescent="0.2">
      <c r="B46" s="4"/>
      <c r="C46" s="4"/>
      <c r="D46" s="4"/>
      <c r="E46" s="4"/>
      <c r="F46" s="4"/>
      <c r="G46" s="4"/>
      <c r="H46" s="4"/>
      <c r="I46" s="4"/>
      <c r="J46" s="4"/>
      <c r="K46" s="4"/>
      <c r="L46" s="4"/>
      <c r="M46" s="4"/>
    </row>
    <row r="47" spans="2:13" x14ac:dyDescent="0.2">
      <c r="B47" s="4"/>
      <c r="C47" s="4"/>
      <c r="D47" s="4"/>
      <c r="E47" s="4"/>
      <c r="F47" s="4"/>
      <c r="G47" s="4"/>
      <c r="H47" s="4"/>
      <c r="I47" s="4"/>
      <c r="J47" s="4"/>
      <c r="K47" s="4"/>
      <c r="L47" s="4"/>
      <c r="M47" s="4"/>
    </row>
    <row r="48" spans="2:13" x14ac:dyDescent="0.2">
      <c r="B48" s="4"/>
      <c r="C48" s="4"/>
      <c r="D48" s="4"/>
      <c r="E48" s="4"/>
      <c r="F48" s="4"/>
      <c r="G48" s="4"/>
      <c r="H48" s="4"/>
      <c r="I48" s="4"/>
      <c r="J48" s="4"/>
      <c r="K48" s="4"/>
      <c r="L48" s="4"/>
      <c r="M48" s="4"/>
    </row>
    <row r="49" spans="2:13" x14ac:dyDescent="0.2">
      <c r="B49" s="4"/>
      <c r="C49" s="4"/>
      <c r="D49" s="4"/>
      <c r="E49" s="4"/>
      <c r="F49" s="4"/>
      <c r="G49" s="4"/>
      <c r="H49" s="4"/>
      <c r="I49" s="4"/>
      <c r="J49" s="4"/>
      <c r="K49" s="4"/>
      <c r="L49" s="4"/>
      <c r="M49" s="4"/>
    </row>
    <row r="50" spans="2:13" x14ac:dyDescent="0.2">
      <c r="B50" s="4"/>
      <c r="C50" s="4"/>
      <c r="D50" s="4"/>
      <c r="E50" s="4"/>
      <c r="F50" s="4"/>
      <c r="G50" s="4"/>
      <c r="H50" s="4"/>
      <c r="I50" s="4"/>
      <c r="J50" s="4"/>
      <c r="K50" s="4"/>
      <c r="L50" s="4"/>
      <c r="M50" s="4"/>
    </row>
    <row r="51" spans="2:13" x14ac:dyDescent="0.2">
      <c r="B51" s="4"/>
      <c r="C51" s="4"/>
      <c r="D51" s="4"/>
      <c r="E51" s="4"/>
      <c r="F51" s="4"/>
      <c r="G51" s="4"/>
      <c r="H51" s="4"/>
      <c r="I51" s="4"/>
      <c r="J51" s="4"/>
      <c r="K51" s="4"/>
      <c r="L51" s="4"/>
      <c r="M51" s="4"/>
    </row>
  </sheetData>
  <mergeCells count="3">
    <mergeCell ref="A1:L1"/>
    <mergeCell ref="A2:L2"/>
    <mergeCell ref="A3:L3"/>
  </mergeCells>
  <phoneticPr fontId="0" type="noConversion"/>
  <pageMargins left="0.75" right="0.75" top="1" bottom="1" header="0.5" footer="0.5"/>
  <pageSetup scale="79" orientation="landscape" r:id="rId1"/>
  <headerFooter alignWithMargins="0">
    <oddFooter>&amp;L&amp;Z
&amp;F&amp;C&amp;A&amp;R23.&amp;P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M51"/>
  <sheetViews>
    <sheetView zoomScale="75"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4" t="s">
        <v>1106</v>
      </c>
      <c r="B2" s="305"/>
      <c r="C2" s="305"/>
      <c r="D2" s="305"/>
      <c r="E2" s="305"/>
      <c r="F2" s="305"/>
      <c r="G2" s="305"/>
      <c r="H2" s="305"/>
      <c r="I2" s="305"/>
      <c r="J2" s="305"/>
      <c r="K2" s="305"/>
      <c r="L2" s="305"/>
    </row>
    <row r="3" spans="1:13" x14ac:dyDescent="0.2">
      <c r="A3" s="294" t="s">
        <v>1307</v>
      </c>
      <c r="B3" s="294"/>
      <c r="C3" s="294"/>
      <c r="D3" s="294"/>
      <c r="E3" s="294"/>
      <c r="F3" s="294"/>
      <c r="G3" s="294"/>
      <c r="H3" s="294"/>
      <c r="I3" s="294"/>
      <c r="J3" s="294"/>
      <c r="K3" s="294"/>
      <c r="L3" s="294"/>
    </row>
    <row r="4" spans="1:13" x14ac:dyDescent="0.2">
      <c r="A4" s="30"/>
      <c r="B4" s="30"/>
      <c r="C4" s="30"/>
      <c r="D4" s="30"/>
      <c r="E4" s="30"/>
      <c r="F4" s="30"/>
      <c r="G4" s="30"/>
      <c r="H4" s="30"/>
      <c r="I4" s="30"/>
      <c r="J4" s="30"/>
      <c r="K4" s="30"/>
      <c r="L4" s="30"/>
    </row>
    <row r="6" spans="1:13" x14ac:dyDescent="0.2">
      <c r="B6" s="41" t="s">
        <v>24</v>
      </c>
      <c r="D6" s="33"/>
      <c r="F6" s="33"/>
      <c r="H6" s="41" t="s">
        <v>568</v>
      </c>
      <c r="J6" s="33"/>
      <c r="L6" s="41" t="s">
        <v>25</v>
      </c>
    </row>
    <row r="7" spans="1:13" s="10" customFormat="1" x14ac:dyDescent="0.2">
      <c r="B7" s="42" t="s">
        <v>26</v>
      </c>
      <c r="C7"/>
      <c r="D7" s="42" t="s">
        <v>106</v>
      </c>
      <c r="E7"/>
      <c r="F7" s="42" t="s">
        <v>107</v>
      </c>
      <c r="G7"/>
      <c r="H7" s="42" t="s">
        <v>569</v>
      </c>
      <c r="I7"/>
      <c r="J7" s="42" t="s">
        <v>108</v>
      </c>
      <c r="K7"/>
      <c r="L7" s="42" t="s">
        <v>26</v>
      </c>
    </row>
    <row r="8" spans="1:13" s="10" customFormat="1" x14ac:dyDescent="0.2">
      <c r="B8"/>
      <c r="C8"/>
      <c r="D8"/>
      <c r="E8"/>
      <c r="F8"/>
      <c r="G8"/>
      <c r="H8"/>
      <c r="I8"/>
      <c r="J8"/>
      <c r="K8"/>
      <c r="L8"/>
    </row>
    <row r="9" spans="1:13" x14ac:dyDescent="0.2">
      <c r="A9" s="83" t="s">
        <v>934</v>
      </c>
      <c r="B9" s="4"/>
      <c r="C9" s="4"/>
      <c r="D9" s="4"/>
      <c r="E9" s="4"/>
      <c r="F9" s="4"/>
      <c r="G9" s="4"/>
      <c r="H9" s="4"/>
      <c r="I9" s="4"/>
      <c r="J9" s="4"/>
      <c r="K9" s="4"/>
      <c r="L9" s="4"/>
      <c r="M9" s="4"/>
    </row>
    <row r="10" spans="1:13" x14ac:dyDescent="0.2">
      <c r="A10" t="s">
        <v>18</v>
      </c>
      <c r="B10" s="33">
        <v>257328.32</v>
      </c>
      <c r="C10" s="45"/>
      <c r="D10" s="45">
        <v>0</v>
      </c>
      <c r="E10" s="45"/>
      <c r="F10" s="45">
        <v>0</v>
      </c>
      <c r="G10" s="45"/>
      <c r="H10" s="45">
        <v>0</v>
      </c>
      <c r="I10" s="45"/>
      <c r="J10" s="45">
        <v>0</v>
      </c>
      <c r="K10" s="45"/>
      <c r="L10" s="45">
        <v>257328.32</v>
      </c>
      <c r="M10" s="4"/>
    </row>
    <row r="11" spans="1:13" ht="13.5" thickBot="1" x14ac:dyDescent="0.25">
      <c r="B11" s="46">
        <v>257328.32</v>
      </c>
      <c r="C11" s="45"/>
      <c r="D11" s="46">
        <v>0</v>
      </c>
      <c r="E11" s="45"/>
      <c r="F11" s="46">
        <v>0</v>
      </c>
      <c r="G11" s="45"/>
      <c r="H11" s="46">
        <v>0</v>
      </c>
      <c r="I11" s="45"/>
      <c r="J11" s="46">
        <v>0</v>
      </c>
      <c r="K11" s="45"/>
      <c r="L11" s="46">
        <v>257328.32</v>
      </c>
      <c r="M11" s="4"/>
    </row>
    <row r="12" spans="1:13" ht="13.5" thickTop="1" x14ac:dyDescent="0.2">
      <c r="B12" s="4"/>
      <c r="C12" s="4"/>
      <c r="D12" s="4"/>
      <c r="E12" s="4"/>
      <c r="F12" s="4"/>
      <c r="G12" s="4"/>
      <c r="H12" s="4"/>
      <c r="I12" s="4"/>
      <c r="J12" s="4"/>
      <c r="K12" s="4"/>
      <c r="L12" s="4"/>
      <c r="M12" s="4"/>
    </row>
    <row r="13" spans="1:13" x14ac:dyDescent="0.2">
      <c r="B13" s="4"/>
      <c r="C13" s="4"/>
      <c r="D13" s="4"/>
      <c r="E13" s="4"/>
      <c r="F13" s="4"/>
      <c r="G13" s="4"/>
      <c r="H13" s="4"/>
      <c r="I13" s="4"/>
      <c r="J13" s="4"/>
      <c r="K13" s="4"/>
      <c r="L13" s="4"/>
      <c r="M13" s="4"/>
    </row>
    <row r="14" spans="1:13" x14ac:dyDescent="0.2">
      <c r="B14" s="4"/>
      <c r="C14" s="4"/>
      <c r="D14" s="4"/>
      <c r="E14" s="4"/>
      <c r="F14" s="4"/>
      <c r="G14" s="4"/>
      <c r="H14" s="4"/>
      <c r="I14" s="4"/>
      <c r="J14" s="4"/>
      <c r="K14" s="4"/>
      <c r="L14" s="4"/>
      <c r="M14" s="4"/>
    </row>
    <row r="15" spans="1:13" x14ac:dyDescent="0.2">
      <c r="B15" s="4"/>
      <c r="C15" s="4"/>
      <c r="D15" s="4"/>
      <c r="E15" s="4"/>
      <c r="F15" s="4"/>
      <c r="G15" s="4"/>
      <c r="H15" s="4"/>
      <c r="I15" s="4"/>
      <c r="J15" s="4"/>
      <c r="K15" s="4"/>
      <c r="L15" s="4"/>
      <c r="M15" s="4"/>
    </row>
    <row r="16" spans="1:13" x14ac:dyDescent="0.2">
      <c r="B16" s="4"/>
      <c r="C16" s="4"/>
      <c r="D16" s="4"/>
      <c r="E16" s="4"/>
      <c r="F16" s="4"/>
      <c r="G16" s="4"/>
      <c r="H16" s="4"/>
      <c r="I16" s="4"/>
      <c r="J16" s="4"/>
      <c r="K16" s="4"/>
      <c r="L16" s="4"/>
      <c r="M16" s="4"/>
    </row>
    <row r="17" spans="2:13" x14ac:dyDescent="0.2">
      <c r="B17" s="4"/>
      <c r="C17" s="4"/>
      <c r="D17" s="4"/>
      <c r="E17" s="4"/>
      <c r="F17" s="4"/>
      <c r="G17" s="4"/>
      <c r="H17" s="4"/>
      <c r="I17" s="4"/>
      <c r="J17" s="4"/>
      <c r="K17" s="4"/>
      <c r="L17" s="4"/>
      <c r="M17" s="4"/>
    </row>
    <row r="18" spans="2:13" x14ac:dyDescent="0.2">
      <c r="B18" s="4"/>
      <c r="C18" s="4"/>
      <c r="D18" s="4"/>
      <c r="E18" s="4"/>
      <c r="F18" s="4"/>
      <c r="G18" s="4"/>
      <c r="H18" s="4"/>
      <c r="I18" s="4"/>
      <c r="J18" s="4"/>
      <c r="K18" s="4"/>
      <c r="L18" s="4"/>
      <c r="M18" s="4"/>
    </row>
    <row r="19" spans="2:13" x14ac:dyDescent="0.2">
      <c r="B19" s="4"/>
      <c r="C19" s="4"/>
      <c r="D19" s="4"/>
      <c r="E19" s="4"/>
      <c r="F19" s="4"/>
      <c r="G19" s="4"/>
      <c r="H19" s="4"/>
      <c r="I19" s="4"/>
      <c r="J19" s="4"/>
      <c r="K19" s="4"/>
      <c r="L19" s="4"/>
      <c r="M19" s="4"/>
    </row>
    <row r="20" spans="2:13" x14ac:dyDescent="0.2">
      <c r="B20" s="4"/>
      <c r="C20" s="4"/>
      <c r="D20" s="4"/>
      <c r="E20" s="4"/>
      <c r="F20" s="4"/>
      <c r="G20" s="4"/>
      <c r="H20" s="4"/>
      <c r="I20" s="4"/>
      <c r="J20" s="4"/>
      <c r="K20" s="4"/>
      <c r="L20" s="4"/>
      <c r="M20" s="4"/>
    </row>
    <row r="21" spans="2:13" x14ac:dyDescent="0.2">
      <c r="B21" s="4"/>
      <c r="C21" s="4"/>
      <c r="D21" s="4"/>
      <c r="E21" s="4"/>
      <c r="F21" s="4"/>
      <c r="G21" s="4"/>
      <c r="H21" s="4"/>
      <c r="I21" s="4"/>
      <c r="J21" s="4"/>
      <c r="K21" s="4"/>
      <c r="L21" s="4"/>
      <c r="M21" s="4"/>
    </row>
    <row r="22" spans="2:13" x14ac:dyDescent="0.2">
      <c r="B22" s="4"/>
      <c r="C22" s="4"/>
      <c r="D22" s="4"/>
      <c r="E22" s="4"/>
      <c r="F22" s="4"/>
      <c r="G22" s="4"/>
      <c r="H22" s="4"/>
      <c r="I22" s="4"/>
      <c r="J22" s="4"/>
      <c r="K22" s="4"/>
      <c r="L22" s="4"/>
      <c r="M22" s="4"/>
    </row>
    <row r="23" spans="2:13" x14ac:dyDescent="0.2">
      <c r="B23" s="4"/>
      <c r="C23" s="4"/>
      <c r="D23" s="4"/>
      <c r="E23" s="4"/>
      <c r="F23" s="4"/>
      <c r="G23" s="4"/>
      <c r="H23" s="4"/>
      <c r="I23" s="4"/>
      <c r="J23" s="4"/>
      <c r="K23" s="4"/>
      <c r="L23" s="4"/>
      <c r="M23" s="4"/>
    </row>
    <row r="24" spans="2:13" x14ac:dyDescent="0.2">
      <c r="B24" s="4"/>
      <c r="C24" s="4"/>
      <c r="D24" s="4"/>
      <c r="E24" s="4"/>
      <c r="F24" s="4"/>
      <c r="G24" s="4"/>
      <c r="H24" s="4"/>
      <c r="I24" s="4"/>
      <c r="J24" s="4"/>
      <c r="K24" s="4"/>
      <c r="L24" s="4"/>
      <c r="M24" s="4"/>
    </row>
    <row r="25" spans="2:13" x14ac:dyDescent="0.2">
      <c r="B25" s="4"/>
      <c r="C25" s="4"/>
      <c r="D25" s="4"/>
      <c r="E25" s="4"/>
      <c r="F25" s="4"/>
      <c r="G25" s="4"/>
      <c r="H25" s="4"/>
      <c r="I25" s="4"/>
      <c r="J25" s="4"/>
      <c r="K25" s="4"/>
      <c r="L25" s="4"/>
      <c r="M25" s="4"/>
    </row>
    <row r="26" spans="2:13" x14ac:dyDescent="0.2">
      <c r="B26" s="4"/>
      <c r="C26" s="4"/>
      <c r="D26" s="4"/>
      <c r="E26" s="4"/>
      <c r="F26" s="4"/>
      <c r="G26" s="4"/>
      <c r="H26" s="4"/>
      <c r="I26" s="4"/>
      <c r="J26" s="4"/>
      <c r="K26" s="4"/>
      <c r="L26" s="4"/>
      <c r="M26" s="4"/>
    </row>
    <row r="27" spans="2:13" x14ac:dyDescent="0.2">
      <c r="B27" s="4"/>
      <c r="C27" s="4"/>
      <c r="D27" s="4"/>
      <c r="E27" s="4"/>
      <c r="F27" s="4"/>
      <c r="G27" s="4"/>
      <c r="H27" s="4"/>
      <c r="I27" s="4"/>
      <c r="J27" s="4"/>
      <c r="K27" s="4"/>
      <c r="L27" s="4"/>
      <c r="M27" s="4"/>
    </row>
    <row r="28" spans="2:13" x14ac:dyDescent="0.2">
      <c r="B28" s="4"/>
      <c r="C28" s="4"/>
      <c r="D28" s="4"/>
      <c r="E28" s="4"/>
      <c r="F28" s="4"/>
      <c r="G28" s="4"/>
      <c r="H28" s="4"/>
      <c r="I28" s="4"/>
      <c r="J28" s="4"/>
      <c r="K28" s="4"/>
      <c r="L28" s="4"/>
      <c r="M28" s="4"/>
    </row>
    <row r="29" spans="2:13" x14ac:dyDescent="0.2">
      <c r="B29" s="4"/>
      <c r="C29" s="4"/>
      <c r="D29" s="4"/>
      <c r="E29" s="4"/>
      <c r="F29" s="4"/>
      <c r="G29" s="4"/>
      <c r="H29" s="4"/>
      <c r="I29" s="4"/>
      <c r="J29" s="4"/>
      <c r="K29" s="4"/>
      <c r="L29" s="4"/>
      <c r="M29" s="4"/>
    </row>
    <row r="30" spans="2:13" x14ac:dyDescent="0.2">
      <c r="B30" s="4"/>
      <c r="C30" s="4"/>
      <c r="D30" s="4"/>
      <c r="E30" s="4"/>
      <c r="F30" s="4"/>
      <c r="G30" s="4"/>
      <c r="H30" s="4"/>
      <c r="I30" s="4"/>
      <c r="J30" s="4"/>
      <c r="K30" s="4"/>
      <c r="L30" s="4"/>
      <c r="M30" s="4"/>
    </row>
    <row r="31" spans="2:13" x14ac:dyDescent="0.2">
      <c r="B31" s="4"/>
      <c r="C31" s="4"/>
      <c r="D31" s="4"/>
      <c r="E31" s="4"/>
      <c r="F31" s="4"/>
      <c r="G31" s="4"/>
      <c r="H31" s="4"/>
      <c r="I31" s="4"/>
      <c r="J31" s="4"/>
      <c r="K31" s="4"/>
      <c r="L31" s="4"/>
      <c r="M31" s="4"/>
    </row>
    <row r="32" spans="2:13" x14ac:dyDescent="0.2">
      <c r="B32" s="4"/>
      <c r="C32" s="4"/>
      <c r="D32" s="4"/>
      <c r="E32" s="4"/>
      <c r="F32" s="4"/>
      <c r="G32" s="4"/>
      <c r="H32" s="4"/>
      <c r="I32" s="4"/>
      <c r="J32" s="4"/>
      <c r="K32" s="4"/>
      <c r="L32" s="4"/>
      <c r="M32" s="4"/>
    </row>
    <row r="33" spans="2:13" x14ac:dyDescent="0.2">
      <c r="B33" s="4"/>
      <c r="C33" s="4"/>
      <c r="D33" s="4"/>
      <c r="E33" s="4"/>
      <c r="F33" s="4"/>
      <c r="G33" s="4"/>
      <c r="H33" s="4"/>
      <c r="I33" s="4"/>
      <c r="J33" s="4"/>
      <c r="K33" s="4"/>
      <c r="L33" s="4"/>
      <c r="M33" s="4"/>
    </row>
    <row r="34" spans="2:13" x14ac:dyDescent="0.2">
      <c r="B34" s="4"/>
      <c r="C34" s="4"/>
      <c r="D34" s="4"/>
      <c r="E34" s="4"/>
      <c r="F34" s="4"/>
      <c r="G34" s="4"/>
      <c r="H34" s="4"/>
      <c r="I34" s="4"/>
      <c r="J34" s="4"/>
      <c r="K34" s="4"/>
      <c r="L34" s="4"/>
      <c r="M34" s="4"/>
    </row>
    <row r="35" spans="2:13" x14ac:dyDescent="0.2">
      <c r="B35" s="4"/>
      <c r="C35" s="4"/>
      <c r="D35" s="4"/>
      <c r="E35" s="4"/>
      <c r="F35" s="4"/>
      <c r="G35" s="4"/>
      <c r="H35" s="4"/>
      <c r="I35" s="4"/>
      <c r="J35" s="4"/>
      <c r="K35" s="4"/>
      <c r="L35" s="4"/>
      <c r="M35" s="4"/>
    </row>
    <row r="36" spans="2:13" x14ac:dyDescent="0.2">
      <c r="B36" s="4"/>
      <c r="C36" s="4"/>
      <c r="D36" s="4"/>
      <c r="E36" s="4"/>
      <c r="F36" s="4"/>
      <c r="G36" s="4"/>
      <c r="H36" s="4"/>
      <c r="I36" s="4"/>
      <c r="J36" s="4"/>
      <c r="K36" s="4"/>
      <c r="L36" s="4"/>
      <c r="M36" s="4"/>
    </row>
    <row r="37" spans="2:13" x14ac:dyDescent="0.2">
      <c r="B37" s="4"/>
      <c r="C37" s="4"/>
      <c r="D37" s="4"/>
      <c r="E37" s="4"/>
      <c r="F37" s="4"/>
      <c r="G37" s="4"/>
      <c r="H37" s="4"/>
      <c r="I37" s="4"/>
      <c r="J37" s="4"/>
      <c r="K37" s="4"/>
      <c r="L37" s="4"/>
      <c r="M37" s="4"/>
    </row>
    <row r="38" spans="2:13" x14ac:dyDescent="0.2">
      <c r="B38" s="4"/>
      <c r="C38" s="4"/>
      <c r="D38" s="4"/>
      <c r="E38" s="4"/>
      <c r="F38" s="4"/>
      <c r="G38" s="4"/>
      <c r="H38" s="4"/>
      <c r="I38" s="4"/>
      <c r="J38" s="4"/>
      <c r="K38" s="4"/>
      <c r="L38" s="4"/>
      <c r="M38" s="4"/>
    </row>
    <row r="39" spans="2:13" x14ac:dyDescent="0.2">
      <c r="B39" s="4"/>
      <c r="C39" s="4"/>
      <c r="D39" s="4"/>
      <c r="E39" s="4"/>
      <c r="F39" s="4"/>
      <c r="G39" s="4"/>
      <c r="H39" s="4"/>
      <c r="I39" s="4"/>
      <c r="J39" s="4"/>
      <c r="K39" s="4"/>
      <c r="L39" s="4"/>
      <c r="M39" s="4"/>
    </row>
    <row r="40" spans="2:13" x14ac:dyDescent="0.2">
      <c r="B40" s="4"/>
      <c r="C40" s="4"/>
      <c r="D40" s="4"/>
      <c r="E40" s="4"/>
      <c r="F40" s="4"/>
      <c r="G40" s="4"/>
      <c r="H40" s="4"/>
      <c r="I40" s="4"/>
      <c r="J40" s="4"/>
      <c r="K40" s="4"/>
      <c r="L40" s="4"/>
      <c r="M40" s="4"/>
    </row>
    <row r="41" spans="2:13" x14ac:dyDescent="0.2">
      <c r="B41" s="4"/>
      <c r="C41" s="4"/>
      <c r="D41" s="4"/>
      <c r="E41" s="4"/>
      <c r="F41" s="4"/>
      <c r="G41" s="4"/>
      <c r="H41" s="4"/>
      <c r="I41" s="4"/>
      <c r="J41" s="4"/>
      <c r="K41" s="4"/>
      <c r="L41" s="4"/>
      <c r="M41" s="4"/>
    </row>
    <row r="42" spans="2:13" x14ac:dyDescent="0.2">
      <c r="B42" s="4"/>
      <c r="C42" s="4"/>
      <c r="D42" s="4"/>
      <c r="E42" s="4"/>
      <c r="F42" s="4"/>
      <c r="G42" s="4"/>
      <c r="H42" s="4"/>
      <c r="I42" s="4"/>
      <c r="J42" s="4"/>
      <c r="K42" s="4"/>
      <c r="L42" s="4"/>
      <c r="M42" s="4"/>
    </row>
    <row r="43" spans="2:13" x14ac:dyDescent="0.2">
      <c r="B43" s="4"/>
      <c r="C43" s="4"/>
      <c r="D43" s="4"/>
      <c r="E43" s="4"/>
      <c r="F43" s="4"/>
      <c r="G43" s="4"/>
      <c r="H43" s="4"/>
      <c r="I43" s="4"/>
      <c r="J43" s="4"/>
      <c r="K43" s="4"/>
      <c r="L43" s="4"/>
      <c r="M43" s="4"/>
    </row>
    <row r="44" spans="2:13" x14ac:dyDescent="0.2">
      <c r="B44" s="4"/>
      <c r="C44" s="4"/>
      <c r="D44" s="4"/>
      <c r="E44" s="4"/>
      <c r="F44" s="4"/>
      <c r="G44" s="4"/>
      <c r="H44" s="4"/>
      <c r="I44" s="4"/>
      <c r="J44" s="4"/>
      <c r="K44" s="4"/>
      <c r="L44" s="4"/>
      <c r="M44" s="4"/>
    </row>
    <row r="45" spans="2:13" x14ac:dyDescent="0.2">
      <c r="B45" s="4"/>
      <c r="C45" s="4"/>
      <c r="D45" s="4"/>
      <c r="E45" s="4"/>
      <c r="F45" s="4"/>
      <c r="G45" s="4"/>
      <c r="H45" s="4"/>
      <c r="I45" s="4"/>
      <c r="J45" s="4"/>
      <c r="K45" s="4"/>
      <c r="L45" s="4"/>
      <c r="M45" s="4"/>
    </row>
    <row r="46" spans="2:13" x14ac:dyDescent="0.2">
      <c r="B46" s="4"/>
      <c r="C46" s="4"/>
      <c r="D46" s="4"/>
      <c r="E46" s="4"/>
      <c r="F46" s="4"/>
      <c r="G46" s="4"/>
      <c r="H46" s="4"/>
      <c r="I46" s="4"/>
      <c r="J46" s="4"/>
      <c r="K46" s="4"/>
      <c r="L46" s="4"/>
      <c r="M46" s="4"/>
    </row>
    <row r="47" spans="2:13" x14ac:dyDescent="0.2">
      <c r="B47" s="4"/>
      <c r="C47" s="4"/>
      <c r="D47" s="4"/>
      <c r="E47" s="4"/>
      <c r="F47" s="4"/>
      <c r="G47" s="4"/>
      <c r="H47" s="4"/>
      <c r="I47" s="4"/>
      <c r="J47" s="4"/>
      <c r="K47" s="4"/>
      <c r="L47" s="4"/>
      <c r="M47" s="4"/>
    </row>
    <row r="48" spans="2:13" x14ac:dyDescent="0.2">
      <c r="B48" s="4"/>
      <c r="C48" s="4"/>
      <c r="D48" s="4"/>
      <c r="E48" s="4"/>
      <c r="F48" s="4"/>
      <c r="G48" s="4"/>
      <c r="H48" s="4"/>
      <c r="I48" s="4"/>
      <c r="J48" s="4"/>
      <c r="K48" s="4"/>
      <c r="L48" s="4"/>
      <c r="M48" s="4"/>
    </row>
    <row r="49" spans="2:13" x14ac:dyDescent="0.2">
      <c r="B49" s="4"/>
      <c r="C49" s="4"/>
      <c r="D49" s="4"/>
      <c r="E49" s="4"/>
      <c r="F49" s="4"/>
      <c r="G49" s="4"/>
      <c r="H49" s="4"/>
      <c r="I49" s="4"/>
      <c r="J49" s="4"/>
      <c r="K49" s="4"/>
      <c r="L49" s="4"/>
      <c r="M49" s="4"/>
    </row>
    <row r="50" spans="2:13" x14ac:dyDescent="0.2">
      <c r="B50" s="4"/>
      <c r="C50" s="4"/>
      <c r="D50" s="4"/>
      <c r="E50" s="4"/>
      <c r="F50" s="4"/>
      <c r="G50" s="4"/>
      <c r="H50" s="4"/>
      <c r="I50" s="4"/>
      <c r="J50" s="4"/>
      <c r="K50" s="4"/>
      <c r="L50" s="4"/>
      <c r="M50" s="4"/>
    </row>
    <row r="51" spans="2:13" x14ac:dyDescent="0.2">
      <c r="B51" s="4"/>
      <c r="C51" s="4"/>
      <c r="D51" s="4"/>
      <c r="E51" s="4"/>
      <c r="F51" s="4"/>
      <c r="G51" s="4"/>
      <c r="H51" s="4"/>
      <c r="I51" s="4"/>
      <c r="J51" s="4"/>
      <c r="K51" s="4"/>
      <c r="L51" s="4"/>
      <c r="M51" s="4"/>
    </row>
  </sheetData>
  <mergeCells count="3">
    <mergeCell ref="A1:L1"/>
    <mergeCell ref="A2:L2"/>
    <mergeCell ref="A3:L3"/>
  </mergeCells>
  <phoneticPr fontId="0" type="noConversion"/>
  <pageMargins left="0.75" right="0.75" top="1" bottom="1" header="0.5" footer="0.5"/>
  <pageSetup scale="79" orientation="landscape" r:id="rId1"/>
  <headerFooter alignWithMargins="0">
    <oddFooter>&amp;L&amp;Z
&amp;F&amp;C&amp;A&amp;R24.&amp;P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N125"/>
  <sheetViews>
    <sheetView zoomScale="75"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6" t="s">
        <v>133</v>
      </c>
      <c r="B1" s="306"/>
      <c r="C1" s="306"/>
      <c r="D1" s="306"/>
      <c r="E1" s="306"/>
      <c r="F1" s="306"/>
      <c r="G1" s="306"/>
      <c r="H1" s="306"/>
      <c r="I1" s="306"/>
      <c r="J1" s="306"/>
      <c r="K1" s="306"/>
      <c r="L1" s="306"/>
    </row>
    <row r="2" spans="1:14" s="38" customFormat="1" ht="15.75" x14ac:dyDescent="0.25">
      <c r="A2" s="306" t="s">
        <v>1107</v>
      </c>
      <c r="B2" s="306"/>
      <c r="C2" s="306"/>
      <c r="D2" s="306"/>
      <c r="E2" s="306"/>
      <c r="F2" s="306"/>
      <c r="G2" s="306"/>
      <c r="H2" s="306"/>
      <c r="I2" s="306"/>
      <c r="J2" s="306"/>
      <c r="K2" s="306"/>
      <c r="L2" s="306"/>
    </row>
    <row r="3" spans="1:14" x14ac:dyDescent="0.2">
      <c r="A3" s="294" t="s">
        <v>1307</v>
      </c>
      <c r="B3" s="294"/>
      <c r="C3" s="294"/>
      <c r="D3" s="294"/>
      <c r="E3" s="294"/>
      <c r="F3" s="294"/>
      <c r="G3" s="294"/>
      <c r="H3" s="294"/>
      <c r="I3" s="294"/>
      <c r="J3" s="294"/>
      <c r="K3" s="294"/>
      <c r="L3" s="294"/>
    </row>
    <row r="4" spans="1:14" x14ac:dyDescent="0.2">
      <c r="A4" s="49"/>
      <c r="B4" s="49"/>
      <c r="C4" s="49"/>
      <c r="D4" s="49"/>
      <c r="E4" s="49"/>
      <c r="F4" s="49"/>
      <c r="G4" s="49"/>
      <c r="H4" s="49"/>
      <c r="I4" s="49"/>
      <c r="J4" s="49"/>
      <c r="K4" s="49"/>
      <c r="L4" s="49"/>
    </row>
    <row r="6" spans="1:14" x14ac:dyDescent="0.2">
      <c r="B6" s="41" t="s">
        <v>24</v>
      </c>
      <c r="D6" s="33"/>
      <c r="F6" s="33"/>
      <c r="H6" s="41" t="s">
        <v>568</v>
      </c>
      <c r="J6" s="33"/>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c r="C8"/>
      <c r="D8"/>
      <c r="E8"/>
      <c r="F8"/>
      <c r="G8"/>
      <c r="H8"/>
      <c r="I8"/>
      <c r="J8"/>
      <c r="K8"/>
      <c r="L8"/>
    </row>
    <row r="9" spans="1:14" s="10" customFormat="1" x14ac:dyDescent="0.2">
      <c r="A9" s="12" t="s">
        <v>636</v>
      </c>
      <c r="B9" s="48"/>
      <c r="C9" s="48"/>
      <c r="D9" s="48"/>
      <c r="E9" s="48"/>
      <c r="F9" s="48"/>
      <c r="G9" s="48"/>
      <c r="H9" s="48"/>
      <c r="I9" s="48"/>
      <c r="J9" s="48"/>
      <c r="K9" s="48"/>
      <c r="L9" s="48"/>
    </row>
    <row r="10" spans="1:14" x14ac:dyDescent="0.2">
      <c r="A10" t="s">
        <v>786</v>
      </c>
      <c r="B10" s="33">
        <v>0</v>
      </c>
      <c r="C10" s="45"/>
      <c r="D10" s="45">
        <v>0</v>
      </c>
      <c r="E10" s="45"/>
      <c r="F10" s="45">
        <v>0</v>
      </c>
      <c r="G10" s="45"/>
      <c r="H10" s="45">
        <v>0</v>
      </c>
      <c r="I10" s="45"/>
      <c r="J10" s="45">
        <v>0</v>
      </c>
      <c r="K10" s="45">
        <v>0</v>
      </c>
      <c r="L10" s="45">
        <v>0</v>
      </c>
      <c r="M10" s="4"/>
      <c r="N10" s="4"/>
    </row>
    <row r="11" spans="1:14" ht="13.5" thickBot="1" x14ac:dyDescent="0.25">
      <c r="B11" s="46">
        <v>0</v>
      </c>
      <c r="C11" s="45"/>
      <c r="D11" s="46">
        <v>0</v>
      </c>
      <c r="E11" s="45"/>
      <c r="F11" s="46">
        <v>0</v>
      </c>
      <c r="G11" s="45"/>
      <c r="H11" s="46">
        <v>0</v>
      </c>
      <c r="I11" s="45"/>
      <c r="J11" s="46">
        <v>0</v>
      </c>
      <c r="K11" s="45"/>
      <c r="L11" s="46">
        <v>0</v>
      </c>
      <c r="M11" s="4"/>
      <c r="N11" s="4"/>
    </row>
    <row r="12" spans="1:14" ht="13.5" thickTop="1" x14ac:dyDescent="0.2">
      <c r="B12" s="45"/>
      <c r="C12" s="45"/>
      <c r="D12" s="45"/>
      <c r="E12" s="45"/>
      <c r="F12" s="45"/>
      <c r="G12" s="45"/>
      <c r="H12" s="45"/>
      <c r="I12" s="45"/>
      <c r="J12" s="45"/>
      <c r="K12" s="45"/>
      <c r="L12" s="45"/>
      <c r="M12" s="4"/>
      <c r="N12" s="4"/>
    </row>
    <row r="13" spans="1:14" x14ac:dyDescent="0.2">
      <c r="B13" s="4"/>
      <c r="C13" s="4"/>
      <c r="D13" s="4"/>
      <c r="E13" s="4"/>
      <c r="F13" s="4"/>
      <c r="G13" s="4"/>
      <c r="H13" s="4"/>
      <c r="I13" s="4"/>
      <c r="J13" s="4"/>
      <c r="K13" s="4"/>
      <c r="L13" s="4"/>
      <c r="M13" s="4"/>
      <c r="N13" s="4"/>
    </row>
    <row r="14" spans="1:14" x14ac:dyDescent="0.2">
      <c r="B14" s="4"/>
      <c r="C14" s="4"/>
      <c r="D14" s="4"/>
      <c r="E14" s="4"/>
      <c r="F14" s="4"/>
      <c r="G14" s="4"/>
      <c r="H14" s="4"/>
      <c r="I14" s="4"/>
      <c r="J14" s="4"/>
      <c r="K14" s="4"/>
      <c r="L14" s="4"/>
      <c r="M14" s="4"/>
      <c r="N14" s="4"/>
    </row>
    <row r="15" spans="1:14" x14ac:dyDescent="0.2">
      <c r="B15" s="4"/>
      <c r="C15" s="4"/>
      <c r="D15" s="4"/>
      <c r="E15" s="4"/>
      <c r="F15" s="4"/>
      <c r="G15" s="4"/>
      <c r="H15" s="4"/>
      <c r="I15" s="4"/>
      <c r="J15" s="4"/>
      <c r="K15" s="4"/>
      <c r="L15" s="4"/>
      <c r="M15" s="4"/>
      <c r="N15" s="4"/>
    </row>
    <row r="16" spans="1:14" x14ac:dyDescent="0.2">
      <c r="B16" s="4"/>
      <c r="C16" s="4"/>
      <c r="D16" s="4"/>
      <c r="E16" s="4"/>
      <c r="F16" s="4"/>
      <c r="G16" s="4"/>
      <c r="H16" s="4"/>
      <c r="I16" s="4"/>
      <c r="J16" s="4"/>
      <c r="K16" s="4"/>
      <c r="L16" s="4"/>
      <c r="M16" s="4"/>
      <c r="N16" s="4"/>
    </row>
    <row r="17" spans="2:14" x14ac:dyDescent="0.2">
      <c r="B17" s="4"/>
      <c r="C17" s="4"/>
      <c r="D17" s="4"/>
      <c r="E17" s="4"/>
      <c r="F17" s="4"/>
      <c r="G17" s="4"/>
      <c r="H17" s="4"/>
      <c r="I17" s="4"/>
      <c r="J17" s="4"/>
      <c r="K17" s="4"/>
      <c r="L17" s="4"/>
      <c r="M17" s="4"/>
      <c r="N17" s="4"/>
    </row>
    <row r="18" spans="2:14" x14ac:dyDescent="0.2">
      <c r="B18" s="4"/>
      <c r="C18" s="4"/>
      <c r="D18" s="4"/>
      <c r="E18" s="4"/>
      <c r="F18" s="4"/>
      <c r="G18" s="4"/>
      <c r="H18" s="4"/>
      <c r="I18" s="4"/>
      <c r="J18" s="4"/>
      <c r="K18" s="4"/>
      <c r="L18" s="4"/>
      <c r="M18" s="4"/>
      <c r="N18" s="4"/>
    </row>
    <row r="19" spans="2:14" x14ac:dyDescent="0.2">
      <c r="B19" s="4"/>
      <c r="C19" s="4"/>
      <c r="D19" s="4"/>
      <c r="E19" s="4"/>
      <c r="F19" s="4"/>
      <c r="G19" s="4"/>
      <c r="H19" s="4"/>
      <c r="I19" s="4"/>
      <c r="J19" s="4"/>
      <c r="K19" s="4"/>
      <c r="L19" s="4"/>
      <c r="M19" s="4"/>
      <c r="N19" s="4"/>
    </row>
    <row r="20" spans="2:14" x14ac:dyDescent="0.2">
      <c r="B20" s="4"/>
      <c r="C20" s="4"/>
      <c r="D20" s="4"/>
      <c r="E20" s="4"/>
      <c r="F20" s="4"/>
      <c r="G20" s="4"/>
      <c r="H20" s="4"/>
      <c r="I20" s="4"/>
      <c r="J20" s="4"/>
      <c r="K20" s="4"/>
      <c r="L20" s="4"/>
      <c r="M20" s="4"/>
      <c r="N20" s="4"/>
    </row>
    <row r="21" spans="2:14" x14ac:dyDescent="0.2">
      <c r="B21" s="4"/>
      <c r="C21" s="4"/>
      <c r="D21" s="4"/>
      <c r="E21" s="4"/>
      <c r="F21" s="4"/>
      <c r="G21" s="4"/>
      <c r="H21" s="4"/>
      <c r="I21" s="4"/>
      <c r="J21" s="4"/>
      <c r="K21" s="4"/>
      <c r="L21" s="4"/>
      <c r="M21" s="4"/>
      <c r="N21" s="4"/>
    </row>
    <row r="22" spans="2:14" x14ac:dyDescent="0.2">
      <c r="B22" s="4"/>
      <c r="C22" s="4"/>
      <c r="D22" s="4"/>
      <c r="E22" s="4"/>
      <c r="F22" s="4"/>
      <c r="G22" s="4"/>
      <c r="H22" s="4"/>
      <c r="I22" s="4"/>
      <c r="J22" s="4"/>
      <c r="K22" s="4"/>
      <c r="L22" s="4"/>
      <c r="M22" s="4"/>
      <c r="N22" s="4"/>
    </row>
    <row r="23" spans="2:14" x14ac:dyDescent="0.2">
      <c r="B23" s="4"/>
      <c r="C23" s="4"/>
      <c r="D23" s="4"/>
      <c r="E23" s="4"/>
      <c r="F23" s="4"/>
      <c r="G23" s="4"/>
      <c r="H23" s="4"/>
      <c r="I23" s="4"/>
      <c r="J23" s="4"/>
      <c r="K23" s="4"/>
      <c r="L23" s="4"/>
      <c r="M23" s="4"/>
      <c r="N23" s="4"/>
    </row>
    <row r="24" spans="2:14" x14ac:dyDescent="0.2">
      <c r="B24" s="4"/>
      <c r="C24" s="4"/>
      <c r="D24" s="4"/>
      <c r="E24" s="4"/>
      <c r="F24" s="4"/>
      <c r="G24" s="4"/>
      <c r="H24" s="4"/>
      <c r="I24" s="4"/>
      <c r="J24" s="4"/>
      <c r="K24" s="4"/>
      <c r="L24" s="4"/>
      <c r="M24" s="4"/>
      <c r="N24" s="4"/>
    </row>
    <row r="25" spans="2:14" x14ac:dyDescent="0.2">
      <c r="B25" s="4"/>
      <c r="C25" s="4"/>
      <c r="D25" s="4"/>
      <c r="E25" s="4"/>
      <c r="F25" s="4"/>
      <c r="G25" s="4"/>
      <c r="H25" s="4"/>
      <c r="I25" s="4"/>
      <c r="J25" s="4"/>
      <c r="K25" s="4"/>
      <c r="L25" s="4"/>
      <c r="M25" s="4"/>
      <c r="N25" s="4"/>
    </row>
    <row r="26" spans="2:14" x14ac:dyDescent="0.2">
      <c r="B26" s="4"/>
      <c r="C26" s="4"/>
      <c r="D26" s="4"/>
      <c r="E26" s="4"/>
      <c r="F26" s="4"/>
      <c r="G26" s="4"/>
      <c r="H26" s="4"/>
      <c r="I26" s="4"/>
      <c r="J26" s="4"/>
      <c r="K26" s="4"/>
      <c r="L26" s="4"/>
      <c r="M26" s="4"/>
      <c r="N26" s="4"/>
    </row>
    <row r="27" spans="2:14" x14ac:dyDescent="0.2">
      <c r="B27" s="4"/>
      <c r="C27" s="4"/>
      <c r="D27" s="4"/>
      <c r="E27" s="4"/>
      <c r="F27" s="4"/>
      <c r="G27" s="4"/>
      <c r="H27" s="4"/>
      <c r="I27" s="4"/>
      <c r="J27" s="4"/>
      <c r="K27" s="4"/>
      <c r="L27" s="4"/>
      <c r="M27" s="4"/>
      <c r="N27" s="4"/>
    </row>
    <row r="28" spans="2:14" x14ac:dyDescent="0.2">
      <c r="B28" s="4"/>
      <c r="C28" s="4"/>
      <c r="D28" s="4"/>
      <c r="E28" s="4"/>
      <c r="F28" s="4"/>
      <c r="G28" s="4"/>
      <c r="H28" s="4"/>
      <c r="I28" s="4"/>
      <c r="J28" s="4"/>
      <c r="K28" s="4"/>
      <c r="L28" s="4"/>
      <c r="M28" s="4"/>
      <c r="N28" s="4"/>
    </row>
    <row r="29" spans="2:14" x14ac:dyDescent="0.2">
      <c r="B29" s="4"/>
      <c r="C29" s="4"/>
      <c r="D29" s="4"/>
      <c r="E29" s="4"/>
      <c r="F29" s="4"/>
      <c r="G29" s="4"/>
      <c r="H29" s="4"/>
      <c r="I29" s="4"/>
      <c r="J29" s="4"/>
      <c r="K29" s="4"/>
      <c r="L29" s="4"/>
      <c r="M29" s="4"/>
      <c r="N29" s="4"/>
    </row>
    <row r="30" spans="2:14" x14ac:dyDescent="0.2">
      <c r="B30" s="4"/>
      <c r="C30" s="4"/>
      <c r="D30" s="4"/>
      <c r="E30" s="4"/>
      <c r="F30" s="4"/>
      <c r="G30" s="4"/>
      <c r="H30" s="4"/>
      <c r="I30" s="4"/>
      <c r="J30" s="4"/>
      <c r="K30" s="4"/>
      <c r="L30" s="4"/>
      <c r="M30" s="4"/>
      <c r="N30" s="4"/>
    </row>
    <row r="31" spans="2:14" x14ac:dyDescent="0.2">
      <c r="B31" s="4"/>
      <c r="C31" s="4"/>
      <c r="D31" s="4"/>
      <c r="E31" s="4"/>
      <c r="F31" s="4"/>
      <c r="G31" s="4"/>
      <c r="H31" s="4"/>
      <c r="I31" s="4"/>
      <c r="J31" s="4"/>
      <c r="K31" s="4"/>
      <c r="L31" s="4"/>
      <c r="M31" s="4"/>
      <c r="N31" s="4"/>
    </row>
    <row r="32" spans="2:14" x14ac:dyDescent="0.2">
      <c r="B32" s="4"/>
      <c r="C32" s="4"/>
      <c r="D32" s="4"/>
      <c r="E32" s="4"/>
      <c r="F32" s="4"/>
      <c r="G32" s="4"/>
      <c r="H32" s="4"/>
      <c r="I32" s="4"/>
      <c r="J32" s="4"/>
      <c r="K32" s="4"/>
      <c r="L32" s="4"/>
      <c r="M32" s="4"/>
      <c r="N32" s="4"/>
    </row>
    <row r="33" spans="2:14" x14ac:dyDescent="0.2">
      <c r="B33" s="4"/>
      <c r="C33" s="4"/>
      <c r="D33" s="4"/>
      <c r="E33" s="4"/>
      <c r="F33" s="4"/>
      <c r="G33" s="4"/>
      <c r="H33" s="4"/>
      <c r="I33" s="4"/>
      <c r="J33" s="4"/>
      <c r="K33" s="4"/>
      <c r="L33" s="4"/>
      <c r="M33" s="4"/>
      <c r="N33" s="4"/>
    </row>
    <row r="34" spans="2:14" x14ac:dyDescent="0.2">
      <c r="B34" s="4"/>
      <c r="C34" s="4"/>
      <c r="D34" s="4"/>
      <c r="E34" s="4"/>
      <c r="F34" s="4"/>
      <c r="G34" s="4"/>
      <c r="H34" s="4"/>
      <c r="I34" s="4"/>
      <c r="J34" s="4"/>
      <c r="K34" s="4"/>
      <c r="L34" s="4"/>
      <c r="M34" s="4"/>
      <c r="N34" s="4"/>
    </row>
    <row r="35" spans="2:14" x14ac:dyDescent="0.2">
      <c r="B35" s="4"/>
      <c r="C35" s="4"/>
      <c r="D35" s="4"/>
      <c r="E35" s="4"/>
      <c r="F35" s="4"/>
      <c r="G35" s="4"/>
      <c r="H35" s="4"/>
      <c r="I35" s="4"/>
      <c r="J35" s="4"/>
      <c r="K35" s="4"/>
      <c r="L35" s="4"/>
      <c r="M35" s="4"/>
      <c r="N35" s="4"/>
    </row>
    <row r="36" spans="2:14" x14ac:dyDescent="0.2">
      <c r="B36" s="4"/>
      <c r="C36" s="4"/>
      <c r="D36" s="4"/>
      <c r="E36" s="4"/>
      <c r="F36" s="4"/>
      <c r="G36" s="4"/>
      <c r="H36" s="4"/>
      <c r="I36" s="4"/>
      <c r="J36" s="4"/>
      <c r="K36" s="4"/>
      <c r="L36" s="4"/>
      <c r="M36" s="4"/>
      <c r="N36" s="4"/>
    </row>
    <row r="37" spans="2:14" x14ac:dyDescent="0.2">
      <c r="B37" s="4"/>
      <c r="C37" s="4"/>
      <c r="D37" s="4"/>
      <c r="E37" s="4"/>
      <c r="F37" s="4"/>
      <c r="G37" s="4"/>
      <c r="H37" s="4"/>
      <c r="I37" s="4"/>
      <c r="J37" s="4"/>
      <c r="K37" s="4"/>
      <c r="L37" s="4"/>
      <c r="M37" s="4"/>
      <c r="N37" s="4"/>
    </row>
    <row r="38" spans="2:14" x14ac:dyDescent="0.2">
      <c r="B38" s="4"/>
      <c r="C38" s="4"/>
      <c r="D38" s="4"/>
      <c r="E38" s="4"/>
      <c r="F38" s="4"/>
      <c r="G38" s="4"/>
      <c r="H38" s="4"/>
      <c r="I38" s="4"/>
      <c r="J38" s="4"/>
      <c r="K38" s="4"/>
      <c r="L38" s="4"/>
      <c r="M38" s="4"/>
      <c r="N38" s="4"/>
    </row>
    <row r="39" spans="2:14" x14ac:dyDescent="0.2">
      <c r="B39" s="4"/>
      <c r="C39" s="4"/>
      <c r="D39" s="4"/>
      <c r="E39" s="4"/>
      <c r="F39" s="4"/>
      <c r="G39" s="4"/>
      <c r="H39" s="4"/>
      <c r="I39" s="4"/>
      <c r="J39" s="4"/>
      <c r="K39" s="4"/>
      <c r="L39" s="4"/>
      <c r="M39" s="4"/>
      <c r="N39" s="4"/>
    </row>
    <row r="40" spans="2:14" x14ac:dyDescent="0.2">
      <c r="B40" s="4"/>
      <c r="C40" s="4"/>
      <c r="D40" s="4"/>
      <c r="E40" s="4"/>
      <c r="F40" s="4"/>
      <c r="G40" s="4"/>
      <c r="H40" s="4"/>
      <c r="I40" s="4"/>
      <c r="J40" s="4"/>
      <c r="K40" s="4"/>
      <c r="L40" s="4"/>
      <c r="M40" s="4"/>
      <c r="N40" s="4"/>
    </row>
    <row r="41" spans="2:14" x14ac:dyDescent="0.2">
      <c r="B41" s="4"/>
      <c r="C41" s="4"/>
      <c r="D41" s="4"/>
      <c r="E41" s="4"/>
      <c r="F41" s="4"/>
      <c r="G41" s="4"/>
      <c r="H41" s="4"/>
      <c r="I41" s="4"/>
      <c r="J41" s="4"/>
      <c r="K41" s="4"/>
      <c r="L41" s="4"/>
      <c r="M41" s="4"/>
      <c r="N41" s="4"/>
    </row>
    <row r="42" spans="2:14" x14ac:dyDescent="0.2">
      <c r="B42" s="4"/>
      <c r="C42" s="4"/>
      <c r="D42" s="4"/>
      <c r="E42" s="4"/>
      <c r="F42" s="4"/>
      <c r="G42" s="4"/>
      <c r="H42" s="4"/>
      <c r="I42" s="4"/>
      <c r="J42" s="4"/>
      <c r="K42" s="4"/>
      <c r="L42" s="4"/>
      <c r="M42" s="4"/>
      <c r="N42" s="4"/>
    </row>
    <row r="43" spans="2:14" x14ac:dyDescent="0.2">
      <c r="B43" s="4"/>
      <c r="C43" s="4"/>
      <c r="D43" s="4"/>
      <c r="E43" s="4"/>
      <c r="F43" s="4"/>
      <c r="G43" s="4"/>
      <c r="H43" s="4"/>
      <c r="I43" s="4"/>
      <c r="J43" s="4"/>
      <c r="K43" s="4"/>
      <c r="L43" s="4"/>
      <c r="M43" s="4"/>
      <c r="N43" s="4"/>
    </row>
    <row r="44" spans="2:14" x14ac:dyDescent="0.2">
      <c r="B44" s="4"/>
      <c r="C44" s="4"/>
      <c r="D44" s="4"/>
      <c r="E44" s="4"/>
      <c r="F44" s="4"/>
      <c r="G44" s="4"/>
      <c r="H44" s="4"/>
      <c r="I44" s="4"/>
      <c r="J44" s="4"/>
      <c r="K44" s="4"/>
      <c r="L44" s="4"/>
      <c r="M44" s="4"/>
      <c r="N44" s="4"/>
    </row>
    <row r="45" spans="2:14" x14ac:dyDescent="0.2">
      <c r="B45" s="4"/>
      <c r="C45" s="4"/>
      <c r="D45" s="4"/>
      <c r="E45" s="4"/>
      <c r="F45" s="4"/>
      <c r="G45" s="4"/>
      <c r="H45" s="4"/>
      <c r="I45" s="4"/>
      <c r="J45" s="4"/>
      <c r="K45" s="4"/>
      <c r="L45" s="4"/>
      <c r="M45" s="4"/>
      <c r="N45" s="4"/>
    </row>
    <row r="46" spans="2:14" x14ac:dyDescent="0.2">
      <c r="B46" s="4"/>
      <c r="C46" s="4"/>
      <c r="D46" s="4"/>
      <c r="E46" s="4"/>
      <c r="F46" s="4"/>
      <c r="G46" s="4"/>
      <c r="H46" s="4"/>
      <c r="I46" s="4"/>
      <c r="J46" s="4"/>
      <c r="K46" s="4"/>
      <c r="L46" s="4"/>
      <c r="M46" s="4"/>
      <c r="N46" s="4"/>
    </row>
    <row r="47" spans="2:14" x14ac:dyDescent="0.2">
      <c r="B47" s="4"/>
      <c r="C47" s="4"/>
      <c r="D47" s="4"/>
      <c r="E47" s="4"/>
      <c r="F47" s="4"/>
      <c r="G47" s="4"/>
      <c r="H47" s="4"/>
      <c r="I47" s="4"/>
      <c r="J47" s="4"/>
      <c r="K47" s="4"/>
      <c r="L47" s="4"/>
      <c r="M47" s="4"/>
      <c r="N47" s="4"/>
    </row>
    <row r="48" spans="2:14" x14ac:dyDescent="0.2">
      <c r="B48" s="4"/>
      <c r="C48" s="4"/>
      <c r="D48" s="4"/>
      <c r="E48" s="4"/>
      <c r="F48" s="4"/>
      <c r="G48" s="4"/>
      <c r="H48" s="4"/>
      <c r="I48" s="4"/>
      <c r="J48" s="4"/>
      <c r="K48" s="4"/>
      <c r="L48" s="4"/>
      <c r="M48" s="4"/>
      <c r="N48" s="4"/>
    </row>
    <row r="49" spans="2:14" x14ac:dyDescent="0.2">
      <c r="B49" s="4"/>
      <c r="C49" s="4"/>
      <c r="D49" s="4"/>
      <c r="E49" s="4"/>
      <c r="F49" s="4"/>
      <c r="G49" s="4"/>
      <c r="H49" s="4"/>
      <c r="I49" s="4"/>
      <c r="J49" s="4"/>
      <c r="K49" s="4"/>
      <c r="L49" s="4"/>
      <c r="M49" s="4"/>
      <c r="N49" s="4"/>
    </row>
    <row r="50" spans="2:14" x14ac:dyDescent="0.2">
      <c r="B50" s="4"/>
      <c r="C50" s="4"/>
      <c r="D50" s="4"/>
      <c r="E50" s="4"/>
      <c r="F50" s="4"/>
      <c r="G50" s="4"/>
      <c r="H50" s="4"/>
      <c r="I50" s="4"/>
      <c r="J50" s="4"/>
      <c r="K50" s="4"/>
      <c r="L50" s="4"/>
      <c r="M50" s="4"/>
      <c r="N50" s="4"/>
    </row>
    <row r="51" spans="2:14" x14ac:dyDescent="0.2">
      <c r="B51" s="4"/>
      <c r="C51" s="4"/>
      <c r="D51" s="4"/>
      <c r="E51" s="4"/>
      <c r="F51" s="4"/>
      <c r="G51" s="4"/>
      <c r="H51" s="4"/>
      <c r="I51" s="4"/>
      <c r="J51" s="4"/>
      <c r="K51" s="4"/>
      <c r="L51" s="4"/>
      <c r="M51" s="4"/>
      <c r="N51" s="4"/>
    </row>
    <row r="52" spans="2:14" x14ac:dyDescent="0.2">
      <c r="B52" s="4"/>
      <c r="C52" s="4"/>
      <c r="D52" s="4"/>
      <c r="E52" s="4"/>
      <c r="F52" s="4"/>
      <c r="G52" s="4"/>
      <c r="H52" s="4"/>
      <c r="I52" s="4"/>
      <c r="J52" s="4"/>
      <c r="K52" s="4"/>
      <c r="L52" s="4"/>
      <c r="M52" s="4"/>
      <c r="N52" s="4"/>
    </row>
    <row r="53" spans="2:14" x14ac:dyDescent="0.2">
      <c r="B53" s="4"/>
      <c r="C53" s="4"/>
      <c r="D53" s="4"/>
      <c r="E53" s="4"/>
      <c r="F53" s="4"/>
      <c r="G53" s="4"/>
      <c r="H53" s="4"/>
      <c r="I53" s="4"/>
      <c r="J53" s="4"/>
      <c r="K53" s="4"/>
      <c r="L53" s="4"/>
      <c r="M53" s="4"/>
      <c r="N53" s="4"/>
    </row>
    <row r="54" spans="2:14" x14ac:dyDescent="0.2">
      <c r="B54" s="4"/>
      <c r="C54" s="4"/>
      <c r="D54" s="4"/>
      <c r="E54" s="4"/>
      <c r="F54" s="4"/>
      <c r="G54" s="4"/>
      <c r="H54" s="4"/>
      <c r="I54" s="4"/>
      <c r="J54" s="4"/>
      <c r="K54" s="4"/>
      <c r="L54" s="4"/>
      <c r="M54" s="4"/>
      <c r="N54" s="4"/>
    </row>
    <row r="55" spans="2:14" x14ac:dyDescent="0.2">
      <c r="B55" s="4"/>
      <c r="C55" s="4"/>
      <c r="D55" s="4"/>
      <c r="E55" s="4"/>
      <c r="F55" s="4"/>
      <c r="G55" s="4"/>
      <c r="H55" s="4"/>
      <c r="I55" s="4"/>
      <c r="J55" s="4"/>
      <c r="K55" s="4"/>
      <c r="L55" s="4"/>
      <c r="M55" s="4"/>
      <c r="N55" s="4"/>
    </row>
    <row r="56" spans="2:14" x14ac:dyDescent="0.2">
      <c r="B56" s="4"/>
      <c r="C56" s="4"/>
      <c r="D56" s="4"/>
      <c r="E56" s="4"/>
      <c r="F56" s="4"/>
      <c r="G56" s="4"/>
      <c r="H56" s="4"/>
      <c r="I56" s="4"/>
      <c r="J56" s="4"/>
      <c r="K56" s="4"/>
      <c r="L56" s="4"/>
      <c r="M56" s="4"/>
      <c r="N56" s="4"/>
    </row>
    <row r="57" spans="2:14" x14ac:dyDescent="0.2">
      <c r="B57" s="4"/>
      <c r="C57" s="4"/>
      <c r="D57" s="4"/>
      <c r="E57" s="4"/>
      <c r="F57" s="4"/>
      <c r="G57" s="4"/>
      <c r="H57" s="4"/>
      <c r="I57" s="4"/>
      <c r="J57" s="4"/>
      <c r="K57" s="4"/>
      <c r="L57" s="4"/>
      <c r="M57" s="4"/>
      <c r="N57" s="4"/>
    </row>
    <row r="58" spans="2:14" x14ac:dyDescent="0.2">
      <c r="B58" s="4"/>
      <c r="C58" s="4"/>
      <c r="D58" s="4"/>
      <c r="E58" s="4"/>
      <c r="F58" s="4"/>
      <c r="G58" s="4"/>
      <c r="H58" s="4"/>
      <c r="I58" s="4"/>
      <c r="J58" s="4"/>
      <c r="K58" s="4"/>
      <c r="L58" s="4"/>
      <c r="M58" s="4"/>
      <c r="N58" s="4"/>
    </row>
    <row r="59" spans="2:14" x14ac:dyDescent="0.2">
      <c r="B59" s="4"/>
      <c r="C59" s="4"/>
      <c r="D59" s="4"/>
      <c r="E59" s="4"/>
      <c r="F59" s="4"/>
      <c r="G59" s="4"/>
      <c r="H59" s="4"/>
      <c r="I59" s="4"/>
      <c r="J59" s="4"/>
      <c r="K59" s="4"/>
      <c r="L59" s="4"/>
      <c r="M59" s="4"/>
      <c r="N59" s="4"/>
    </row>
    <row r="60" spans="2:14" x14ac:dyDescent="0.2">
      <c r="B60" s="4"/>
      <c r="C60" s="4"/>
      <c r="D60" s="4"/>
      <c r="E60" s="4"/>
      <c r="F60" s="4"/>
      <c r="G60" s="4"/>
      <c r="H60" s="4"/>
      <c r="I60" s="4"/>
      <c r="J60" s="4"/>
      <c r="K60" s="4"/>
      <c r="L60" s="4"/>
      <c r="M60" s="4"/>
      <c r="N60" s="4"/>
    </row>
    <row r="61" spans="2:14" x14ac:dyDescent="0.2">
      <c r="B61" s="4"/>
      <c r="C61" s="4"/>
      <c r="D61" s="4"/>
      <c r="E61" s="4"/>
      <c r="F61" s="4"/>
      <c r="G61" s="4"/>
      <c r="H61" s="4"/>
      <c r="I61" s="4"/>
      <c r="J61" s="4"/>
      <c r="K61" s="4"/>
      <c r="L61" s="4"/>
      <c r="M61" s="4"/>
      <c r="N61" s="4"/>
    </row>
    <row r="62" spans="2:14" x14ac:dyDescent="0.2">
      <c r="B62" s="4"/>
      <c r="C62" s="4"/>
      <c r="D62" s="4"/>
      <c r="E62" s="4"/>
      <c r="F62" s="4"/>
      <c r="G62" s="4"/>
      <c r="H62" s="4"/>
      <c r="I62" s="4"/>
      <c r="J62" s="4"/>
      <c r="K62" s="4"/>
      <c r="L62" s="4"/>
      <c r="M62" s="4"/>
      <c r="N62" s="4"/>
    </row>
    <row r="63" spans="2:14" x14ac:dyDescent="0.2">
      <c r="B63" s="4"/>
      <c r="C63" s="4"/>
      <c r="D63" s="4"/>
      <c r="E63" s="4"/>
      <c r="F63" s="4"/>
      <c r="G63" s="4"/>
      <c r="H63" s="4"/>
      <c r="I63" s="4"/>
      <c r="J63" s="4"/>
      <c r="K63" s="4"/>
      <c r="L63" s="4"/>
      <c r="M63" s="4"/>
      <c r="N63" s="4"/>
    </row>
    <row r="64" spans="2:14" x14ac:dyDescent="0.2">
      <c r="B64" s="4"/>
      <c r="C64" s="4"/>
      <c r="D64" s="4"/>
      <c r="E64" s="4"/>
      <c r="F64" s="4"/>
      <c r="G64" s="4"/>
      <c r="H64" s="4"/>
      <c r="I64" s="4"/>
      <c r="J64" s="4"/>
      <c r="K64" s="4"/>
      <c r="L64" s="4"/>
      <c r="M64" s="4"/>
      <c r="N64" s="4"/>
    </row>
    <row r="65" spans="2:14" x14ac:dyDescent="0.2">
      <c r="B65" s="4"/>
      <c r="C65" s="4"/>
      <c r="D65" s="4"/>
      <c r="E65" s="4"/>
      <c r="F65" s="4"/>
      <c r="G65" s="4"/>
      <c r="H65" s="4"/>
      <c r="I65" s="4"/>
      <c r="J65" s="4"/>
      <c r="K65" s="4"/>
      <c r="L65" s="4"/>
      <c r="M65" s="4"/>
      <c r="N65" s="4"/>
    </row>
    <row r="66" spans="2:14" x14ac:dyDescent="0.2">
      <c r="B66" s="4"/>
      <c r="C66" s="4"/>
      <c r="D66" s="4"/>
      <c r="E66" s="4"/>
      <c r="F66" s="4"/>
      <c r="G66" s="4"/>
      <c r="H66" s="4"/>
      <c r="I66" s="4"/>
      <c r="J66" s="4"/>
      <c r="K66" s="4"/>
      <c r="L66" s="4"/>
      <c r="M66" s="4"/>
      <c r="N66" s="4"/>
    </row>
    <row r="67" spans="2:14" x14ac:dyDescent="0.2">
      <c r="B67" s="4"/>
      <c r="C67" s="4"/>
      <c r="D67" s="4"/>
      <c r="E67" s="4"/>
      <c r="F67" s="4"/>
      <c r="G67" s="4"/>
      <c r="H67" s="4"/>
      <c r="I67" s="4"/>
      <c r="J67" s="4"/>
      <c r="K67" s="4"/>
      <c r="L67" s="4"/>
      <c r="M67" s="4"/>
      <c r="N67" s="4"/>
    </row>
    <row r="68" spans="2:14" x14ac:dyDescent="0.2">
      <c r="B68" s="4"/>
      <c r="C68" s="4"/>
      <c r="D68" s="4"/>
      <c r="E68" s="4"/>
      <c r="F68" s="4"/>
      <c r="G68" s="4"/>
      <c r="H68" s="4"/>
      <c r="I68" s="4"/>
      <c r="J68" s="4"/>
      <c r="K68" s="4"/>
      <c r="L68" s="4"/>
      <c r="M68" s="4"/>
      <c r="N68" s="4"/>
    </row>
    <row r="69" spans="2:14" x14ac:dyDescent="0.2">
      <c r="B69" s="4"/>
      <c r="C69" s="4"/>
      <c r="D69" s="4"/>
      <c r="E69" s="4"/>
      <c r="F69" s="4"/>
      <c r="G69" s="4"/>
      <c r="H69" s="4"/>
      <c r="I69" s="4"/>
      <c r="J69" s="4"/>
      <c r="K69" s="4"/>
      <c r="L69" s="4"/>
      <c r="M69" s="4"/>
      <c r="N69" s="4"/>
    </row>
    <row r="70" spans="2:14" x14ac:dyDescent="0.2">
      <c r="B70" s="4"/>
      <c r="C70" s="4"/>
      <c r="D70" s="4"/>
      <c r="E70" s="4"/>
      <c r="F70" s="4"/>
      <c r="G70" s="4"/>
      <c r="H70" s="4"/>
      <c r="I70" s="4"/>
      <c r="J70" s="4"/>
      <c r="K70" s="4"/>
      <c r="L70" s="4"/>
      <c r="M70" s="4"/>
      <c r="N70" s="4"/>
    </row>
    <row r="71" spans="2:14" x14ac:dyDescent="0.2">
      <c r="B71" s="4"/>
      <c r="C71" s="4"/>
      <c r="D71" s="4"/>
      <c r="E71" s="4"/>
      <c r="F71" s="4"/>
      <c r="G71" s="4"/>
      <c r="H71" s="4"/>
      <c r="I71" s="4"/>
      <c r="J71" s="4"/>
      <c r="K71" s="4"/>
      <c r="L71" s="4"/>
      <c r="M71" s="4"/>
      <c r="N71" s="4"/>
    </row>
    <row r="72" spans="2:14" x14ac:dyDescent="0.2">
      <c r="B72" s="4"/>
      <c r="C72" s="4"/>
      <c r="D72" s="4"/>
      <c r="E72" s="4"/>
      <c r="F72" s="4"/>
      <c r="G72" s="4"/>
      <c r="H72" s="4"/>
      <c r="I72" s="4"/>
      <c r="J72" s="4"/>
      <c r="K72" s="4"/>
      <c r="L72" s="4"/>
      <c r="M72" s="4"/>
      <c r="N72" s="4"/>
    </row>
    <row r="73" spans="2:14" x14ac:dyDescent="0.2">
      <c r="B73" s="4"/>
      <c r="C73" s="4"/>
      <c r="D73" s="4"/>
      <c r="E73" s="4"/>
      <c r="F73" s="4"/>
      <c r="G73" s="4"/>
      <c r="H73" s="4"/>
      <c r="I73" s="4"/>
      <c r="J73" s="4"/>
      <c r="K73" s="4"/>
      <c r="L73" s="4"/>
      <c r="M73" s="4"/>
      <c r="N73" s="4"/>
    </row>
    <row r="74" spans="2:14" x14ac:dyDescent="0.2">
      <c r="B74" s="4"/>
      <c r="C74" s="4"/>
      <c r="D74" s="4"/>
      <c r="E74" s="4"/>
      <c r="F74" s="4"/>
      <c r="G74" s="4"/>
      <c r="H74" s="4"/>
      <c r="I74" s="4"/>
      <c r="J74" s="4"/>
      <c r="K74" s="4"/>
      <c r="L74" s="4"/>
      <c r="M74" s="4"/>
      <c r="N74" s="4"/>
    </row>
    <row r="75" spans="2:14" x14ac:dyDescent="0.2">
      <c r="B75" s="4"/>
      <c r="C75" s="4"/>
      <c r="D75" s="4"/>
      <c r="E75" s="4"/>
      <c r="F75" s="4"/>
      <c r="G75" s="4"/>
      <c r="H75" s="4"/>
      <c r="I75" s="4"/>
      <c r="J75" s="4"/>
      <c r="K75" s="4"/>
      <c r="L75" s="4"/>
      <c r="M75" s="4"/>
      <c r="N75" s="4"/>
    </row>
    <row r="76" spans="2:14" x14ac:dyDescent="0.2">
      <c r="B76" s="4"/>
      <c r="C76" s="4"/>
      <c r="D76" s="4"/>
      <c r="E76" s="4"/>
      <c r="F76" s="4"/>
      <c r="G76" s="4"/>
      <c r="H76" s="4"/>
      <c r="I76" s="4"/>
      <c r="J76" s="4"/>
      <c r="K76" s="4"/>
      <c r="L76" s="4"/>
      <c r="M76" s="4"/>
      <c r="N76" s="4"/>
    </row>
    <row r="77" spans="2:14" x14ac:dyDescent="0.2">
      <c r="B77" s="4"/>
      <c r="C77" s="4"/>
      <c r="D77" s="4"/>
      <c r="E77" s="4"/>
      <c r="F77" s="4"/>
      <c r="G77" s="4"/>
      <c r="H77" s="4"/>
      <c r="I77" s="4"/>
      <c r="J77" s="4"/>
      <c r="K77" s="4"/>
      <c r="L77" s="4"/>
      <c r="M77" s="4"/>
      <c r="N77" s="4"/>
    </row>
    <row r="78" spans="2:14" x14ac:dyDescent="0.2">
      <c r="B78" s="4"/>
      <c r="C78" s="4"/>
      <c r="D78" s="4"/>
      <c r="E78" s="4"/>
      <c r="F78" s="4"/>
      <c r="G78" s="4"/>
      <c r="H78" s="4"/>
      <c r="I78" s="4"/>
      <c r="J78" s="4"/>
      <c r="K78" s="4"/>
      <c r="L78" s="4"/>
      <c r="M78" s="4"/>
      <c r="N78" s="4"/>
    </row>
    <row r="79" spans="2:14" x14ac:dyDescent="0.2">
      <c r="B79" s="4"/>
      <c r="C79" s="4"/>
      <c r="D79" s="4"/>
      <c r="E79" s="4"/>
      <c r="F79" s="4"/>
      <c r="G79" s="4"/>
      <c r="H79" s="4"/>
      <c r="I79" s="4"/>
      <c r="J79" s="4"/>
      <c r="K79" s="4"/>
      <c r="L79" s="4"/>
      <c r="M79" s="4"/>
      <c r="N79" s="4"/>
    </row>
    <row r="80" spans="2:14" x14ac:dyDescent="0.2">
      <c r="B80" s="4"/>
      <c r="C80" s="4"/>
      <c r="D80" s="4"/>
      <c r="E80" s="4"/>
      <c r="F80" s="4"/>
      <c r="G80" s="4"/>
      <c r="H80" s="4"/>
      <c r="I80" s="4"/>
      <c r="J80" s="4"/>
      <c r="K80" s="4"/>
      <c r="L80" s="4"/>
      <c r="M80" s="4"/>
      <c r="N80" s="4"/>
    </row>
    <row r="81" spans="2:14" x14ac:dyDescent="0.2">
      <c r="B81" s="4"/>
      <c r="C81" s="4"/>
      <c r="D81" s="4"/>
      <c r="E81" s="4"/>
      <c r="F81" s="4"/>
      <c r="G81" s="4"/>
      <c r="H81" s="4"/>
      <c r="I81" s="4"/>
      <c r="J81" s="4"/>
      <c r="K81" s="4"/>
      <c r="L81" s="4"/>
      <c r="M81" s="4"/>
      <c r="N81" s="4"/>
    </row>
    <row r="82" spans="2:14" x14ac:dyDescent="0.2">
      <c r="B82" s="4"/>
      <c r="C82" s="4"/>
      <c r="D82" s="4"/>
      <c r="E82" s="4"/>
      <c r="F82" s="4"/>
      <c r="G82" s="4"/>
      <c r="H82" s="4"/>
      <c r="I82" s="4"/>
      <c r="J82" s="4"/>
      <c r="K82" s="4"/>
      <c r="L82" s="4"/>
      <c r="M82" s="4"/>
      <c r="N82" s="4"/>
    </row>
    <row r="83" spans="2:14" x14ac:dyDescent="0.2">
      <c r="B83" s="4"/>
      <c r="C83" s="4"/>
      <c r="D83" s="4"/>
      <c r="E83" s="4"/>
      <c r="F83" s="4"/>
      <c r="G83" s="4"/>
      <c r="H83" s="4"/>
      <c r="I83" s="4"/>
      <c r="J83" s="4"/>
      <c r="K83" s="4"/>
      <c r="L83" s="4"/>
      <c r="M83" s="4"/>
      <c r="N83" s="4"/>
    </row>
    <row r="84" spans="2:14" x14ac:dyDescent="0.2">
      <c r="B84" s="4"/>
      <c r="C84" s="4"/>
      <c r="D84" s="4"/>
      <c r="E84" s="4"/>
      <c r="F84" s="4"/>
      <c r="G84" s="4"/>
      <c r="H84" s="4"/>
      <c r="I84" s="4"/>
      <c r="J84" s="4"/>
      <c r="K84" s="4"/>
      <c r="L84" s="4"/>
      <c r="M84" s="4"/>
      <c r="N84" s="4"/>
    </row>
    <row r="85" spans="2:14" x14ac:dyDescent="0.2">
      <c r="B85" s="4"/>
      <c r="C85" s="4"/>
      <c r="D85" s="4"/>
      <c r="E85" s="4"/>
      <c r="F85" s="4"/>
      <c r="G85" s="4"/>
      <c r="H85" s="4"/>
      <c r="I85" s="4"/>
      <c r="J85" s="4"/>
      <c r="K85" s="4"/>
      <c r="L85" s="4"/>
      <c r="M85" s="4"/>
      <c r="N85" s="4"/>
    </row>
    <row r="86" spans="2:14" x14ac:dyDescent="0.2">
      <c r="B86" s="4"/>
      <c r="C86" s="4"/>
      <c r="D86" s="4"/>
      <c r="E86" s="4"/>
      <c r="F86" s="4"/>
      <c r="G86" s="4"/>
      <c r="H86" s="4"/>
      <c r="I86" s="4"/>
      <c r="J86" s="4"/>
      <c r="K86" s="4"/>
      <c r="L86" s="4"/>
      <c r="M86" s="4"/>
      <c r="N86" s="4"/>
    </row>
    <row r="87" spans="2:14" x14ac:dyDescent="0.2">
      <c r="B87" s="4"/>
      <c r="C87" s="4"/>
      <c r="D87" s="4"/>
      <c r="E87" s="4"/>
      <c r="F87" s="4"/>
      <c r="G87" s="4"/>
      <c r="H87" s="4"/>
      <c r="I87" s="4"/>
      <c r="J87" s="4"/>
      <c r="K87" s="4"/>
      <c r="L87" s="4"/>
      <c r="M87" s="4"/>
      <c r="N87" s="4"/>
    </row>
    <row r="88" spans="2:14" x14ac:dyDescent="0.2">
      <c r="B88" s="4"/>
      <c r="C88" s="4"/>
      <c r="D88" s="4"/>
      <c r="E88" s="4"/>
      <c r="F88" s="4"/>
      <c r="G88" s="4"/>
      <c r="H88" s="4"/>
      <c r="I88" s="4"/>
      <c r="J88" s="4"/>
      <c r="K88" s="4"/>
      <c r="L88" s="4"/>
      <c r="M88" s="4"/>
      <c r="N88" s="4"/>
    </row>
    <row r="89" spans="2:14" x14ac:dyDescent="0.2">
      <c r="B89" s="4"/>
      <c r="C89" s="4"/>
      <c r="D89" s="4"/>
      <c r="E89" s="4"/>
      <c r="F89" s="4"/>
      <c r="G89" s="4"/>
      <c r="H89" s="4"/>
      <c r="I89" s="4"/>
      <c r="J89" s="4"/>
      <c r="K89" s="4"/>
      <c r="L89" s="4"/>
      <c r="M89" s="4"/>
      <c r="N89" s="4"/>
    </row>
    <row r="90" spans="2:14" x14ac:dyDescent="0.2">
      <c r="B90" s="4"/>
      <c r="C90" s="4"/>
      <c r="D90" s="4"/>
      <c r="E90" s="4"/>
      <c r="F90" s="4"/>
      <c r="G90" s="4"/>
      <c r="H90" s="4"/>
      <c r="I90" s="4"/>
      <c r="J90" s="4"/>
      <c r="K90" s="4"/>
      <c r="L90" s="4"/>
      <c r="M90" s="4"/>
      <c r="N90" s="4"/>
    </row>
    <row r="91" spans="2:14" x14ac:dyDescent="0.2">
      <c r="B91" s="4"/>
      <c r="C91" s="4"/>
      <c r="D91" s="4"/>
      <c r="E91" s="4"/>
      <c r="F91" s="4"/>
      <c r="G91" s="4"/>
      <c r="H91" s="4"/>
      <c r="I91" s="4"/>
      <c r="J91" s="4"/>
      <c r="K91" s="4"/>
      <c r="L91" s="4"/>
      <c r="M91" s="4"/>
      <c r="N91" s="4"/>
    </row>
    <row r="92" spans="2:14" x14ac:dyDescent="0.2">
      <c r="B92" s="4"/>
      <c r="C92" s="4"/>
      <c r="D92" s="4"/>
      <c r="E92" s="4"/>
      <c r="F92" s="4"/>
      <c r="G92" s="4"/>
      <c r="H92" s="4"/>
      <c r="I92" s="4"/>
      <c r="J92" s="4"/>
      <c r="K92" s="4"/>
      <c r="L92" s="4"/>
      <c r="M92" s="4"/>
      <c r="N92" s="4"/>
    </row>
    <row r="93" spans="2:14" x14ac:dyDescent="0.2">
      <c r="B93" s="4"/>
      <c r="C93" s="4"/>
      <c r="D93" s="4"/>
      <c r="E93" s="4"/>
      <c r="F93" s="4"/>
      <c r="G93" s="4"/>
      <c r="H93" s="4"/>
      <c r="I93" s="4"/>
      <c r="J93" s="4"/>
      <c r="K93" s="4"/>
      <c r="L93" s="4"/>
      <c r="M93" s="4"/>
      <c r="N93" s="4"/>
    </row>
    <row r="94" spans="2:14" x14ac:dyDescent="0.2">
      <c r="B94" s="4"/>
      <c r="C94" s="4"/>
      <c r="D94" s="4"/>
      <c r="E94" s="4"/>
      <c r="F94" s="4"/>
      <c r="G94" s="4"/>
      <c r="H94" s="4"/>
      <c r="I94" s="4"/>
      <c r="J94" s="4"/>
      <c r="K94" s="4"/>
      <c r="L94" s="4"/>
      <c r="M94" s="4"/>
      <c r="N94" s="4"/>
    </row>
    <row r="95" spans="2:14" x14ac:dyDescent="0.2">
      <c r="B95" s="4"/>
      <c r="C95" s="4"/>
      <c r="D95" s="4"/>
      <c r="E95" s="4"/>
      <c r="F95" s="4"/>
      <c r="G95" s="4"/>
      <c r="H95" s="4"/>
      <c r="I95" s="4"/>
      <c r="J95" s="4"/>
      <c r="K95" s="4"/>
      <c r="L95" s="4"/>
      <c r="M95" s="4"/>
      <c r="N95" s="4"/>
    </row>
    <row r="96" spans="2:14" x14ac:dyDescent="0.2">
      <c r="B96" s="4"/>
      <c r="C96" s="4"/>
      <c r="D96" s="4"/>
      <c r="E96" s="4"/>
      <c r="F96" s="4"/>
      <c r="G96" s="4"/>
      <c r="H96" s="4"/>
      <c r="I96" s="4"/>
      <c r="J96" s="4"/>
      <c r="K96" s="4"/>
      <c r="L96" s="4"/>
      <c r="M96" s="4"/>
      <c r="N96" s="4"/>
    </row>
    <row r="97" spans="2:14" x14ac:dyDescent="0.2">
      <c r="B97" s="4"/>
      <c r="C97" s="4"/>
      <c r="D97" s="4"/>
      <c r="E97" s="4"/>
      <c r="F97" s="4"/>
      <c r="G97" s="4"/>
      <c r="H97" s="4"/>
      <c r="I97" s="4"/>
      <c r="J97" s="4"/>
      <c r="K97" s="4"/>
      <c r="L97" s="4"/>
      <c r="M97" s="4"/>
      <c r="N97" s="4"/>
    </row>
    <row r="98" spans="2:14" x14ac:dyDescent="0.2">
      <c r="B98" s="4"/>
      <c r="C98" s="4"/>
      <c r="D98" s="4"/>
      <c r="E98" s="4"/>
      <c r="F98" s="4"/>
      <c r="G98" s="4"/>
      <c r="H98" s="4"/>
      <c r="I98" s="4"/>
      <c r="J98" s="4"/>
      <c r="K98" s="4"/>
      <c r="L98" s="4"/>
      <c r="M98" s="4"/>
      <c r="N98" s="4"/>
    </row>
    <row r="99" spans="2:14" x14ac:dyDescent="0.2">
      <c r="B99" s="4"/>
      <c r="C99" s="4"/>
      <c r="D99" s="4"/>
      <c r="E99" s="4"/>
      <c r="F99" s="4"/>
      <c r="G99" s="4"/>
      <c r="H99" s="4"/>
      <c r="I99" s="4"/>
      <c r="J99" s="4"/>
      <c r="K99" s="4"/>
      <c r="L99" s="4"/>
      <c r="M99" s="4"/>
      <c r="N99" s="4"/>
    </row>
    <row r="100" spans="2:14" x14ac:dyDescent="0.2">
      <c r="B100" s="4"/>
      <c r="C100" s="4"/>
      <c r="D100" s="4"/>
      <c r="E100" s="4"/>
      <c r="F100" s="4"/>
      <c r="G100" s="4"/>
      <c r="H100" s="4"/>
      <c r="I100" s="4"/>
      <c r="J100" s="4"/>
      <c r="K100" s="4"/>
      <c r="L100" s="4"/>
      <c r="M100" s="4"/>
      <c r="N100" s="4"/>
    </row>
    <row r="101" spans="2:14" x14ac:dyDescent="0.2">
      <c r="B101" s="4"/>
      <c r="C101" s="4"/>
      <c r="D101" s="4"/>
      <c r="E101" s="4"/>
      <c r="F101" s="4"/>
      <c r="G101" s="4"/>
      <c r="H101" s="4"/>
      <c r="I101" s="4"/>
      <c r="J101" s="4"/>
      <c r="K101" s="4"/>
      <c r="L101" s="4"/>
      <c r="M101" s="4"/>
      <c r="N101" s="4"/>
    </row>
    <row r="102" spans="2:14" x14ac:dyDescent="0.2">
      <c r="B102" s="4"/>
      <c r="C102" s="4"/>
      <c r="D102" s="4"/>
      <c r="E102" s="4"/>
      <c r="F102" s="4"/>
      <c r="G102" s="4"/>
      <c r="H102" s="4"/>
      <c r="I102" s="4"/>
      <c r="J102" s="4"/>
      <c r="K102" s="4"/>
      <c r="L102" s="4"/>
      <c r="M102" s="4"/>
      <c r="N102" s="4"/>
    </row>
    <row r="103" spans="2:14" x14ac:dyDescent="0.2">
      <c r="B103" s="4"/>
      <c r="C103" s="4"/>
      <c r="D103" s="4"/>
      <c r="E103" s="4"/>
      <c r="F103" s="4"/>
      <c r="G103" s="4"/>
      <c r="H103" s="4"/>
      <c r="I103" s="4"/>
      <c r="J103" s="4"/>
      <c r="K103" s="4"/>
      <c r="L103" s="4"/>
      <c r="M103" s="4"/>
      <c r="N103" s="4"/>
    </row>
    <row r="104" spans="2:14" x14ac:dyDescent="0.2">
      <c r="B104" s="4"/>
      <c r="C104" s="4"/>
      <c r="D104" s="4"/>
      <c r="E104" s="4"/>
      <c r="F104" s="4"/>
      <c r="G104" s="4"/>
      <c r="H104" s="4"/>
      <c r="I104" s="4"/>
      <c r="J104" s="4"/>
      <c r="K104" s="4"/>
      <c r="L104" s="4"/>
      <c r="M104" s="4"/>
      <c r="N104" s="4"/>
    </row>
    <row r="105" spans="2:14" x14ac:dyDescent="0.2">
      <c r="B105" s="4"/>
      <c r="C105" s="4"/>
      <c r="D105" s="4"/>
      <c r="E105" s="4"/>
      <c r="F105" s="4"/>
      <c r="G105" s="4"/>
      <c r="H105" s="4"/>
      <c r="I105" s="4"/>
      <c r="J105" s="4"/>
      <c r="K105" s="4"/>
      <c r="L105" s="4"/>
      <c r="M105" s="4"/>
      <c r="N105" s="4"/>
    </row>
    <row r="106" spans="2:14" x14ac:dyDescent="0.2">
      <c r="B106" s="4"/>
      <c r="C106" s="4"/>
      <c r="D106" s="4"/>
      <c r="E106" s="4"/>
      <c r="F106" s="4"/>
      <c r="G106" s="4"/>
      <c r="H106" s="4"/>
      <c r="I106" s="4"/>
      <c r="J106" s="4"/>
      <c r="K106" s="4"/>
      <c r="L106" s="4"/>
      <c r="M106" s="4"/>
      <c r="N106" s="4"/>
    </row>
    <row r="107" spans="2:14" x14ac:dyDescent="0.2">
      <c r="B107" s="4"/>
      <c r="C107" s="4"/>
      <c r="D107" s="4"/>
      <c r="E107" s="4"/>
      <c r="F107" s="4"/>
      <c r="G107" s="4"/>
      <c r="H107" s="4"/>
      <c r="I107" s="4"/>
      <c r="J107" s="4"/>
      <c r="K107" s="4"/>
      <c r="L107" s="4"/>
      <c r="M107" s="4"/>
      <c r="N107" s="4"/>
    </row>
    <row r="108" spans="2:14" x14ac:dyDescent="0.2">
      <c r="B108" s="4"/>
      <c r="C108" s="4"/>
      <c r="D108" s="4"/>
      <c r="E108" s="4"/>
      <c r="F108" s="4"/>
      <c r="G108" s="4"/>
      <c r="H108" s="4"/>
      <c r="I108" s="4"/>
      <c r="J108" s="4"/>
      <c r="K108" s="4"/>
      <c r="L108" s="4"/>
      <c r="M108" s="4"/>
      <c r="N108" s="4"/>
    </row>
    <row r="109" spans="2:14" x14ac:dyDescent="0.2">
      <c r="B109" s="4"/>
      <c r="C109" s="4"/>
      <c r="D109" s="4"/>
      <c r="E109" s="4"/>
      <c r="F109" s="4"/>
      <c r="G109" s="4"/>
      <c r="H109" s="4"/>
      <c r="I109" s="4"/>
      <c r="J109" s="4"/>
      <c r="K109" s="4"/>
      <c r="L109" s="4"/>
      <c r="M109" s="4"/>
      <c r="N109" s="4"/>
    </row>
    <row r="110" spans="2:14" x14ac:dyDescent="0.2">
      <c r="B110" s="4"/>
      <c r="C110" s="4"/>
      <c r="D110" s="4"/>
      <c r="E110" s="4"/>
      <c r="F110" s="4"/>
      <c r="G110" s="4"/>
      <c r="H110" s="4"/>
      <c r="I110" s="4"/>
      <c r="J110" s="4"/>
      <c r="K110" s="4"/>
      <c r="L110" s="4"/>
      <c r="M110" s="4"/>
      <c r="N110" s="4"/>
    </row>
    <row r="111" spans="2:14" x14ac:dyDescent="0.2">
      <c r="B111" s="4"/>
      <c r="C111" s="4"/>
      <c r="D111" s="4"/>
      <c r="E111" s="4"/>
      <c r="F111" s="4"/>
      <c r="G111" s="4"/>
      <c r="H111" s="4"/>
      <c r="I111" s="4"/>
      <c r="J111" s="4"/>
      <c r="K111" s="4"/>
      <c r="L111" s="4"/>
      <c r="M111" s="4"/>
      <c r="N111" s="4"/>
    </row>
    <row r="112" spans="2:14" x14ac:dyDescent="0.2">
      <c r="B112" s="4"/>
      <c r="C112" s="4"/>
      <c r="D112" s="4"/>
      <c r="E112" s="4"/>
      <c r="F112" s="4"/>
      <c r="G112" s="4"/>
      <c r="H112" s="4"/>
      <c r="I112" s="4"/>
      <c r="J112" s="4"/>
      <c r="K112" s="4"/>
      <c r="L112" s="4"/>
      <c r="M112" s="4"/>
      <c r="N112" s="4"/>
    </row>
    <row r="113" spans="2:14" x14ac:dyDescent="0.2">
      <c r="B113" s="4"/>
      <c r="C113" s="4"/>
      <c r="D113" s="4"/>
      <c r="E113" s="4"/>
      <c r="F113" s="4"/>
      <c r="G113" s="4"/>
      <c r="H113" s="4"/>
      <c r="I113" s="4"/>
      <c r="J113" s="4"/>
      <c r="K113" s="4"/>
      <c r="L113" s="4"/>
      <c r="M113" s="4"/>
      <c r="N113" s="4"/>
    </row>
    <row r="114" spans="2:14" x14ac:dyDescent="0.2">
      <c r="B114" s="4"/>
      <c r="C114" s="4"/>
      <c r="D114" s="4"/>
      <c r="E114" s="4"/>
      <c r="F114" s="4"/>
      <c r="G114" s="4"/>
      <c r="H114" s="4"/>
      <c r="I114" s="4"/>
      <c r="J114" s="4"/>
      <c r="K114" s="4"/>
      <c r="L114" s="4"/>
      <c r="M114" s="4"/>
      <c r="N114" s="4"/>
    </row>
    <row r="115" spans="2:14" x14ac:dyDescent="0.2">
      <c r="B115" s="4"/>
      <c r="C115" s="4"/>
      <c r="D115" s="4"/>
      <c r="E115" s="4"/>
      <c r="F115" s="4"/>
      <c r="G115" s="4"/>
      <c r="H115" s="4"/>
      <c r="I115" s="4"/>
      <c r="J115" s="4"/>
      <c r="K115" s="4"/>
      <c r="L115" s="4"/>
      <c r="M115" s="4"/>
      <c r="N115" s="4"/>
    </row>
    <row r="116" spans="2:14" x14ac:dyDescent="0.2">
      <c r="B116" s="4"/>
      <c r="C116" s="4"/>
      <c r="D116" s="4"/>
      <c r="E116" s="4"/>
      <c r="F116" s="4"/>
      <c r="G116" s="4"/>
      <c r="H116" s="4"/>
      <c r="I116" s="4"/>
      <c r="J116" s="4"/>
      <c r="K116" s="4"/>
      <c r="L116" s="4"/>
      <c r="M116" s="4"/>
      <c r="N116" s="4"/>
    </row>
    <row r="117" spans="2:14" x14ac:dyDescent="0.2">
      <c r="B117" s="4"/>
      <c r="C117" s="4"/>
      <c r="D117" s="4"/>
      <c r="E117" s="4"/>
      <c r="F117" s="4"/>
      <c r="G117" s="4"/>
      <c r="H117" s="4"/>
      <c r="I117" s="4"/>
      <c r="J117" s="4"/>
      <c r="K117" s="4"/>
      <c r="L117" s="4"/>
      <c r="M117" s="4"/>
      <c r="N117" s="4"/>
    </row>
    <row r="118" spans="2:14" x14ac:dyDescent="0.2">
      <c r="B118" s="4"/>
      <c r="C118" s="4"/>
      <c r="D118" s="4"/>
      <c r="E118" s="4"/>
      <c r="F118" s="4"/>
      <c r="G118" s="4"/>
      <c r="H118" s="4"/>
      <c r="I118" s="4"/>
      <c r="J118" s="4"/>
      <c r="K118" s="4"/>
      <c r="L118" s="4"/>
      <c r="M118" s="4"/>
      <c r="N118" s="4"/>
    </row>
    <row r="119" spans="2:14" x14ac:dyDescent="0.2">
      <c r="B119" s="4"/>
      <c r="C119" s="4"/>
      <c r="D119" s="4"/>
      <c r="E119" s="4"/>
      <c r="F119" s="4"/>
      <c r="G119" s="4"/>
      <c r="H119" s="4"/>
      <c r="I119" s="4"/>
      <c r="J119" s="4"/>
      <c r="K119" s="4"/>
      <c r="L119" s="4"/>
      <c r="M119" s="4"/>
      <c r="N119" s="4"/>
    </row>
    <row r="120" spans="2:14" x14ac:dyDescent="0.2">
      <c r="B120" s="4"/>
      <c r="C120" s="4"/>
      <c r="D120" s="4"/>
      <c r="E120" s="4"/>
      <c r="F120" s="4"/>
      <c r="G120" s="4"/>
      <c r="H120" s="4"/>
      <c r="I120" s="4"/>
      <c r="J120" s="4"/>
      <c r="K120" s="4"/>
      <c r="L120" s="4"/>
      <c r="M120" s="4"/>
      <c r="N120" s="4"/>
    </row>
    <row r="121" spans="2:14" x14ac:dyDescent="0.2">
      <c r="B121" s="4"/>
      <c r="C121" s="4"/>
      <c r="D121" s="4"/>
      <c r="E121" s="4"/>
      <c r="F121" s="4"/>
      <c r="G121" s="4"/>
      <c r="H121" s="4"/>
      <c r="I121" s="4"/>
      <c r="J121" s="4"/>
      <c r="K121" s="4"/>
      <c r="L121" s="4"/>
      <c r="M121" s="4"/>
      <c r="N121" s="4"/>
    </row>
    <row r="122" spans="2:14" x14ac:dyDescent="0.2">
      <c r="B122" s="4"/>
      <c r="C122" s="4"/>
      <c r="D122" s="4"/>
      <c r="E122" s="4"/>
      <c r="F122" s="4"/>
      <c r="G122" s="4"/>
      <c r="H122" s="4"/>
      <c r="I122" s="4"/>
      <c r="J122" s="4"/>
      <c r="K122" s="4"/>
      <c r="L122" s="4"/>
      <c r="M122" s="4"/>
      <c r="N122" s="4"/>
    </row>
    <row r="123" spans="2:14" x14ac:dyDescent="0.2">
      <c r="B123" s="4"/>
      <c r="C123" s="4"/>
      <c r="D123" s="4"/>
      <c r="E123" s="4"/>
      <c r="F123" s="4"/>
      <c r="G123" s="4"/>
      <c r="H123" s="4"/>
      <c r="I123" s="4"/>
      <c r="J123" s="4"/>
      <c r="K123" s="4"/>
      <c r="L123" s="4"/>
      <c r="M123" s="4"/>
      <c r="N123" s="4"/>
    </row>
    <row r="124" spans="2:14" x14ac:dyDescent="0.2">
      <c r="B124" s="4"/>
      <c r="C124" s="4"/>
      <c r="D124" s="4"/>
      <c r="E124" s="4"/>
      <c r="F124" s="4"/>
      <c r="G124" s="4"/>
      <c r="H124" s="4"/>
      <c r="I124" s="4"/>
      <c r="J124" s="4"/>
      <c r="K124" s="4"/>
      <c r="L124" s="4"/>
      <c r="M124" s="4"/>
      <c r="N124" s="4"/>
    </row>
    <row r="125" spans="2:14" x14ac:dyDescent="0.2">
      <c r="B125" s="4"/>
      <c r="C125" s="4"/>
      <c r="D125" s="4"/>
      <c r="E125" s="4"/>
      <c r="F125" s="4"/>
      <c r="G125" s="4"/>
      <c r="H125" s="4"/>
      <c r="I125" s="4"/>
      <c r="J125" s="4"/>
      <c r="K125" s="4"/>
      <c r="L125" s="4"/>
      <c r="M125" s="4"/>
      <c r="N125" s="4"/>
    </row>
  </sheetData>
  <mergeCells count="3">
    <mergeCell ref="A1:L1"/>
    <mergeCell ref="A2:L2"/>
    <mergeCell ref="A3:L3"/>
  </mergeCells>
  <phoneticPr fontId="0" type="noConversion"/>
  <pageMargins left="0.75" right="0.75" top="1" bottom="1" header="0.5" footer="0.5"/>
  <pageSetup scale="79" orientation="landscape" r:id="rId1"/>
  <headerFooter alignWithMargins="0">
    <oddFooter>&amp;L&amp;Z
&amp;F&amp;C&amp;A&amp;R25.&amp;P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N130"/>
  <sheetViews>
    <sheetView zoomScale="90" zoomScaleNormal="90" workbookViewId="0">
      <pane xSplit="1" ySplit="10" topLeftCell="B11" activePane="bottomRight" state="frozen"/>
      <selection activeCell="D9" sqref="D9"/>
      <selection pane="topRight" activeCell="D9" sqref="D9"/>
      <selection pane="bottomLeft" activeCell="D9" sqref="D9"/>
      <selection pane="bottomRight" activeCell="B11" sqref="B1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5" t="s">
        <v>133</v>
      </c>
      <c r="B1" s="305"/>
      <c r="C1" s="305"/>
      <c r="D1" s="305"/>
      <c r="E1" s="305"/>
      <c r="F1" s="305"/>
      <c r="G1" s="305"/>
      <c r="H1" s="305"/>
      <c r="I1" s="305"/>
      <c r="J1" s="305"/>
      <c r="K1" s="305"/>
      <c r="L1" s="305"/>
    </row>
    <row r="2" spans="1:14" s="38" customFormat="1" ht="15.75" x14ac:dyDescent="0.25">
      <c r="A2" s="305" t="s">
        <v>1108</v>
      </c>
      <c r="B2" s="305"/>
      <c r="C2" s="305"/>
      <c r="D2" s="305"/>
      <c r="E2" s="305"/>
      <c r="F2" s="305"/>
      <c r="G2" s="305"/>
      <c r="H2" s="305"/>
      <c r="I2" s="305"/>
      <c r="J2" s="305"/>
      <c r="K2" s="305"/>
      <c r="L2" s="305"/>
    </row>
    <row r="3" spans="1:14" x14ac:dyDescent="0.2">
      <c r="A3" s="294" t="s">
        <v>1307</v>
      </c>
      <c r="B3" s="294"/>
      <c r="C3" s="294"/>
      <c r="D3" s="294"/>
      <c r="E3" s="294"/>
      <c r="F3" s="294"/>
      <c r="G3" s="294"/>
      <c r="H3" s="294"/>
      <c r="I3" s="294"/>
      <c r="J3" s="294"/>
      <c r="K3" s="294"/>
      <c r="L3" s="294"/>
    </row>
    <row r="4" spans="1:14" x14ac:dyDescent="0.2">
      <c r="A4" s="30"/>
      <c r="B4" s="30"/>
      <c r="C4" s="30"/>
      <c r="D4" s="30"/>
      <c r="E4" s="30"/>
      <c r="F4" s="30"/>
      <c r="G4" s="30"/>
      <c r="H4" s="30"/>
      <c r="I4" s="30"/>
      <c r="J4" s="30"/>
      <c r="K4" s="30"/>
      <c r="L4" s="30"/>
    </row>
    <row r="6" spans="1:14" x14ac:dyDescent="0.2">
      <c r="B6" s="41" t="s">
        <v>24</v>
      </c>
      <c r="D6" s="33"/>
      <c r="F6" s="33"/>
      <c r="H6" s="41" t="s">
        <v>568</v>
      </c>
      <c r="J6" s="33"/>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s="52"/>
      <c r="C8"/>
      <c r="D8" s="52"/>
      <c r="E8"/>
      <c r="F8" s="52"/>
      <c r="G8"/>
      <c r="H8" s="52"/>
      <c r="I8"/>
      <c r="J8" s="52"/>
      <c r="K8"/>
      <c r="L8" s="52"/>
    </row>
    <row r="9" spans="1:14" s="10" customFormat="1" x14ac:dyDescent="0.2">
      <c r="A9" s="12" t="s">
        <v>635</v>
      </c>
      <c r="B9"/>
      <c r="C9"/>
      <c r="D9"/>
      <c r="E9"/>
      <c r="F9"/>
      <c r="G9"/>
      <c r="H9"/>
      <c r="I9"/>
      <c r="J9"/>
      <c r="K9"/>
      <c r="L9"/>
    </row>
    <row r="10" spans="1:14" s="10" customFormat="1" x14ac:dyDescent="0.2">
      <c r="A10" s="12" t="s">
        <v>640</v>
      </c>
      <c r="B10" s="33"/>
      <c r="C10" s="33"/>
      <c r="D10" s="33"/>
      <c r="E10" s="33"/>
      <c r="F10" s="33"/>
      <c r="G10" s="33"/>
      <c r="H10" s="33"/>
      <c r="I10" s="33"/>
      <c r="J10" s="33"/>
      <c r="K10" s="33"/>
      <c r="L10" s="33"/>
    </row>
    <row r="11" spans="1:14" x14ac:dyDescent="0.2">
      <c r="A11" t="s">
        <v>787</v>
      </c>
      <c r="B11" s="33">
        <v>637632.37</v>
      </c>
      <c r="C11" s="33"/>
      <c r="D11" s="33">
        <v>0</v>
      </c>
      <c r="E11" s="33"/>
      <c r="F11" s="33">
        <v>0</v>
      </c>
      <c r="G11" s="33"/>
      <c r="H11" s="33">
        <v>0</v>
      </c>
      <c r="I11" s="33"/>
      <c r="J11" s="33">
        <v>0</v>
      </c>
      <c r="K11" s="33">
        <v>0</v>
      </c>
      <c r="L11" s="33">
        <v>637632.37</v>
      </c>
      <c r="M11" s="4"/>
      <c r="N11" s="4"/>
    </row>
    <row r="12" spans="1:14" x14ac:dyDescent="0.2">
      <c r="A12" t="s">
        <v>788</v>
      </c>
      <c r="B12" s="35">
        <v>11382.11</v>
      </c>
      <c r="C12" s="37"/>
      <c r="D12" s="35">
        <v>0</v>
      </c>
      <c r="E12" s="37"/>
      <c r="F12" s="35">
        <v>0</v>
      </c>
      <c r="G12" s="37"/>
      <c r="H12" s="35">
        <v>0</v>
      </c>
      <c r="I12" s="37"/>
      <c r="J12" s="35">
        <v>0</v>
      </c>
      <c r="K12" s="37">
        <v>0</v>
      </c>
      <c r="L12" s="35">
        <v>11382.11</v>
      </c>
      <c r="M12" s="53"/>
      <c r="N12" s="4"/>
    </row>
    <row r="13" spans="1:14" x14ac:dyDescent="0.2">
      <c r="B13" s="51">
        <v>649014.48</v>
      </c>
      <c r="C13" s="51"/>
      <c r="D13" s="51">
        <v>0</v>
      </c>
      <c r="E13" s="51"/>
      <c r="F13" s="51">
        <v>0</v>
      </c>
      <c r="G13" s="51"/>
      <c r="H13" s="51">
        <v>0</v>
      </c>
      <c r="I13" s="51"/>
      <c r="J13" s="51">
        <v>0</v>
      </c>
      <c r="K13" s="51"/>
      <c r="L13" s="51">
        <v>649014.48</v>
      </c>
      <c r="M13" s="53"/>
      <c r="N13" s="4"/>
    </row>
    <row r="14" spans="1:14" x14ac:dyDescent="0.2">
      <c r="B14" s="51"/>
      <c r="C14" s="51"/>
      <c r="D14" s="51"/>
      <c r="E14" s="51"/>
      <c r="F14" s="51"/>
      <c r="G14" s="51"/>
      <c r="H14" s="51"/>
      <c r="I14" s="51"/>
      <c r="J14" s="51"/>
      <c r="K14" s="51"/>
      <c r="L14" s="51"/>
      <c r="M14" s="53"/>
      <c r="N14" s="4"/>
    </row>
    <row r="15" spans="1:14" x14ac:dyDescent="0.2">
      <c r="A15" s="3" t="s">
        <v>761</v>
      </c>
      <c r="B15" s="51"/>
      <c r="C15" s="51"/>
      <c r="D15" s="51"/>
      <c r="E15" s="51"/>
      <c r="F15" s="51"/>
      <c r="G15" s="51"/>
      <c r="H15" s="51"/>
      <c r="I15" s="51"/>
      <c r="J15" s="51"/>
      <c r="K15" s="51"/>
      <c r="L15" s="51"/>
      <c r="M15" s="53"/>
      <c r="N15" s="4"/>
    </row>
    <row r="16" spans="1:14" x14ac:dyDescent="0.2">
      <c r="A16" t="s">
        <v>773</v>
      </c>
      <c r="B16" s="51">
        <v>22344.25</v>
      </c>
      <c r="C16" s="51"/>
      <c r="D16" s="51">
        <v>0</v>
      </c>
      <c r="E16" s="51"/>
      <c r="F16" s="51">
        <v>0</v>
      </c>
      <c r="G16" s="51"/>
      <c r="H16" s="51">
        <v>-22344.25</v>
      </c>
      <c r="I16" s="51"/>
      <c r="J16" s="37">
        <v>-22344.25</v>
      </c>
      <c r="K16" s="51"/>
      <c r="L16" s="37">
        <v>0</v>
      </c>
      <c r="M16" s="53"/>
      <c r="N16" s="4"/>
    </row>
    <row r="17" spans="1:14" x14ac:dyDescent="0.2">
      <c r="A17" t="s">
        <v>775</v>
      </c>
      <c r="B17" s="51">
        <v>2946.99</v>
      </c>
      <c r="C17" s="51"/>
      <c r="D17" s="51">
        <v>0</v>
      </c>
      <c r="E17" s="51"/>
      <c r="F17" s="51">
        <v>0</v>
      </c>
      <c r="G17" s="51"/>
      <c r="H17" s="51">
        <v>-2946.99</v>
      </c>
      <c r="I17" s="51"/>
      <c r="J17" s="37">
        <v>-2946.99</v>
      </c>
      <c r="K17" s="51"/>
      <c r="L17" s="37">
        <v>0</v>
      </c>
      <c r="M17" s="53"/>
      <c r="N17" s="4"/>
    </row>
    <row r="18" spans="1:14" x14ac:dyDescent="0.2">
      <c r="A18" t="s">
        <v>777</v>
      </c>
      <c r="B18" s="51">
        <v>4145218.19</v>
      </c>
      <c r="C18" s="51"/>
      <c r="D18" s="51">
        <v>0</v>
      </c>
      <c r="E18" s="51"/>
      <c r="F18" s="51">
        <v>0</v>
      </c>
      <c r="G18" s="51"/>
      <c r="H18" s="51">
        <v>-4145218.19</v>
      </c>
      <c r="I18" s="51"/>
      <c r="J18" s="37">
        <v>-4145218.19</v>
      </c>
      <c r="K18" s="51"/>
      <c r="L18" s="37">
        <v>0</v>
      </c>
      <c r="M18" s="53"/>
      <c r="N18" s="4"/>
    </row>
    <row r="19" spans="1:14" x14ac:dyDescent="0.2">
      <c r="A19" t="s">
        <v>564</v>
      </c>
      <c r="B19" s="47">
        <v>12050.27</v>
      </c>
      <c r="C19" s="51"/>
      <c r="D19" s="47">
        <v>0</v>
      </c>
      <c r="E19" s="51"/>
      <c r="F19" s="47">
        <v>0</v>
      </c>
      <c r="G19" s="51"/>
      <c r="H19" s="47">
        <v>-12050.27</v>
      </c>
      <c r="I19" s="51"/>
      <c r="J19" s="35">
        <v>-12050.27</v>
      </c>
      <c r="K19" s="51"/>
      <c r="L19" s="35">
        <v>0</v>
      </c>
      <c r="M19" s="53"/>
      <c r="N19" s="4"/>
    </row>
    <row r="20" spans="1:14" x14ac:dyDescent="0.2">
      <c r="B20" s="51">
        <v>4182559.7</v>
      </c>
      <c r="C20" s="51"/>
      <c r="D20" s="51">
        <v>0</v>
      </c>
      <c r="E20" s="51"/>
      <c r="F20" s="51">
        <v>0</v>
      </c>
      <c r="G20" s="51"/>
      <c r="H20" s="51">
        <v>-4182559.7</v>
      </c>
      <c r="I20" s="51"/>
      <c r="J20" s="51">
        <v>-4182559.7</v>
      </c>
      <c r="K20" s="51"/>
      <c r="L20" s="51">
        <v>0</v>
      </c>
      <c r="M20" s="53"/>
      <c r="N20" s="4"/>
    </row>
    <row r="21" spans="1:14" x14ac:dyDescent="0.2">
      <c r="B21" s="51"/>
      <c r="C21" s="45"/>
      <c r="D21" s="51"/>
      <c r="E21" s="45"/>
      <c r="F21" s="51"/>
      <c r="G21" s="45"/>
      <c r="H21" s="51"/>
      <c r="I21" s="45"/>
      <c r="J21" s="51"/>
      <c r="K21" s="45"/>
      <c r="L21" s="51"/>
      <c r="M21" s="4"/>
      <c r="N21" s="4"/>
    </row>
    <row r="22" spans="1:14" x14ac:dyDescent="0.2">
      <c r="B22" s="45"/>
      <c r="C22" s="45"/>
      <c r="D22" s="45"/>
      <c r="E22" s="45"/>
      <c r="F22" s="45"/>
      <c r="G22" s="45"/>
      <c r="H22" s="45"/>
      <c r="I22" s="45"/>
      <c r="J22" s="45"/>
      <c r="K22" s="45"/>
      <c r="L22" s="45"/>
      <c r="M22" s="4"/>
      <c r="N22" s="4"/>
    </row>
    <row r="23" spans="1:14" ht="13.5" thickBot="1" x14ac:dyDescent="0.25">
      <c r="A23" s="3" t="s">
        <v>565</v>
      </c>
      <c r="B23" s="46">
        <v>4831574.18</v>
      </c>
      <c r="C23" s="45"/>
      <c r="D23" s="46">
        <v>0</v>
      </c>
      <c r="E23" s="45"/>
      <c r="F23" s="46">
        <v>0</v>
      </c>
      <c r="G23" s="45"/>
      <c r="H23" s="46">
        <v>-4182559.7</v>
      </c>
      <c r="I23" s="45"/>
      <c r="J23" s="46">
        <v>-4182559.7</v>
      </c>
      <c r="K23" s="45"/>
      <c r="L23" s="46">
        <v>649014.48</v>
      </c>
      <c r="M23" s="4"/>
      <c r="N23" s="4"/>
    </row>
    <row r="24" spans="1:14" ht="13.5" thickTop="1" x14ac:dyDescent="0.2">
      <c r="B24" s="45"/>
      <c r="C24" s="45"/>
      <c r="D24" s="45"/>
      <c r="E24" s="45"/>
      <c r="F24" s="45"/>
      <c r="G24" s="45"/>
      <c r="H24" s="45"/>
      <c r="I24" s="45"/>
      <c r="J24" s="45"/>
      <c r="K24" s="45"/>
      <c r="L24" s="45"/>
      <c r="M24" s="4"/>
      <c r="N24" s="4"/>
    </row>
    <row r="25" spans="1:14" x14ac:dyDescent="0.2">
      <c r="B25" s="4"/>
      <c r="C25" s="4"/>
      <c r="D25" s="4"/>
      <c r="E25" s="4"/>
      <c r="F25" s="4"/>
      <c r="G25" s="4"/>
      <c r="H25" s="4"/>
      <c r="I25" s="4"/>
      <c r="J25" s="4"/>
      <c r="K25" s="4"/>
      <c r="L25" s="4"/>
      <c r="M25" s="4"/>
      <c r="N25" s="4"/>
    </row>
    <row r="26" spans="1:14" x14ac:dyDescent="0.2">
      <c r="B26" s="4"/>
      <c r="C26" s="4"/>
      <c r="D26" s="4"/>
      <c r="E26" s="4"/>
      <c r="F26" s="4"/>
      <c r="G26" s="4"/>
      <c r="H26" s="4"/>
      <c r="I26" s="4"/>
      <c r="J26" s="4"/>
      <c r="K26" s="4"/>
      <c r="L26" s="4"/>
      <c r="M26" s="4"/>
      <c r="N26" s="4"/>
    </row>
    <row r="27" spans="1:14" x14ac:dyDescent="0.2">
      <c r="B27" s="4"/>
      <c r="C27" s="4"/>
      <c r="D27" s="4"/>
      <c r="E27" s="4"/>
      <c r="F27" s="4"/>
      <c r="G27" s="4"/>
      <c r="H27" s="4"/>
      <c r="I27" s="4"/>
      <c r="J27" s="4"/>
      <c r="K27" s="4"/>
      <c r="L27" s="4"/>
      <c r="M27" s="4"/>
      <c r="N27" s="4"/>
    </row>
    <row r="28" spans="1:14" x14ac:dyDescent="0.2">
      <c r="B28" s="4"/>
      <c r="C28" s="4"/>
      <c r="D28" s="4"/>
      <c r="E28" s="4"/>
      <c r="F28" s="4"/>
      <c r="G28" s="4"/>
      <c r="H28" s="4"/>
      <c r="I28" s="4"/>
      <c r="J28" s="4"/>
      <c r="K28" s="4"/>
      <c r="L28" s="4"/>
      <c r="M28" s="4"/>
      <c r="N28" s="4"/>
    </row>
    <row r="29" spans="1:14" x14ac:dyDescent="0.2">
      <c r="B29" s="4"/>
      <c r="C29" s="4"/>
      <c r="D29" s="4"/>
      <c r="E29" s="4"/>
      <c r="F29" s="4"/>
      <c r="G29" s="4"/>
      <c r="H29" s="4"/>
      <c r="I29" s="4"/>
      <c r="J29" s="4"/>
      <c r="K29" s="4"/>
      <c r="L29" s="4"/>
      <c r="M29" s="4"/>
      <c r="N29" s="4"/>
    </row>
    <row r="30" spans="1:14" x14ac:dyDescent="0.2">
      <c r="B30" s="4"/>
      <c r="C30" s="4"/>
      <c r="D30" s="4"/>
      <c r="E30" s="4"/>
      <c r="F30" s="4"/>
      <c r="G30" s="4"/>
      <c r="H30" s="4"/>
      <c r="I30" s="4"/>
      <c r="J30" s="4"/>
      <c r="K30" s="4"/>
      <c r="L30" s="4"/>
      <c r="M30" s="4"/>
      <c r="N30" s="4"/>
    </row>
    <row r="31" spans="1:14" x14ac:dyDescent="0.2">
      <c r="B31" s="4"/>
      <c r="C31" s="4"/>
      <c r="D31" s="4"/>
      <c r="E31" s="4"/>
      <c r="F31" s="4"/>
      <c r="G31" s="4"/>
      <c r="H31" s="4"/>
      <c r="I31" s="4"/>
      <c r="J31" s="4"/>
      <c r="K31" s="4"/>
      <c r="L31" s="4"/>
      <c r="M31" s="4"/>
      <c r="N31" s="4"/>
    </row>
    <row r="32" spans="1:14" x14ac:dyDescent="0.2">
      <c r="B32" s="4"/>
      <c r="C32" s="4"/>
      <c r="D32" s="4"/>
      <c r="E32" s="4"/>
      <c r="F32" s="4"/>
      <c r="G32" s="4"/>
      <c r="H32" s="4"/>
      <c r="I32" s="4"/>
      <c r="J32" s="4"/>
      <c r="K32" s="4"/>
      <c r="L32" s="4"/>
      <c r="M32" s="4"/>
      <c r="N32" s="4"/>
    </row>
    <row r="33" spans="2:14" x14ac:dyDescent="0.2">
      <c r="B33" s="4"/>
      <c r="C33" s="4"/>
      <c r="D33" s="4"/>
      <c r="E33" s="4"/>
      <c r="F33" s="4"/>
      <c r="G33" s="4"/>
      <c r="H33" s="4"/>
      <c r="I33" s="4"/>
      <c r="J33" s="4"/>
      <c r="K33" s="4"/>
      <c r="L33" s="4"/>
      <c r="M33" s="4"/>
      <c r="N33" s="4"/>
    </row>
    <row r="34" spans="2:14" x14ac:dyDescent="0.2">
      <c r="B34" s="4"/>
      <c r="C34" s="4"/>
      <c r="D34" s="4"/>
      <c r="E34" s="4"/>
      <c r="F34" s="4"/>
      <c r="G34" s="4"/>
      <c r="H34" s="4"/>
      <c r="I34" s="4"/>
      <c r="J34" s="4"/>
      <c r="K34" s="4"/>
      <c r="L34" s="4"/>
      <c r="M34" s="4"/>
      <c r="N34" s="4"/>
    </row>
    <row r="35" spans="2:14" x14ac:dyDescent="0.2">
      <c r="B35" s="4"/>
      <c r="C35" s="4"/>
      <c r="D35" s="4"/>
      <c r="E35" s="4"/>
      <c r="F35" s="4"/>
      <c r="G35" s="4"/>
      <c r="H35" s="4"/>
      <c r="I35" s="4"/>
      <c r="J35" s="4"/>
      <c r="K35" s="4"/>
      <c r="L35" s="4"/>
      <c r="M35" s="4"/>
      <c r="N35" s="4"/>
    </row>
    <row r="36" spans="2:14" x14ac:dyDescent="0.2">
      <c r="B36" s="4"/>
      <c r="C36" s="4"/>
      <c r="D36" s="4"/>
      <c r="E36" s="4"/>
      <c r="F36" s="4"/>
      <c r="G36" s="4"/>
      <c r="H36" s="4"/>
      <c r="I36" s="4"/>
      <c r="J36" s="4"/>
      <c r="K36" s="4"/>
      <c r="L36" s="4"/>
      <c r="M36" s="4"/>
      <c r="N36" s="4"/>
    </row>
    <row r="37" spans="2:14" x14ac:dyDescent="0.2">
      <c r="B37" s="4"/>
      <c r="C37" s="4"/>
      <c r="D37" s="4"/>
      <c r="E37" s="4"/>
      <c r="F37" s="4"/>
      <c r="G37" s="4"/>
      <c r="H37" s="4"/>
      <c r="I37" s="4"/>
      <c r="J37" s="4"/>
      <c r="K37" s="4"/>
      <c r="L37" s="4"/>
      <c r="M37" s="4"/>
      <c r="N37" s="4"/>
    </row>
    <row r="38" spans="2:14" x14ac:dyDescent="0.2">
      <c r="B38" s="4"/>
      <c r="C38" s="4"/>
      <c r="D38" s="4"/>
      <c r="E38" s="4"/>
      <c r="F38" s="4"/>
      <c r="G38" s="4"/>
      <c r="H38" s="4"/>
      <c r="I38" s="4"/>
      <c r="J38" s="4"/>
      <c r="K38" s="4"/>
      <c r="L38" s="4"/>
      <c r="M38" s="4"/>
      <c r="N38" s="4"/>
    </row>
    <row r="39" spans="2:14" x14ac:dyDescent="0.2">
      <c r="B39" s="4"/>
      <c r="C39" s="4"/>
      <c r="D39" s="4"/>
      <c r="E39" s="4"/>
      <c r="F39" s="4"/>
      <c r="G39" s="4"/>
      <c r="H39" s="4"/>
      <c r="I39" s="4"/>
      <c r="J39" s="4"/>
      <c r="K39" s="4"/>
      <c r="L39" s="4"/>
      <c r="M39" s="4"/>
      <c r="N39" s="4"/>
    </row>
    <row r="40" spans="2:14" x14ac:dyDescent="0.2">
      <c r="B40" s="4"/>
      <c r="C40" s="4"/>
      <c r="D40" s="4"/>
      <c r="E40" s="4"/>
      <c r="F40" s="4"/>
      <c r="G40" s="4"/>
      <c r="H40" s="4"/>
      <c r="I40" s="4"/>
      <c r="J40" s="4"/>
      <c r="K40" s="4"/>
      <c r="L40" s="4"/>
      <c r="M40" s="4"/>
      <c r="N40" s="4"/>
    </row>
    <row r="41" spans="2:14" x14ac:dyDescent="0.2">
      <c r="B41" s="4"/>
      <c r="C41" s="4"/>
      <c r="D41" s="4"/>
      <c r="E41" s="4"/>
      <c r="F41" s="4"/>
      <c r="G41" s="4"/>
      <c r="H41" s="4"/>
      <c r="I41" s="4"/>
      <c r="J41" s="4"/>
      <c r="K41" s="4"/>
      <c r="L41" s="4"/>
      <c r="M41" s="4"/>
      <c r="N41" s="4"/>
    </row>
    <row r="42" spans="2:14" x14ac:dyDescent="0.2">
      <c r="B42" s="4"/>
      <c r="C42" s="4"/>
      <c r="D42" s="4"/>
      <c r="E42" s="4"/>
      <c r="F42" s="4"/>
      <c r="G42" s="4"/>
      <c r="H42" s="4"/>
      <c r="I42" s="4"/>
      <c r="J42" s="4"/>
      <c r="K42" s="4"/>
      <c r="L42" s="4"/>
      <c r="M42" s="4"/>
      <c r="N42" s="4"/>
    </row>
    <row r="43" spans="2:14" x14ac:dyDescent="0.2">
      <c r="B43" s="4"/>
      <c r="C43" s="4"/>
      <c r="D43" s="4"/>
      <c r="E43" s="4"/>
      <c r="F43" s="4"/>
      <c r="G43" s="4"/>
      <c r="H43" s="4"/>
      <c r="I43" s="4"/>
      <c r="J43" s="4"/>
      <c r="K43" s="4"/>
      <c r="L43" s="4"/>
      <c r="M43" s="4"/>
      <c r="N43" s="4"/>
    </row>
    <row r="44" spans="2:14" x14ac:dyDescent="0.2">
      <c r="B44" s="4"/>
      <c r="C44" s="4"/>
      <c r="D44" s="4"/>
      <c r="E44" s="4"/>
      <c r="F44" s="4"/>
      <c r="G44" s="4"/>
      <c r="H44" s="4"/>
      <c r="I44" s="4"/>
      <c r="J44" s="4"/>
      <c r="K44" s="4"/>
      <c r="L44" s="4"/>
      <c r="M44" s="4"/>
      <c r="N44" s="4"/>
    </row>
    <row r="45" spans="2:14" x14ac:dyDescent="0.2">
      <c r="B45" s="4"/>
      <c r="C45" s="4"/>
      <c r="D45" s="4"/>
      <c r="E45" s="4"/>
      <c r="F45" s="4"/>
      <c r="G45" s="4"/>
      <c r="H45" s="4"/>
      <c r="I45" s="4"/>
      <c r="J45" s="4"/>
      <c r="K45" s="4"/>
      <c r="L45" s="4"/>
      <c r="M45" s="4"/>
      <c r="N45" s="4"/>
    </row>
    <row r="46" spans="2:14" x14ac:dyDescent="0.2">
      <c r="B46" s="4"/>
      <c r="C46" s="4"/>
      <c r="D46" s="4"/>
      <c r="E46" s="4"/>
      <c r="F46" s="4"/>
      <c r="G46" s="4"/>
      <c r="H46" s="4"/>
      <c r="I46" s="4"/>
      <c r="J46" s="4"/>
      <c r="K46" s="4"/>
      <c r="L46" s="4"/>
      <c r="M46" s="4"/>
      <c r="N46" s="4"/>
    </row>
    <row r="47" spans="2:14" x14ac:dyDescent="0.2">
      <c r="B47" s="4"/>
      <c r="C47" s="4"/>
      <c r="D47" s="4"/>
      <c r="E47" s="4"/>
      <c r="F47" s="4"/>
      <c r="G47" s="4"/>
      <c r="H47" s="4"/>
      <c r="I47" s="4"/>
      <c r="J47" s="4"/>
      <c r="K47" s="4"/>
      <c r="L47" s="4"/>
      <c r="M47" s="4"/>
      <c r="N47" s="4"/>
    </row>
    <row r="48" spans="2:14" x14ac:dyDescent="0.2">
      <c r="B48" s="4"/>
      <c r="C48" s="4"/>
      <c r="D48" s="4"/>
      <c r="E48" s="4"/>
      <c r="F48" s="4"/>
      <c r="G48" s="4"/>
      <c r="H48" s="4"/>
      <c r="I48" s="4"/>
      <c r="J48" s="4"/>
      <c r="K48" s="4"/>
      <c r="L48" s="4"/>
      <c r="M48" s="4"/>
      <c r="N48" s="4"/>
    </row>
    <row r="49" spans="2:14" x14ac:dyDescent="0.2">
      <c r="B49" s="4"/>
      <c r="C49" s="4"/>
      <c r="D49" s="4"/>
      <c r="E49" s="4"/>
      <c r="F49" s="4"/>
      <c r="G49" s="4"/>
      <c r="H49" s="4"/>
      <c r="I49" s="4"/>
      <c r="J49" s="4"/>
      <c r="K49" s="4"/>
      <c r="L49" s="4"/>
      <c r="M49" s="4"/>
      <c r="N49" s="4"/>
    </row>
    <row r="50" spans="2:14" x14ac:dyDescent="0.2">
      <c r="B50" s="4"/>
      <c r="C50" s="4"/>
      <c r="D50" s="4"/>
      <c r="E50" s="4"/>
      <c r="F50" s="4"/>
      <c r="G50" s="4"/>
      <c r="H50" s="4"/>
      <c r="I50" s="4"/>
      <c r="J50" s="4"/>
      <c r="K50" s="4"/>
      <c r="L50" s="4"/>
      <c r="M50" s="4"/>
      <c r="N50" s="4"/>
    </row>
    <row r="51" spans="2:14" x14ac:dyDescent="0.2">
      <c r="B51" s="4"/>
      <c r="C51" s="4"/>
      <c r="D51" s="4"/>
      <c r="E51" s="4"/>
      <c r="F51" s="4"/>
      <c r="G51" s="4"/>
      <c r="H51" s="4"/>
      <c r="I51" s="4"/>
      <c r="J51" s="4"/>
      <c r="K51" s="4"/>
      <c r="L51" s="4"/>
      <c r="M51" s="4"/>
      <c r="N51" s="4"/>
    </row>
    <row r="52" spans="2:14" x14ac:dyDescent="0.2">
      <c r="B52" s="4"/>
      <c r="C52" s="4"/>
      <c r="D52" s="4"/>
      <c r="E52" s="4"/>
      <c r="F52" s="4"/>
      <c r="G52" s="4"/>
      <c r="H52" s="4"/>
      <c r="I52" s="4"/>
      <c r="J52" s="4"/>
      <c r="K52" s="4"/>
      <c r="L52" s="4"/>
      <c r="M52" s="4"/>
      <c r="N52" s="4"/>
    </row>
    <row r="53" spans="2:14" x14ac:dyDescent="0.2">
      <c r="B53" s="4"/>
      <c r="C53" s="4"/>
      <c r="D53" s="4"/>
      <c r="E53" s="4"/>
      <c r="F53" s="4"/>
      <c r="G53" s="4"/>
      <c r="H53" s="4"/>
      <c r="I53" s="4"/>
      <c r="J53" s="4"/>
      <c r="K53" s="4"/>
      <c r="L53" s="4"/>
      <c r="M53" s="4"/>
      <c r="N53" s="4"/>
    </row>
    <row r="54" spans="2:14" x14ac:dyDescent="0.2">
      <c r="B54" s="4"/>
      <c r="C54" s="4"/>
      <c r="D54" s="4"/>
      <c r="E54" s="4"/>
      <c r="F54" s="4"/>
      <c r="G54" s="4"/>
      <c r="H54" s="4"/>
      <c r="I54" s="4"/>
      <c r="J54" s="4"/>
      <c r="K54" s="4"/>
      <c r="L54" s="4"/>
      <c r="M54" s="4"/>
      <c r="N54" s="4"/>
    </row>
    <row r="55" spans="2:14" x14ac:dyDescent="0.2">
      <c r="B55" s="4"/>
      <c r="C55" s="4"/>
      <c r="D55" s="4"/>
      <c r="E55" s="4"/>
      <c r="F55" s="4"/>
      <c r="G55" s="4"/>
      <c r="H55" s="4"/>
      <c r="I55" s="4"/>
      <c r="J55" s="4"/>
      <c r="K55" s="4"/>
      <c r="L55" s="4"/>
      <c r="M55" s="4"/>
      <c r="N55" s="4"/>
    </row>
    <row r="56" spans="2:14" x14ac:dyDescent="0.2">
      <c r="B56" s="4"/>
      <c r="C56" s="4"/>
      <c r="D56" s="4"/>
      <c r="E56" s="4"/>
      <c r="F56" s="4"/>
      <c r="G56" s="4"/>
      <c r="H56" s="4"/>
      <c r="I56" s="4"/>
      <c r="J56" s="4"/>
      <c r="K56" s="4"/>
      <c r="L56" s="4"/>
      <c r="M56" s="4"/>
      <c r="N56" s="4"/>
    </row>
    <row r="57" spans="2:14" x14ac:dyDescent="0.2">
      <c r="B57" s="4"/>
      <c r="C57" s="4"/>
      <c r="D57" s="4"/>
      <c r="E57" s="4"/>
      <c r="F57" s="4"/>
      <c r="G57" s="4"/>
      <c r="H57" s="4"/>
      <c r="I57" s="4"/>
      <c r="J57" s="4"/>
      <c r="K57" s="4"/>
      <c r="L57" s="4"/>
      <c r="M57" s="4"/>
      <c r="N57" s="4"/>
    </row>
    <row r="58" spans="2:14" x14ac:dyDescent="0.2">
      <c r="B58" s="4"/>
      <c r="C58" s="4"/>
      <c r="D58" s="4"/>
      <c r="E58" s="4"/>
      <c r="F58" s="4"/>
      <c r="G58" s="4"/>
      <c r="H58" s="4"/>
      <c r="I58" s="4"/>
      <c r="J58" s="4"/>
      <c r="K58" s="4"/>
      <c r="L58" s="4"/>
      <c r="M58" s="4"/>
      <c r="N58" s="4"/>
    </row>
    <row r="59" spans="2:14" x14ac:dyDescent="0.2">
      <c r="B59" s="4"/>
      <c r="C59" s="4"/>
      <c r="D59" s="4"/>
      <c r="E59" s="4"/>
      <c r="F59" s="4"/>
      <c r="G59" s="4"/>
      <c r="H59" s="4"/>
      <c r="I59" s="4"/>
      <c r="J59" s="4"/>
      <c r="K59" s="4"/>
      <c r="L59" s="4"/>
      <c r="M59" s="4"/>
      <c r="N59" s="4"/>
    </row>
    <row r="60" spans="2:14" x14ac:dyDescent="0.2">
      <c r="B60" s="4"/>
      <c r="C60" s="4"/>
      <c r="D60" s="4"/>
      <c r="E60" s="4"/>
      <c r="F60" s="4"/>
      <c r="G60" s="4"/>
      <c r="H60" s="4"/>
      <c r="I60" s="4"/>
      <c r="J60" s="4"/>
      <c r="K60" s="4"/>
      <c r="L60" s="4"/>
      <c r="M60" s="4"/>
      <c r="N60" s="4"/>
    </row>
    <row r="61" spans="2:14" x14ac:dyDescent="0.2">
      <c r="B61" s="4"/>
      <c r="C61" s="4"/>
      <c r="D61" s="4"/>
      <c r="E61" s="4"/>
      <c r="F61" s="4"/>
      <c r="G61" s="4"/>
      <c r="H61" s="4"/>
      <c r="I61" s="4"/>
      <c r="J61" s="4"/>
      <c r="K61" s="4"/>
      <c r="L61" s="4"/>
      <c r="M61" s="4"/>
      <c r="N61" s="4"/>
    </row>
    <row r="62" spans="2:14" x14ac:dyDescent="0.2">
      <c r="B62" s="4"/>
      <c r="C62" s="4"/>
      <c r="D62" s="4"/>
      <c r="E62" s="4"/>
      <c r="F62" s="4"/>
      <c r="G62" s="4"/>
      <c r="H62" s="4"/>
      <c r="I62" s="4"/>
      <c r="J62" s="4"/>
      <c r="K62" s="4"/>
      <c r="L62" s="4"/>
      <c r="M62" s="4"/>
      <c r="N62" s="4"/>
    </row>
    <row r="63" spans="2:14" x14ac:dyDescent="0.2">
      <c r="B63" s="4"/>
      <c r="C63" s="4"/>
      <c r="D63" s="4"/>
      <c r="E63" s="4"/>
      <c r="F63" s="4"/>
      <c r="G63" s="4"/>
      <c r="H63" s="4"/>
      <c r="I63" s="4"/>
      <c r="J63" s="4"/>
      <c r="K63" s="4"/>
      <c r="L63" s="4"/>
      <c r="M63" s="4"/>
      <c r="N63" s="4"/>
    </row>
    <row r="64" spans="2:14" x14ac:dyDescent="0.2">
      <c r="B64" s="4"/>
      <c r="C64" s="4"/>
      <c r="D64" s="4"/>
      <c r="E64" s="4"/>
      <c r="F64" s="4"/>
      <c r="G64" s="4"/>
      <c r="H64" s="4"/>
      <c r="I64" s="4"/>
      <c r="J64" s="4"/>
      <c r="K64" s="4"/>
      <c r="L64" s="4"/>
      <c r="M64" s="4"/>
      <c r="N64" s="4"/>
    </row>
    <row r="65" spans="2:14" x14ac:dyDescent="0.2">
      <c r="B65" s="4"/>
      <c r="C65" s="4"/>
      <c r="D65" s="4"/>
      <c r="E65" s="4"/>
      <c r="F65" s="4"/>
      <c r="G65" s="4"/>
      <c r="H65" s="4"/>
      <c r="I65" s="4"/>
      <c r="J65" s="4"/>
      <c r="K65" s="4"/>
      <c r="L65" s="4"/>
      <c r="M65" s="4"/>
      <c r="N65" s="4"/>
    </row>
    <row r="66" spans="2:14" x14ac:dyDescent="0.2">
      <c r="B66" s="4"/>
      <c r="C66" s="4"/>
      <c r="D66" s="4"/>
      <c r="E66" s="4"/>
      <c r="F66" s="4"/>
      <c r="G66" s="4"/>
      <c r="H66" s="4"/>
      <c r="I66" s="4"/>
      <c r="J66" s="4"/>
      <c r="K66" s="4"/>
      <c r="L66" s="4"/>
      <c r="M66" s="4"/>
      <c r="N66" s="4"/>
    </row>
    <row r="67" spans="2:14" x14ac:dyDescent="0.2">
      <c r="B67" s="4"/>
      <c r="C67" s="4"/>
      <c r="D67" s="4"/>
      <c r="E67" s="4"/>
      <c r="F67" s="4"/>
      <c r="G67" s="4"/>
      <c r="H67" s="4"/>
      <c r="I67" s="4"/>
      <c r="J67" s="4"/>
      <c r="K67" s="4"/>
      <c r="L67" s="4"/>
      <c r="M67" s="4"/>
      <c r="N67" s="4"/>
    </row>
    <row r="68" spans="2:14" x14ac:dyDescent="0.2">
      <c r="B68" s="4"/>
      <c r="C68" s="4"/>
      <c r="D68" s="4"/>
      <c r="E68" s="4"/>
      <c r="F68" s="4"/>
      <c r="G68" s="4"/>
      <c r="H68" s="4"/>
      <c r="I68" s="4"/>
      <c r="J68" s="4"/>
      <c r="K68" s="4"/>
      <c r="L68" s="4"/>
      <c r="M68" s="4"/>
      <c r="N68" s="4"/>
    </row>
    <row r="69" spans="2:14" x14ac:dyDescent="0.2">
      <c r="B69" s="4"/>
      <c r="C69" s="4"/>
      <c r="D69" s="4"/>
      <c r="E69" s="4"/>
      <c r="F69" s="4"/>
      <c r="G69" s="4"/>
      <c r="H69" s="4"/>
      <c r="I69" s="4"/>
      <c r="J69" s="4"/>
      <c r="K69" s="4"/>
      <c r="L69" s="4"/>
      <c r="M69" s="4"/>
      <c r="N69" s="4"/>
    </row>
    <row r="70" spans="2:14" x14ac:dyDescent="0.2">
      <c r="B70" s="4"/>
      <c r="C70" s="4"/>
      <c r="D70" s="4"/>
      <c r="E70" s="4"/>
      <c r="F70" s="4"/>
      <c r="G70" s="4"/>
      <c r="H70" s="4"/>
      <c r="I70" s="4"/>
      <c r="J70" s="4"/>
      <c r="K70" s="4"/>
      <c r="L70" s="4"/>
      <c r="M70" s="4"/>
      <c r="N70" s="4"/>
    </row>
    <row r="71" spans="2:14" x14ac:dyDescent="0.2">
      <c r="B71" s="4"/>
      <c r="C71" s="4"/>
      <c r="D71" s="4"/>
      <c r="E71" s="4"/>
      <c r="F71" s="4"/>
      <c r="G71" s="4"/>
      <c r="H71" s="4"/>
      <c r="I71" s="4"/>
      <c r="J71" s="4"/>
      <c r="K71" s="4"/>
      <c r="L71" s="4"/>
      <c r="M71" s="4"/>
      <c r="N71" s="4"/>
    </row>
    <row r="72" spans="2:14" x14ac:dyDescent="0.2">
      <c r="B72" s="4"/>
      <c r="C72" s="4"/>
      <c r="D72" s="4"/>
      <c r="E72" s="4"/>
      <c r="F72" s="4"/>
      <c r="G72" s="4"/>
      <c r="H72" s="4"/>
      <c r="I72" s="4"/>
      <c r="J72" s="4"/>
      <c r="K72" s="4"/>
      <c r="L72" s="4"/>
      <c r="M72" s="4"/>
      <c r="N72" s="4"/>
    </row>
    <row r="73" spans="2:14" x14ac:dyDescent="0.2">
      <c r="B73" s="4"/>
      <c r="C73" s="4"/>
      <c r="D73" s="4"/>
      <c r="E73" s="4"/>
      <c r="F73" s="4"/>
      <c r="G73" s="4"/>
      <c r="H73" s="4"/>
      <c r="I73" s="4"/>
      <c r="J73" s="4"/>
      <c r="K73" s="4"/>
      <c r="L73" s="4"/>
      <c r="M73" s="4"/>
      <c r="N73" s="4"/>
    </row>
    <row r="74" spans="2:14" x14ac:dyDescent="0.2">
      <c r="B74" s="4"/>
      <c r="C74" s="4"/>
      <c r="D74" s="4"/>
      <c r="E74" s="4"/>
      <c r="F74" s="4"/>
      <c r="G74" s="4"/>
      <c r="H74" s="4"/>
      <c r="I74" s="4"/>
      <c r="J74" s="4"/>
      <c r="K74" s="4"/>
      <c r="L74" s="4"/>
      <c r="M74" s="4"/>
      <c r="N74" s="4"/>
    </row>
    <row r="75" spans="2:14" x14ac:dyDescent="0.2">
      <c r="B75" s="4"/>
      <c r="C75" s="4"/>
      <c r="D75" s="4"/>
      <c r="E75" s="4"/>
      <c r="F75" s="4"/>
      <c r="G75" s="4"/>
      <c r="H75" s="4"/>
      <c r="I75" s="4"/>
      <c r="J75" s="4"/>
      <c r="K75" s="4"/>
      <c r="L75" s="4"/>
      <c r="M75" s="4"/>
      <c r="N75" s="4"/>
    </row>
    <row r="76" spans="2:14" x14ac:dyDescent="0.2">
      <c r="B76" s="4"/>
      <c r="C76" s="4"/>
      <c r="D76" s="4"/>
      <c r="E76" s="4"/>
      <c r="F76" s="4"/>
      <c r="G76" s="4"/>
      <c r="H76" s="4"/>
      <c r="I76" s="4"/>
      <c r="J76" s="4"/>
      <c r="K76" s="4"/>
      <c r="L76" s="4"/>
      <c r="M76" s="4"/>
      <c r="N76" s="4"/>
    </row>
    <row r="77" spans="2:14" x14ac:dyDescent="0.2">
      <c r="B77" s="4"/>
      <c r="C77" s="4"/>
      <c r="D77" s="4"/>
      <c r="E77" s="4"/>
      <c r="F77" s="4"/>
      <c r="G77" s="4"/>
      <c r="H77" s="4"/>
      <c r="I77" s="4"/>
      <c r="J77" s="4"/>
      <c r="K77" s="4"/>
      <c r="L77" s="4"/>
      <c r="M77" s="4"/>
      <c r="N77" s="4"/>
    </row>
    <row r="78" spans="2:14" x14ac:dyDescent="0.2">
      <c r="B78" s="4"/>
      <c r="C78" s="4"/>
      <c r="D78" s="4"/>
      <c r="E78" s="4"/>
      <c r="F78" s="4"/>
      <c r="G78" s="4"/>
      <c r="H78" s="4"/>
      <c r="I78" s="4"/>
      <c r="J78" s="4"/>
      <c r="K78" s="4"/>
      <c r="L78" s="4"/>
      <c r="M78" s="4"/>
      <c r="N78" s="4"/>
    </row>
    <row r="79" spans="2:14" x14ac:dyDescent="0.2">
      <c r="B79" s="4"/>
      <c r="C79" s="4"/>
      <c r="D79" s="4"/>
      <c r="E79" s="4"/>
      <c r="F79" s="4"/>
      <c r="G79" s="4"/>
      <c r="H79" s="4"/>
      <c r="I79" s="4"/>
      <c r="J79" s="4"/>
      <c r="K79" s="4"/>
      <c r="L79" s="4"/>
      <c r="M79" s="4"/>
      <c r="N79" s="4"/>
    </row>
    <row r="80" spans="2:14" x14ac:dyDescent="0.2">
      <c r="B80" s="4"/>
      <c r="C80" s="4"/>
      <c r="D80" s="4"/>
      <c r="E80" s="4"/>
      <c r="F80" s="4"/>
      <c r="G80" s="4"/>
      <c r="H80" s="4"/>
      <c r="I80" s="4"/>
      <c r="J80" s="4"/>
      <c r="K80" s="4"/>
      <c r="L80" s="4"/>
      <c r="M80" s="4"/>
      <c r="N80" s="4"/>
    </row>
    <row r="81" spans="2:14" x14ac:dyDescent="0.2">
      <c r="B81" s="4"/>
      <c r="C81" s="4"/>
      <c r="D81" s="4"/>
      <c r="E81" s="4"/>
      <c r="F81" s="4"/>
      <c r="G81" s="4"/>
      <c r="H81" s="4"/>
      <c r="I81" s="4"/>
      <c r="J81" s="4"/>
      <c r="K81" s="4"/>
      <c r="L81" s="4"/>
      <c r="M81" s="4"/>
      <c r="N81" s="4"/>
    </row>
    <row r="82" spans="2:14" x14ac:dyDescent="0.2">
      <c r="B82" s="4"/>
      <c r="C82" s="4"/>
      <c r="D82" s="4"/>
      <c r="E82" s="4"/>
      <c r="F82" s="4"/>
      <c r="G82" s="4"/>
      <c r="H82" s="4"/>
      <c r="I82" s="4"/>
      <c r="J82" s="4"/>
      <c r="K82" s="4"/>
      <c r="L82" s="4"/>
      <c r="M82" s="4"/>
      <c r="N82" s="4"/>
    </row>
    <row r="83" spans="2:14" x14ac:dyDescent="0.2">
      <c r="B83" s="4"/>
      <c r="C83" s="4"/>
      <c r="D83" s="4"/>
      <c r="E83" s="4"/>
      <c r="F83" s="4"/>
      <c r="G83" s="4"/>
      <c r="H83" s="4"/>
      <c r="I83" s="4"/>
      <c r="J83" s="4"/>
      <c r="K83" s="4"/>
      <c r="L83" s="4"/>
      <c r="M83" s="4"/>
      <c r="N83" s="4"/>
    </row>
    <row r="84" spans="2:14" x14ac:dyDescent="0.2">
      <c r="B84" s="4"/>
      <c r="C84" s="4"/>
      <c r="D84" s="4"/>
      <c r="E84" s="4"/>
      <c r="F84" s="4"/>
      <c r="G84" s="4"/>
      <c r="H84" s="4"/>
      <c r="I84" s="4"/>
      <c r="J84" s="4"/>
      <c r="K84" s="4"/>
      <c r="L84" s="4"/>
      <c r="M84" s="4"/>
      <c r="N84" s="4"/>
    </row>
    <row r="85" spans="2:14" x14ac:dyDescent="0.2">
      <c r="B85" s="4"/>
      <c r="C85" s="4"/>
      <c r="D85" s="4"/>
      <c r="E85" s="4"/>
      <c r="F85" s="4"/>
      <c r="G85" s="4"/>
      <c r="H85" s="4"/>
      <c r="I85" s="4"/>
      <c r="J85" s="4"/>
      <c r="K85" s="4"/>
      <c r="L85" s="4"/>
      <c r="M85" s="4"/>
      <c r="N85" s="4"/>
    </row>
    <row r="86" spans="2:14" x14ac:dyDescent="0.2">
      <c r="B86" s="4"/>
      <c r="C86" s="4"/>
      <c r="D86" s="4"/>
      <c r="E86" s="4"/>
      <c r="F86" s="4"/>
      <c r="G86" s="4"/>
      <c r="H86" s="4"/>
      <c r="I86" s="4"/>
      <c r="J86" s="4"/>
      <c r="K86" s="4"/>
      <c r="L86" s="4"/>
      <c r="M86" s="4"/>
      <c r="N86" s="4"/>
    </row>
    <row r="87" spans="2:14" x14ac:dyDescent="0.2">
      <c r="B87" s="4"/>
      <c r="C87" s="4"/>
      <c r="D87" s="4"/>
      <c r="E87" s="4"/>
      <c r="F87" s="4"/>
      <c r="G87" s="4"/>
      <c r="H87" s="4"/>
      <c r="I87" s="4"/>
      <c r="J87" s="4"/>
      <c r="K87" s="4"/>
      <c r="L87" s="4"/>
      <c r="M87" s="4"/>
      <c r="N87" s="4"/>
    </row>
    <row r="88" spans="2:14" x14ac:dyDescent="0.2">
      <c r="B88" s="4"/>
      <c r="C88" s="4"/>
      <c r="D88" s="4"/>
      <c r="E88" s="4"/>
      <c r="F88" s="4"/>
      <c r="G88" s="4"/>
      <c r="H88" s="4"/>
      <c r="I88" s="4"/>
      <c r="J88" s="4"/>
      <c r="K88" s="4"/>
      <c r="L88" s="4"/>
      <c r="M88" s="4"/>
      <c r="N88" s="4"/>
    </row>
    <row r="89" spans="2:14" x14ac:dyDescent="0.2">
      <c r="B89" s="4"/>
      <c r="C89" s="4"/>
      <c r="D89" s="4"/>
      <c r="E89" s="4"/>
      <c r="F89" s="4"/>
      <c r="G89" s="4"/>
      <c r="H89" s="4"/>
      <c r="I89" s="4"/>
      <c r="J89" s="4"/>
      <c r="K89" s="4"/>
      <c r="L89" s="4"/>
      <c r="M89" s="4"/>
      <c r="N89" s="4"/>
    </row>
    <row r="90" spans="2:14" x14ac:dyDescent="0.2">
      <c r="B90" s="4"/>
      <c r="C90" s="4"/>
      <c r="D90" s="4"/>
      <c r="E90" s="4"/>
      <c r="F90" s="4"/>
      <c r="G90" s="4"/>
      <c r="H90" s="4"/>
      <c r="I90" s="4"/>
      <c r="J90" s="4"/>
      <c r="K90" s="4"/>
      <c r="L90" s="4"/>
      <c r="M90" s="4"/>
      <c r="N90" s="4"/>
    </row>
    <row r="91" spans="2:14" x14ac:dyDescent="0.2">
      <c r="B91" s="4"/>
      <c r="C91" s="4"/>
      <c r="D91" s="4"/>
      <c r="E91" s="4"/>
      <c r="F91" s="4"/>
      <c r="G91" s="4"/>
      <c r="H91" s="4"/>
      <c r="I91" s="4"/>
      <c r="J91" s="4"/>
      <c r="K91" s="4"/>
      <c r="L91" s="4"/>
      <c r="M91" s="4"/>
      <c r="N91" s="4"/>
    </row>
    <row r="92" spans="2:14" x14ac:dyDescent="0.2">
      <c r="B92" s="4"/>
      <c r="C92" s="4"/>
      <c r="D92" s="4"/>
      <c r="E92" s="4"/>
      <c r="F92" s="4"/>
      <c r="G92" s="4"/>
      <c r="H92" s="4"/>
      <c r="I92" s="4"/>
      <c r="J92" s="4"/>
      <c r="K92" s="4"/>
      <c r="L92" s="4"/>
      <c r="M92" s="4"/>
      <c r="N92" s="4"/>
    </row>
    <row r="93" spans="2:14" x14ac:dyDescent="0.2">
      <c r="B93" s="4"/>
      <c r="C93" s="4"/>
      <c r="D93" s="4"/>
      <c r="E93" s="4"/>
      <c r="F93" s="4"/>
      <c r="G93" s="4"/>
      <c r="H93" s="4"/>
      <c r="I93" s="4"/>
      <c r="J93" s="4"/>
      <c r="K93" s="4"/>
      <c r="L93" s="4"/>
      <c r="M93" s="4"/>
      <c r="N93" s="4"/>
    </row>
    <row r="94" spans="2:14" x14ac:dyDescent="0.2">
      <c r="B94" s="4"/>
      <c r="C94" s="4"/>
      <c r="D94" s="4"/>
      <c r="E94" s="4"/>
      <c r="F94" s="4"/>
      <c r="G94" s="4"/>
      <c r="H94" s="4"/>
      <c r="I94" s="4"/>
      <c r="J94" s="4"/>
      <c r="K94" s="4"/>
      <c r="L94" s="4"/>
      <c r="M94" s="4"/>
      <c r="N94" s="4"/>
    </row>
    <row r="95" spans="2:14" x14ac:dyDescent="0.2">
      <c r="B95" s="4"/>
      <c r="C95" s="4"/>
      <c r="D95" s="4"/>
      <c r="E95" s="4"/>
      <c r="F95" s="4"/>
      <c r="G95" s="4"/>
      <c r="H95" s="4"/>
      <c r="I95" s="4"/>
      <c r="J95" s="4"/>
      <c r="K95" s="4"/>
      <c r="L95" s="4"/>
      <c r="M95" s="4"/>
      <c r="N95" s="4"/>
    </row>
    <row r="96" spans="2:14" x14ac:dyDescent="0.2">
      <c r="B96" s="4"/>
      <c r="C96" s="4"/>
      <c r="D96" s="4"/>
      <c r="E96" s="4"/>
      <c r="F96" s="4"/>
      <c r="G96" s="4"/>
      <c r="H96" s="4"/>
      <c r="I96" s="4"/>
      <c r="J96" s="4"/>
      <c r="K96" s="4"/>
      <c r="L96" s="4"/>
      <c r="M96" s="4"/>
      <c r="N96" s="4"/>
    </row>
    <row r="97" spans="2:14" x14ac:dyDescent="0.2">
      <c r="B97" s="4"/>
      <c r="C97" s="4"/>
      <c r="D97" s="4"/>
      <c r="E97" s="4"/>
      <c r="F97" s="4"/>
      <c r="G97" s="4"/>
      <c r="H97" s="4"/>
      <c r="I97" s="4"/>
      <c r="J97" s="4"/>
      <c r="K97" s="4"/>
      <c r="L97" s="4"/>
      <c r="M97" s="4"/>
      <c r="N97" s="4"/>
    </row>
    <row r="98" spans="2:14" x14ac:dyDescent="0.2">
      <c r="B98" s="4"/>
      <c r="C98" s="4"/>
      <c r="D98" s="4"/>
      <c r="E98" s="4"/>
      <c r="F98" s="4"/>
      <c r="G98" s="4"/>
      <c r="H98" s="4"/>
      <c r="I98" s="4"/>
      <c r="J98" s="4"/>
      <c r="K98" s="4"/>
      <c r="L98" s="4"/>
      <c r="M98" s="4"/>
      <c r="N98" s="4"/>
    </row>
    <row r="99" spans="2:14" x14ac:dyDescent="0.2">
      <c r="B99" s="4"/>
      <c r="C99" s="4"/>
      <c r="D99" s="4"/>
      <c r="E99" s="4"/>
      <c r="F99" s="4"/>
      <c r="G99" s="4"/>
      <c r="H99" s="4"/>
      <c r="I99" s="4"/>
      <c r="J99" s="4"/>
      <c r="K99" s="4"/>
      <c r="L99" s="4"/>
      <c r="M99" s="4"/>
      <c r="N99" s="4"/>
    </row>
    <row r="100" spans="2:14" x14ac:dyDescent="0.2">
      <c r="B100" s="4"/>
      <c r="C100" s="4"/>
      <c r="D100" s="4"/>
      <c r="E100" s="4"/>
      <c r="F100" s="4"/>
      <c r="G100" s="4"/>
      <c r="H100" s="4"/>
      <c r="I100" s="4"/>
      <c r="J100" s="4"/>
      <c r="K100" s="4"/>
      <c r="L100" s="4"/>
      <c r="M100" s="4"/>
      <c r="N100" s="4"/>
    </row>
    <row r="101" spans="2:14" x14ac:dyDescent="0.2">
      <c r="B101" s="4"/>
      <c r="C101" s="4"/>
      <c r="D101" s="4"/>
      <c r="E101" s="4"/>
      <c r="F101" s="4"/>
      <c r="G101" s="4"/>
      <c r="H101" s="4"/>
      <c r="I101" s="4"/>
      <c r="J101" s="4"/>
      <c r="K101" s="4"/>
      <c r="L101" s="4"/>
      <c r="M101" s="4"/>
      <c r="N101" s="4"/>
    </row>
    <row r="102" spans="2:14" x14ac:dyDescent="0.2">
      <c r="B102" s="4"/>
      <c r="C102" s="4"/>
      <c r="D102" s="4"/>
      <c r="E102" s="4"/>
      <c r="F102" s="4"/>
      <c r="G102" s="4"/>
      <c r="H102" s="4"/>
      <c r="I102" s="4"/>
      <c r="J102" s="4"/>
      <c r="K102" s="4"/>
      <c r="L102" s="4"/>
      <c r="M102" s="4"/>
      <c r="N102" s="4"/>
    </row>
    <row r="103" spans="2:14" x14ac:dyDescent="0.2">
      <c r="B103" s="4"/>
      <c r="C103" s="4"/>
      <c r="D103" s="4"/>
      <c r="E103" s="4"/>
      <c r="F103" s="4"/>
      <c r="G103" s="4"/>
      <c r="H103" s="4"/>
      <c r="I103" s="4"/>
      <c r="J103" s="4"/>
      <c r="K103" s="4"/>
      <c r="L103" s="4"/>
      <c r="M103" s="4"/>
      <c r="N103" s="4"/>
    </row>
    <row r="104" spans="2:14" x14ac:dyDescent="0.2">
      <c r="B104" s="4"/>
      <c r="C104" s="4"/>
      <c r="D104" s="4"/>
      <c r="E104" s="4"/>
      <c r="F104" s="4"/>
      <c r="G104" s="4"/>
      <c r="H104" s="4"/>
      <c r="I104" s="4"/>
      <c r="J104" s="4"/>
      <c r="K104" s="4"/>
      <c r="L104" s="4"/>
      <c r="M104" s="4"/>
      <c r="N104" s="4"/>
    </row>
    <row r="105" spans="2:14" x14ac:dyDescent="0.2">
      <c r="B105" s="4"/>
      <c r="C105" s="4"/>
      <c r="D105" s="4"/>
      <c r="E105" s="4"/>
      <c r="F105" s="4"/>
      <c r="G105" s="4"/>
      <c r="H105" s="4"/>
      <c r="I105" s="4"/>
      <c r="J105" s="4"/>
      <c r="K105" s="4"/>
      <c r="L105" s="4"/>
      <c r="M105" s="4"/>
      <c r="N105" s="4"/>
    </row>
    <row r="106" spans="2:14" x14ac:dyDescent="0.2">
      <c r="B106" s="4"/>
      <c r="C106" s="4"/>
      <c r="D106" s="4"/>
      <c r="E106" s="4"/>
      <c r="F106" s="4"/>
      <c r="G106" s="4"/>
      <c r="H106" s="4"/>
      <c r="I106" s="4"/>
      <c r="J106" s="4"/>
      <c r="K106" s="4"/>
      <c r="L106" s="4"/>
      <c r="M106" s="4"/>
      <c r="N106" s="4"/>
    </row>
    <row r="107" spans="2:14" x14ac:dyDescent="0.2">
      <c r="B107" s="4"/>
      <c r="C107" s="4"/>
      <c r="D107" s="4"/>
      <c r="E107" s="4"/>
      <c r="F107" s="4"/>
      <c r="G107" s="4"/>
      <c r="H107" s="4"/>
      <c r="I107" s="4"/>
      <c r="J107" s="4"/>
      <c r="K107" s="4"/>
      <c r="L107" s="4"/>
      <c r="M107" s="4"/>
      <c r="N107" s="4"/>
    </row>
    <row r="108" spans="2:14" x14ac:dyDescent="0.2">
      <c r="B108" s="4"/>
      <c r="C108" s="4"/>
      <c r="D108" s="4"/>
      <c r="E108" s="4"/>
      <c r="F108" s="4"/>
      <c r="G108" s="4"/>
      <c r="H108" s="4"/>
      <c r="I108" s="4"/>
      <c r="J108" s="4"/>
      <c r="K108" s="4"/>
      <c r="L108" s="4"/>
      <c r="M108" s="4"/>
      <c r="N108" s="4"/>
    </row>
    <row r="109" spans="2:14" x14ac:dyDescent="0.2">
      <c r="B109" s="4"/>
      <c r="C109" s="4"/>
      <c r="D109" s="4"/>
      <c r="E109" s="4"/>
      <c r="F109" s="4"/>
      <c r="G109" s="4"/>
      <c r="H109" s="4"/>
      <c r="I109" s="4"/>
      <c r="J109" s="4"/>
      <c r="K109" s="4"/>
      <c r="L109" s="4"/>
      <c r="M109" s="4"/>
      <c r="N109" s="4"/>
    </row>
    <row r="110" spans="2:14" x14ac:dyDescent="0.2">
      <c r="B110" s="4"/>
      <c r="C110" s="4"/>
      <c r="D110" s="4"/>
      <c r="E110" s="4"/>
      <c r="F110" s="4"/>
      <c r="G110" s="4"/>
      <c r="H110" s="4"/>
      <c r="I110" s="4"/>
      <c r="J110" s="4"/>
      <c r="K110" s="4"/>
      <c r="L110" s="4"/>
      <c r="M110" s="4"/>
      <c r="N110" s="4"/>
    </row>
    <row r="111" spans="2:14" x14ac:dyDescent="0.2">
      <c r="B111" s="4"/>
      <c r="C111" s="4"/>
      <c r="D111" s="4"/>
      <c r="E111" s="4"/>
      <c r="F111" s="4"/>
      <c r="G111" s="4"/>
      <c r="H111" s="4"/>
      <c r="I111" s="4"/>
      <c r="J111" s="4"/>
      <c r="K111" s="4"/>
      <c r="L111" s="4"/>
      <c r="M111" s="4"/>
      <c r="N111" s="4"/>
    </row>
    <row r="112" spans="2:14" x14ac:dyDescent="0.2">
      <c r="B112" s="4"/>
      <c r="C112" s="4"/>
      <c r="D112" s="4"/>
      <c r="E112" s="4"/>
      <c r="F112" s="4"/>
      <c r="G112" s="4"/>
      <c r="H112" s="4"/>
      <c r="I112" s="4"/>
      <c r="J112" s="4"/>
      <c r="K112" s="4"/>
      <c r="L112" s="4"/>
      <c r="M112" s="4"/>
      <c r="N112" s="4"/>
    </row>
    <row r="113" spans="2:14" x14ac:dyDescent="0.2">
      <c r="B113" s="4"/>
      <c r="C113" s="4"/>
      <c r="D113" s="4"/>
      <c r="E113" s="4"/>
      <c r="F113" s="4"/>
      <c r="G113" s="4"/>
      <c r="H113" s="4"/>
      <c r="I113" s="4"/>
      <c r="J113" s="4"/>
      <c r="K113" s="4"/>
      <c r="L113" s="4"/>
      <c r="M113" s="4"/>
      <c r="N113" s="4"/>
    </row>
    <row r="114" spans="2:14" x14ac:dyDescent="0.2">
      <c r="B114" s="4"/>
      <c r="C114" s="4"/>
      <c r="D114" s="4"/>
      <c r="E114" s="4"/>
      <c r="F114" s="4"/>
      <c r="G114" s="4"/>
      <c r="H114" s="4"/>
      <c r="I114" s="4"/>
      <c r="J114" s="4"/>
      <c r="K114" s="4"/>
      <c r="L114" s="4"/>
      <c r="M114" s="4"/>
      <c r="N114" s="4"/>
    </row>
    <row r="115" spans="2:14" x14ac:dyDescent="0.2">
      <c r="B115" s="4"/>
      <c r="C115" s="4"/>
      <c r="D115" s="4"/>
      <c r="E115" s="4"/>
      <c r="F115" s="4"/>
      <c r="G115" s="4"/>
      <c r="H115" s="4"/>
      <c r="I115" s="4"/>
      <c r="J115" s="4"/>
      <c r="K115" s="4"/>
      <c r="L115" s="4"/>
      <c r="M115" s="4"/>
      <c r="N115" s="4"/>
    </row>
    <row r="116" spans="2:14" x14ac:dyDescent="0.2">
      <c r="B116" s="4"/>
      <c r="C116" s="4"/>
      <c r="D116" s="4"/>
      <c r="E116" s="4"/>
      <c r="F116" s="4"/>
      <c r="G116" s="4"/>
      <c r="H116" s="4"/>
      <c r="I116" s="4"/>
      <c r="J116" s="4"/>
      <c r="K116" s="4"/>
      <c r="L116" s="4"/>
      <c r="M116" s="4"/>
      <c r="N116" s="4"/>
    </row>
    <row r="117" spans="2:14" x14ac:dyDescent="0.2">
      <c r="B117" s="4"/>
      <c r="C117" s="4"/>
      <c r="D117" s="4"/>
      <c r="E117" s="4"/>
      <c r="F117" s="4"/>
      <c r="G117" s="4"/>
      <c r="H117" s="4"/>
      <c r="I117" s="4"/>
      <c r="J117" s="4"/>
      <c r="K117" s="4"/>
      <c r="L117" s="4"/>
      <c r="M117" s="4"/>
      <c r="N117" s="4"/>
    </row>
    <row r="118" spans="2:14" x14ac:dyDescent="0.2">
      <c r="B118" s="4"/>
      <c r="C118" s="4"/>
      <c r="D118" s="4"/>
      <c r="E118" s="4"/>
      <c r="F118" s="4"/>
      <c r="G118" s="4"/>
      <c r="H118" s="4"/>
      <c r="I118" s="4"/>
      <c r="J118" s="4"/>
      <c r="K118" s="4"/>
      <c r="L118" s="4"/>
      <c r="M118" s="4"/>
      <c r="N118" s="4"/>
    </row>
    <row r="119" spans="2:14" x14ac:dyDescent="0.2">
      <c r="B119" s="4"/>
      <c r="C119" s="4"/>
      <c r="D119" s="4"/>
      <c r="E119" s="4"/>
      <c r="F119" s="4"/>
      <c r="G119" s="4"/>
      <c r="H119" s="4"/>
      <c r="I119" s="4"/>
      <c r="J119" s="4"/>
      <c r="K119" s="4"/>
      <c r="L119" s="4"/>
      <c r="M119" s="4"/>
      <c r="N119" s="4"/>
    </row>
    <row r="120" spans="2:14" x14ac:dyDescent="0.2">
      <c r="B120" s="4"/>
      <c r="C120" s="4"/>
      <c r="D120" s="4"/>
      <c r="E120" s="4"/>
      <c r="F120" s="4"/>
      <c r="G120" s="4"/>
      <c r="H120" s="4"/>
      <c r="I120" s="4"/>
      <c r="J120" s="4"/>
      <c r="K120" s="4"/>
      <c r="L120" s="4"/>
      <c r="M120" s="4"/>
      <c r="N120" s="4"/>
    </row>
    <row r="121" spans="2:14" x14ac:dyDescent="0.2">
      <c r="B121" s="4"/>
      <c r="C121" s="4"/>
      <c r="D121" s="4"/>
      <c r="E121" s="4"/>
      <c r="F121" s="4"/>
      <c r="G121" s="4"/>
      <c r="H121" s="4"/>
      <c r="I121" s="4"/>
      <c r="J121" s="4"/>
      <c r="K121" s="4"/>
      <c r="L121" s="4"/>
      <c r="M121" s="4"/>
      <c r="N121" s="4"/>
    </row>
    <row r="122" spans="2:14" x14ac:dyDescent="0.2">
      <c r="B122" s="4"/>
      <c r="C122" s="4"/>
      <c r="D122" s="4"/>
      <c r="E122" s="4"/>
      <c r="F122" s="4"/>
      <c r="G122" s="4"/>
      <c r="H122" s="4"/>
      <c r="I122" s="4"/>
      <c r="J122" s="4"/>
      <c r="K122" s="4"/>
      <c r="L122" s="4"/>
      <c r="M122" s="4"/>
      <c r="N122" s="4"/>
    </row>
    <row r="123" spans="2:14" x14ac:dyDescent="0.2">
      <c r="B123" s="4"/>
      <c r="C123" s="4"/>
      <c r="D123" s="4"/>
      <c r="E123" s="4"/>
      <c r="F123" s="4"/>
      <c r="G123" s="4"/>
      <c r="H123" s="4"/>
      <c r="I123" s="4"/>
      <c r="J123" s="4"/>
      <c r="K123" s="4"/>
      <c r="L123" s="4"/>
      <c r="M123" s="4"/>
      <c r="N123" s="4"/>
    </row>
    <row r="124" spans="2:14" x14ac:dyDescent="0.2">
      <c r="B124" s="4"/>
      <c r="C124" s="4"/>
      <c r="D124" s="4"/>
      <c r="E124" s="4"/>
      <c r="F124" s="4"/>
      <c r="G124" s="4"/>
      <c r="H124" s="4"/>
      <c r="I124" s="4"/>
      <c r="J124" s="4"/>
      <c r="K124" s="4"/>
      <c r="L124" s="4"/>
      <c r="M124" s="4"/>
      <c r="N124" s="4"/>
    </row>
    <row r="125" spans="2:14" x14ac:dyDescent="0.2">
      <c r="B125" s="4"/>
      <c r="C125" s="4"/>
      <c r="D125" s="4"/>
      <c r="E125" s="4"/>
      <c r="F125" s="4"/>
      <c r="G125" s="4"/>
      <c r="H125" s="4"/>
      <c r="I125" s="4"/>
      <c r="J125" s="4"/>
      <c r="K125" s="4"/>
      <c r="L125" s="4"/>
      <c r="M125" s="4"/>
      <c r="N125" s="4"/>
    </row>
    <row r="126" spans="2:14" x14ac:dyDescent="0.2">
      <c r="B126" s="4"/>
      <c r="C126" s="4"/>
      <c r="D126" s="4"/>
      <c r="E126" s="4"/>
      <c r="F126" s="4"/>
      <c r="G126" s="4"/>
      <c r="H126" s="4"/>
      <c r="I126" s="4"/>
      <c r="J126" s="4"/>
      <c r="K126" s="4"/>
      <c r="L126" s="4"/>
      <c r="M126" s="4"/>
      <c r="N126" s="4"/>
    </row>
    <row r="127" spans="2:14" x14ac:dyDescent="0.2">
      <c r="B127" s="4"/>
      <c r="C127" s="4"/>
      <c r="D127" s="4"/>
      <c r="E127" s="4"/>
      <c r="F127" s="4"/>
      <c r="G127" s="4"/>
      <c r="H127" s="4"/>
      <c r="I127" s="4"/>
      <c r="J127" s="4"/>
      <c r="K127" s="4"/>
      <c r="L127" s="4"/>
      <c r="M127" s="4"/>
      <c r="N127" s="4"/>
    </row>
    <row r="128" spans="2:14" x14ac:dyDescent="0.2">
      <c r="B128" s="4"/>
      <c r="C128" s="4"/>
      <c r="D128" s="4"/>
      <c r="E128" s="4"/>
      <c r="F128" s="4"/>
      <c r="G128" s="4"/>
      <c r="H128" s="4"/>
      <c r="I128" s="4"/>
      <c r="J128" s="4"/>
      <c r="K128" s="4"/>
      <c r="L128" s="4"/>
      <c r="M128" s="4"/>
      <c r="N128" s="4"/>
    </row>
    <row r="129" spans="2:14" x14ac:dyDescent="0.2">
      <c r="B129" s="4"/>
      <c r="C129" s="4"/>
      <c r="D129" s="4"/>
      <c r="E129" s="4"/>
      <c r="F129" s="4"/>
      <c r="G129" s="4"/>
      <c r="H129" s="4"/>
      <c r="I129" s="4"/>
      <c r="J129" s="4"/>
      <c r="K129" s="4"/>
      <c r="L129" s="4"/>
      <c r="M129" s="4"/>
      <c r="N129" s="4"/>
    </row>
    <row r="130" spans="2:14" x14ac:dyDescent="0.2">
      <c r="B130" s="4"/>
      <c r="C130" s="4"/>
      <c r="D130" s="4"/>
      <c r="E130" s="4"/>
      <c r="F130" s="4"/>
      <c r="G130" s="4"/>
      <c r="H130" s="4"/>
      <c r="I130" s="4"/>
      <c r="J130" s="4"/>
      <c r="K130" s="4"/>
      <c r="L130" s="4"/>
      <c r="M130" s="4"/>
      <c r="N130" s="4"/>
    </row>
  </sheetData>
  <mergeCells count="3">
    <mergeCell ref="A1:L1"/>
    <mergeCell ref="A2:L2"/>
    <mergeCell ref="A3:L3"/>
  </mergeCells>
  <phoneticPr fontId="0" type="noConversion"/>
  <pageMargins left="0.75" right="0.75" top="1" bottom="1" header="0.5" footer="0.5"/>
  <pageSetup scale="79" orientation="landscape" r:id="rId1"/>
  <headerFooter alignWithMargins="0">
    <oddFooter>&amp;L&amp;Z
&amp;F&amp;C&amp;A&amp;R26.&amp;P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
  <sheetViews>
    <sheetView workbookViewId="0"/>
  </sheetViews>
  <sheetFormatPr defaultColWidth="25.7109375" defaultRowHeight="13.5" x14ac:dyDescent="0.25"/>
  <cols>
    <col min="1" max="16384" width="25.7109375" style="14"/>
  </cols>
  <sheetData>
    <row r="1" spans="1:3" x14ac:dyDescent="0.25">
      <c r="A1" s="14">
        <v>0</v>
      </c>
      <c r="B1" s="14">
        <v>18</v>
      </c>
      <c r="C1" s="14" t="s">
        <v>736</v>
      </c>
    </row>
  </sheetData>
  <phoneticPr fontId="4" type="noConversion"/>
  <pageMargins left="0.75" right="0.75" top="1" bottom="1" header="0.5" footer="0.5"/>
  <pageSetup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129"/>
  <sheetViews>
    <sheetView zoomScale="75"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5" t="s">
        <v>133</v>
      </c>
      <c r="B1" s="305"/>
      <c r="C1" s="305"/>
      <c r="D1" s="305"/>
      <c r="E1" s="305"/>
      <c r="F1" s="305"/>
      <c r="G1" s="305"/>
      <c r="H1" s="305"/>
      <c r="I1" s="305"/>
      <c r="J1" s="305"/>
      <c r="K1" s="305"/>
      <c r="L1" s="305"/>
    </row>
    <row r="2" spans="1:14" s="38" customFormat="1" ht="15.75" x14ac:dyDescent="0.25">
      <c r="A2" s="305" t="s">
        <v>1109</v>
      </c>
      <c r="B2" s="305"/>
      <c r="C2" s="305"/>
      <c r="D2" s="305"/>
      <c r="E2" s="305"/>
      <c r="F2" s="305"/>
      <c r="G2" s="305"/>
      <c r="H2" s="305"/>
      <c r="I2" s="305"/>
      <c r="J2" s="305"/>
      <c r="K2" s="305"/>
      <c r="L2" s="305"/>
    </row>
    <row r="3" spans="1:14" x14ac:dyDescent="0.2">
      <c r="A3" s="294" t="s">
        <v>1307</v>
      </c>
      <c r="B3" s="294"/>
      <c r="C3" s="294"/>
      <c r="D3" s="294"/>
      <c r="E3" s="294"/>
      <c r="F3" s="294"/>
      <c r="G3" s="294"/>
      <c r="H3" s="294"/>
      <c r="I3" s="294"/>
      <c r="J3" s="294"/>
      <c r="K3" s="294"/>
      <c r="L3" s="294"/>
    </row>
    <row r="4" spans="1:14" x14ac:dyDescent="0.2">
      <c r="A4" s="30"/>
      <c r="B4" s="30"/>
      <c r="C4" s="30"/>
      <c r="D4" s="30"/>
      <c r="E4" s="30"/>
      <c r="F4" s="30"/>
      <c r="G4" s="30"/>
      <c r="H4" s="30"/>
      <c r="I4" s="30"/>
      <c r="J4" s="30"/>
      <c r="K4" s="30"/>
      <c r="L4" s="30"/>
    </row>
    <row r="6" spans="1:14" x14ac:dyDescent="0.2">
      <c r="B6" s="41" t="s">
        <v>24</v>
      </c>
      <c r="D6" s="33"/>
      <c r="F6" s="33"/>
      <c r="H6" s="41" t="s">
        <v>568</v>
      </c>
      <c r="J6" s="33"/>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c r="C8"/>
      <c r="D8"/>
      <c r="E8"/>
      <c r="F8"/>
      <c r="G8"/>
      <c r="H8"/>
      <c r="I8"/>
      <c r="J8"/>
      <c r="K8"/>
      <c r="L8"/>
    </row>
    <row r="9" spans="1:14" s="10" customFormat="1" x14ac:dyDescent="0.2">
      <c r="A9" s="12" t="s">
        <v>633</v>
      </c>
      <c r="B9"/>
      <c r="C9"/>
      <c r="D9"/>
      <c r="E9"/>
      <c r="F9"/>
      <c r="G9"/>
      <c r="H9"/>
      <c r="I9"/>
      <c r="J9"/>
      <c r="K9"/>
      <c r="L9"/>
    </row>
    <row r="10" spans="1:14" x14ac:dyDescent="0.2">
      <c r="A10" t="s">
        <v>262</v>
      </c>
      <c r="B10" s="45">
        <v>690.05</v>
      </c>
      <c r="C10" s="45"/>
      <c r="D10" s="45">
        <v>0</v>
      </c>
      <c r="E10" s="45"/>
      <c r="F10" s="45">
        <v>0</v>
      </c>
      <c r="G10" s="45"/>
      <c r="H10" s="45">
        <v>0</v>
      </c>
      <c r="I10" s="45"/>
      <c r="J10" s="45">
        <v>0</v>
      </c>
      <c r="K10" s="45"/>
      <c r="L10" s="45">
        <v>690.05</v>
      </c>
      <c r="M10" s="4"/>
      <c r="N10" s="4"/>
    </row>
    <row r="11" spans="1:14" x14ac:dyDescent="0.2">
      <c r="A11" t="s">
        <v>263</v>
      </c>
      <c r="B11" s="45">
        <v>63110.43</v>
      </c>
      <c r="C11" s="45"/>
      <c r="D11" s="45">
        <v>0</v>
      </c>
      <c r="E11" s="45"/>
      <c r="F11" s="45">
        <v>0</v>
      </c>
      <c r="G11" s="45"/>
      <c r="H11" s="45">
        <v>0</v>
      </c>
      <c r="I11" s="45"/>
      <c r="J11" s="45">
        <v>0</v>
      </c>
      <c r="K11" s="45"/>
      <c r="L11" s="45">
        <v>63110.43</v>
      </c>
      <c r="M11" s="4"/>
      <c r="N11" s="4"/>
    </row>
    <row r="12" spans="1:14" x14ac:dyDescent="0.2">
      <c r="A12" t="s">
        <v>264</v>
      </c>
      <c r="B12" s="45">
        <v>249.93</v>
      </c>
      <c r="C12" s="45"/>
      <c r="D12" s="45">
        <v>0</v>
      </c>
      <c r="E12" s="45"/>
      <c r="F12" s="45">
        <v>0</v>
      </c>
      <c r="G12" s="45"/>
      <c r="H12" s="45">
        <v>0</v>
      </c>
      <c r="I12" s="45"/>
      <c r="J12" s="45">
        <v>0</v>
      </c>
      <c r="K12" s="45"/>
      <c r="L12" s="45">
        <v>249.93</v>
      </c>
      <c r="M12" s="4"/>
      <c r="N12" s="4"/>
    </row>
    <row r="13" spans="1:14" x14ac:dyDescent="0.2">
      <c r="A13" t="s">
        <v>265</v>
      </c>
      <c r="B13" s="45">
        <v>11189.15</v>
      </c>
      <c r="C13" s="45"/>
      <c r="D13" s="45">
        <v>0</v>
      </c>
      <c r="E13" s="45"/>
      <c r="F13" s="45">
        <v>0</v>
      </c>
      <c r="G13" s="45"/>
      <c r="H13" s="45">
        <v>0</v>
      </c>
      <c r="I13" s="45"/>
      <c r="J13" s="45">
        <v>0</v>
      </c>
      <c r="K13" s="45"/>
      <c r="L13" s="45">
        <v>11189.15</v>
      </c>
      <c r="M13" s="4"/>
      <c r="N13" s="4"/>
    </row>
    <row r="14" spans="1:14" ht="13.5" thickBot="1" x14ac:dyDescent="0.25">
      <c r="B14" s="46">
        <v>75239.56</v>
      </c>
      <c r="C14" s="45"/>
      <c r="D14" s="46">
        <v>0</v>
      </c>
      <c r="E14" s="45"/>
      <c r="F14" s="46">
        <v>0</v>
      </c>
      <c r="G14" s="45"/>
      <c r="H14" s="46">
        <v>0</v>
      </c>
      <c r="I14" s="45"/>
      <c r="J14" s="46">
        <v>0</v>
      </c>
      <c r="K14" s="45"/>
      <c r="L14" s="46">
        <v>75239.56</v>
      </c>
      <c r="M14" s="4"/>
      <c r="N14" s="4"/>
    </row>
    <row r="15" spans="1:14" ht="13.5" thickTop="1" x14ac:dyDescent="0.2">
      <c r="B15" s="45"/>
      <c r="C15" s="45"/>
      <c r="D15" s="45"/>
      <c r="E15" s="45"/>
      <c r="F15" s="45"/>
      <c r="G15" s="45"/>
      <c r="H15" s="45"/>
      <c r="I15" s="45"/>
      <c r="J15" s="45"/>
      <c r="K15" s="45"/>
      <c r="L15" s="45"/>
      <c r="M15" s="4"/>
      <c r="N15" s="4"/>
    </row>
    <row r="16" spans="1:14" x14ac:dyDescent="0.2">
      <c r="B16" s="4"/>
      <c r="C16" s="4"/>
      <c r="D16" s="4"/>
      <c r="E16" s="4"/>
      <c r="F16" s="4"/>
      <c r="G16" s="4"/>
      <c r="H16" s="4"/>
      <c r="I16" s="4"/>
      <c r="J16" s="4"/>
      <c r="K16" s="4"/>
      <c r="L16" s="4"/>
      <c r="M16" s="4"/>
      <c r="N16" s="4"/>
    </row>
    <row r="17" spans="2:14" x14ac:dyDescent="0.2">
      <c r="B17" s="4"/>
      <c r="C17" s="4"/>
      <c r="D17" s="4"/>
      <c r="E17" s="4"/>
      <c r="F17" s="4"/>
      <c r="G17" s="4"/>
      <c r="H17" s="4"/>
      <c r="I17" s="4"/>
      <c r="J17" s="4"/>
      <c r="K17" s="4"/>
      <c r="L17" s="4"/>
      <c r="M17" s="4"/>
      <c r="N17" s="4"/>
    </row>
    <row r="18" spans="2:14" x14ac:dyDescent="0.2">
      <c r="B18" s="4"/>
      <c r="C18" s="4"/>
      <c r="D18" s="4"/>
      <c r="E18" s="4"/>
      <c r="F18" s="4"/>
      <c r="G18" s="4"/>
      <c r="H18" s="4"/>
      <c r="I18" s="4"/>
      <c r="J18" s="4"/>
      <c r="K18" s="4"/>
      <c r="L18" s="4"/>
      <c r="M18" s="4"/>
      <c r="N18" s="4"/>
    </row>
    <row r="19" spans="2:14" x14ac:dyDescent="0.2">
      <c r="B19" s="4"/>
      <c r="C19" s="4"/>
      <c r="D19" s="4"/>
      <c r="E19" s="4"/>
      <c r="F19" s="4"/>
      <c r="G19" s="4"/>
      <c r="H19" s="4"/>
      <c r="I19" s="4"/>
      <c r="J19" s="4"/>
      <c r="K19" s="4"/>
      <c r="L19" s="4"/>
      <c r="M19" s="4"/>
      <c r="N19" s="4"/>
    </row>
    <row r="20" spans="2:14" x14ac:dyDescent="0.2">
      <c r="B20" s="4"/>
      <c r="C20" s="4"/>
      <c r="D20" s="4"/>
      <c r="E20" s="4"/>
      <c r="F20" s="4"/>
      <c r="G20" s="4"/>
      <c r="H20" s="4"/>
      <c r="I20" s="4"/>
      <c r="J20" s="4"/>
      <c r="K20" s="4"/>
      <c r="L20" s="4"/>
      <c r="M20" s="4"/>
      <c r="N20" s="4"/>
    </row>
    <row r="21" spans="2:14" x14ac:dyDescent="0.2">
      <c r="B21" s="4"/>
      <c r="C21" s="4"/>
      <c r="D21" s="4"/>
      <c r="E21" s="4"/>
      <c r="F21" s="4"/>
      <c r="G21" s="4"/>
      <c r="H21" s="4"/>
      <c r="I21" s="4"/>
      <c r="J21" s="4"/>
      <c r="K21" s="4"/>
      <c r="L21" s="4"/>
      <c r="M21" s="4"/>
      <c r="N21" s="4"/>
    </row>
    <row r="22" spans="2:14" x14ac:dyDescent="0.2">
      <c r="B22" s="4"/>
      <c r="C22" s="4"/>
      <c r="D22" s="4"/>
      <c r="E22" s="4"/>
      <c r="F22" s="4"/>
      <c r="G22" s="4"/>
      <c r="H22" s="4"/>
      <c r="I22" s="4"/>
      <c r="J22" s="4"/>
      <c r="K22" s="4"/>
      <c r="L22" s="4"/>
      <c r="M22" s="4"/>
      <c r="N22" s="4"/>
    </row>
    <row r="23" spans="2:14" x14ac:dyDescent="0.2">
      <c r="B23" s="4"/>
      <c r="C23" s="4"/>
      <c r="D23" s="4"/>
      <c r="E23" s="4"/>
      <c r="F23" s="4"/>
      <c r="G23" s="4"/>
      <c r="H23" s="4"/>
      <c r="I23" s="4"/>
      <c r="J23" s="4"/>
      <c r="K23" s="4"/>
      <c r="L23" s="4"/>
      <c r="M23" s="4"/>
      <c r="N23" s="4"/>
    </row>
    <row r="24" spans="2:14" x14ac:dyDescent="0.2">
      <c r="B24" s="4"/>
      <c r="C24" s="4"/>
      <c r="D24" s="4"/>
      <c r="E24" s="4"/>
      <c r="F24" s="4"/>
      <c r="G24" s="4"/>
      <c r="H24" s="4"/>
      <c r="I24" s="4"/>
      <c r="J24" s="4"/>
      <c r="K24" s="4"/>
      <c r="L24" s="4"/>
      <c r="M24" s="4"/>
      <c r="N24" s="4"/>
    </row>
    <row r="25" spans="2:14" x14ac:dyDescent="0.2">
      <c r="B25" s="4"/>
      <c r="C25" s="4"/>
      <c r="D25" s="4"/>
      <c r="E25" s="4"/>
      <c r="F25" s="4"/>
      <c r="G25" s="4"/>
      <c r="H25" s="4"/>
      <c r="I25" s="4"/>
      <c r="J25" s="4"/>
      <c r="K25" s="4"/>
      <c r="L25" s="4"/>
      <c r="M25" s="4"/>
      <c r="N25" s="4"/>
    </row>
    <row r="26" spans="2:14" x14ac:dyDescent="0.2">
      <c r="B26" s="4"/>
      <c r="C26" s="4"/>
      <c r="D26" s="4"/>
      <c r="E26" s="4"/>
      <c r="F26" s="4"/>
      <c r="G26" s="4"/>
      <c r="H26" s="4"/>
      <c r="I26" s="4"/>
      <c r="J26" s="4"/>
      <c r="K26" s="4"/>
      <c r="L26" s="4"/>
      <c r="M26" s="4"/>
      <c r="N26" s="4"/>
    </row>
    <row r="27" spans="2:14" x14ac:dyDescent="0.2">
      <c r="B27" s="4"/>
      <c r="C27" s="4"/>
      <c r="D27" s="4"/>
      <c r="E27" s="4"/>
      <c r="F27" s="4"/>
      <c r="G27" s="4"/>
      <c r="H27" s="4"/>
      <c r="I27" s="4"/>
      <c r="J27" s="4"/>
      <c r="K27" s="4"/>
      <c r="L27" s="4"/>
      <c r="M27" s="4"/>
      <c r="N27" s="4"/>
    </row>
    <row r="28" spans="2:14" x14ac:dyDescent="0.2">
      <c r="B28" s="4"/>
      <c r="C28" s="4"/>
      <c r="D28" s="4"/>
      <c r="E28" s="4"/>
      <c r="F28" s="4"/>
      <c r="G28" s="4"/>
      <c r="H28" s="4"/>
      <c r="I28" s="4"/>
      <c r="J28" s="4"/>
      <c r="K28" s="4"/>
      <c r="L28" s="4"/>
      <c r="M28" s="4"/>
      <c r="N28" s="4"/>
    </row>
    <row r="29" spans="2:14" x14ac:dyDescent="0.2">
      <c r="B29" s="4"/>
      <c r="C29" s="4"/>
      <c r="D29" s="4"/>
      <c r="E29" s="4"/>
      <c r="F29" s="4"/>
      <c r="G29" s="4"/>
      <c r="H29" s="4"/>
      <c r="I29" s="4"/>
      <c r="J29" s="4"/>
      <c r="K29" s="4"/>
      <c r="L29" s="4"/>
      <c r="M29" s="4"/>
      <c r="N29" s="4"/>
    </row>
    <row r="30" spans="2:14" x14ac:dyDescent="0.2">
      <c r="B30" s="4"/>
      <c r="C30" s="4"/>
      <c r="D30" s="4"/>
      <c r="E30" s="4"/>
      <c r="F30" s="4"/>
      <c r="G30" s="4"/>
      <c r="H30" s="4"/>
      <c r="I30" s="4"/>
      <c r="J30" s="4"/>
      <c r="K30" s="4"/>
      <c r="L30" s="4"/>
      <c r="M30" s="4"/>
      <c r="N30" s="4"/>
    </row>
    <row r="31" spans="2:14" x14ac:dyDescent="0.2">
      <c r="B31" s="4"/>
      <c r="C31" s="4"/>
      <c r="D31" s="4"/>
      <c r="E31" s="4"/>
      <c r="F31" s="4"/>
      <c r="G31" s="4"/>
      <c r="H31" s="4"/>
      <c r="I31" s="4"/>
      <c r="J31" s="4"/>
      <c r="K31" s="4"/>
      <c r="L31" s="4"/>
      <c r="M31" s="4"/>
      <c r="N31" s="4"/>
    </row>
    <row r="32" spans="2:14" x14ac:dyDescent="0.2">
      <c r="B32" s="4"/>
      <c r="C32" s="4"/>
      <c r="D32" s="4"/>
      <c r="E32" s="4"/>
      <c r="F32" s="4"/>
      <c r="G32" s="4"/>
      <c r="H32" s="4"/>
      <c r="I32" s="4"/>
      <c r="J32" s="4"/>
      <c r="K32" s="4"/>
      <c r="L32" s="4"/>
      <c r="M32" s="4"/>
      <c r="N32" s="4"/>
    </row>
    <row r="33" spans="2:14" x14ac:dyDescent="0.2">
      <c r="B33" s="4"/>
      <c r="C33" s="4"/>
      <c r="D33" s="4"/>
      <c r="E33" s="4"/>
      <c r="F33" s="4"/>
      <c r="G33" s="4"/>
      <c r="H33" s="4"/>
      <c r="I33" s="4"/>
      <c r="J33" s="4"/>
      <c r="K33" s="4"/>
      <c r="L33" s="4"/>
      <c r="M33" s="4"/>
      <c r="N33" s="4"/>
    </row>
    <row r="34" spans="2:14" x14ac:dyDescent="0.2">
      <c r="B34" s="4"/>
      <c r="C34" s="4"/>
      <c r="D34" s="4"/>
      <c r="E34" s="4"/>
      <c r="F34" s="4"/>
      <c r="G34" s="4"/>
      <c r="H34" s="4"/>
      <c r="I34" s="4"/>
      <c r="J34" s="4"/>
      <c r="K34" s="4"/>
      <c r="L34" s="4"/>
      <c r="M34" s="4"/>
      <c r="N34" s="4"/>
    </row>
    <row r="35" spans="2:14" x14ac:dyDescent="0.2">
      <c r="B35" s="4"/>
      <c r="C35" s="4"/>
      <c r="D35" s="4"/>
      <c r="E35" s="4"/>
      <c r="F35" s="4"/>
      <c r="G35" s="4"/>
      <c r="H35" s="4"/>
      <c r="I35" s="4"/>
      <c r="J35" s="4"/>
      <c r="K35" s="4"/>
      <c r="L35" s="4"/>
      <c r="M35" s="4"/>
      <c r="N35" s="4"/>
    </row>
    <row r="36" spans="2:14" x14ac:dyDescent="0.2">
      <c r="B36" s="4"/>
      <c r="C36" s="4"/>
      <c r="D36" s="4"/>
      <c r="E36" s="4"/>
      <c r="F36" s="4"/>
      <c r="G36" s="4"/>
      <c r="H36" s="4"/>
      <c r="I36" s="4"/>
      <c r="J36" s="4"/>
      <c r="K36" s="4"/>
      <c r="L36" s="4"/>
      <c r="M36" s="4"/>
      <c r="N36" s="4"/>
    </row>
    <row r="37" spans="2:14" x14ac:dyDescent="0.2">
      <c r="B37" s="4"/>
      <c r="C37" s="4"/>
      <c r="D37" s="4"/>
      <c r="E37" s="4"/>
      <c r="F37" s="4"/>
      <c r="G37" s="4"/>
      <c r="H37" s="4"/>
      <c r="I37" s="4"/>
      <c r="J37" s="4"/>
      <c r="K37" s="4"/>
      <c r="L37" s="4"/>
      <c r="M37" s="4"/>
      <c r="N37" s="4"/>
    </row>
    <row r="38" spans="2:14" x14ac:dyDescent="0.2">
      <c r="B38" s="4"/>
      <c r="C38" s="4"/>
      <c r="D38" s="4"/>
      <c r="E38" s="4"/>
      <c r="F38" s="4"/>
      <c r="G38" s="4"/>
      <c r="H38" s="4"/>
      <c r="I38" s="4"/>
      <c r="J38" s="4"/>
      <c r="K38" s="4"/>
      <c r="L38" s="4"/>
      <c r="M38" s="4"/>
      <c r="N38" s="4"/>
    </row>
    <row r="39" spans="2:14" x14ac:dyDescent="0.2">
      <c r="B39" s="4"/>
      <c r="C39" s="4"/>
      <c r="D39" s="4"/>
      <c r="E39" s="4"/>
      <c r="F39" s="4"/>
      <c r="G39" s="4"/>
      <c r="H39" s="4"/>
      <c r="I39" s="4"/>
      <c r="J39" s="4"/>
      <c r="K39" s="4"/>
      <c r="L39" s="4"/>
      <c r="M39" s="4"/>
      <c r="N39" s="4"/>
    </row>
    <row r="40" spans="2:14" x14ac:dyDescent="0.2">
      <c r="B40" s="4"/>
      <c r="C40" s="4"/>
      <c r="D40" s="4"/>
      <c r="E40" s="4"/>
      <c r="F40" s="4"/>
      <c r="G40" s="4"/>
      <c r="H40" s="4"/>
      <c r="I40" s="4"/>
      <c r="J40" s="4"/>
      <c r="K40" s="4"/>
      <c r="L40" s="4"/>
      <c r="M40" s="4"/>
      <c r="N40" s="4"/>
    </row>
    <row r="41" spans="2:14" x14ac:dyDescent="0.2">
      <c r="B41" s="4"/>
      <c r="C41" s="4"/>
      <c r="D41" s="4"/>
      <c r="E41" s="4"/>
      <c r="F41" s="4"/>
      <c r="G41" s="4"/>
      <c r="H41" s="4"/>
      <c r="I41" s="4"/>
      <c r="J41" s="4"/>
      <c r="K41" s="4"/>
      <c r="L41" s="4"/>
      <c r="M41" s="4"/>
      <c r="N41" s="4"/>
    </row>
    <row r="42" spans="2:14" x14ac:dyDescent="0.2">
      <c r="B42" s="4"/>
      <c r="C42" s="4"/>
      <c r="D42" s="4"/>
      <c r="E42" s="4"/>
      <c r="F42" s="4"/>
      <c r="G42" s="4"/>
      <c r="H42" s="4"/>
      <c r="I42" s="4"/>
      <c r="J42" s="4"/>
      <c r="K42" s="4"/>
      <c r="L42" s="4"/>
      <c r="M42" s="4"/>
      <c r="N42" s="4"/>
    </row>
    <row r="43" spans="2:14" x14ac:dyDescent="0.2">
      <c r="B43" s="4"/>
      <c r="C43" s="4"/>
      <c r="D43" s="4"/>
      <c r="E43" s="4"/>
      <c r="F43" s="4"/>
      <c r="G43" s="4"/>
      <c r="H43" s="4"/>
      <c r="I43" s="4"/>
      <c r="J43" s="4"/>
      <c r="K43" s="4"/>
      <c r="L43" s="4"/>
      <c r="M43" s="4"/>
      <c r="N43" s="4"/>
    </row>
    <row r="44" spans="2:14" x14ac:dyDescent="0.2">
      <c r="B44" s="4"/>
      <c r="C44" s="4"/>
      <c r="D44" s="4"/>
      <c r="E44" s="4"/>
      <c r="F44" s="4"/>
      <c r="G44" s="4"/>
      <c r="H44" s="4"/>
      <c r="I44" s="4"/>
      <c r="J44" s="4"/>
      <c r="K44" s="4"/>
      <c r="L44" s="4"/>
      <c r="M44" s="4"/>
      <c r="N44" s="4"/>
    </row>
    <row r="45" spans="2:14" x14ac:dyDescent="0.2">
      <c r="B45" s="4"/>
      <c r="C45" s="4"/>
      <c r="D45" s="4"/>
      <c r="E45" s="4"/>
      <c r="F45" s="4"/>
      <c r="G45" s="4"/>
      <c r="H45" s="4"/>
      <c r="I45" s="4"/>
      <c r="J45" s="4"/>
      <c r="K45" s="4"/>
      <c r="L45" s="4"/>
      <c r="M45" s="4"/>
      <c r="N45" s="4"/>
    </row>
    <row r="46" spans="2:14" x14ac:dyDescent="0.2">
      <c r="B46" s="4"/>
      <c r="C46" s="4"/>
      <c r="D46" s="4"/>
      <c r="E46" s="4"/>
      <c r="F46" s="4"/>
      <c r="G46" s="4"/>
      <c r="H46" s="4"/>
      <c r="I46" s="4"/>
      <c r="J46" s="4"/>
      <c r="K46" s="4"/>
      <c r="L46" s="4"/>
      <c r="M46" s="4"/>
      <c r="N46" s="4"/>
    </row>
    <row r="47" spans="2:14" x14ac:dyDescent="0.2">
      <c r="B47" s="4"/>
      <c r="C47" s="4"/>
      <c r="D47" s="4"/>
      <c r="E47" s="4"/>
      <c r="F47" s="4"/>
      <c r="G47" s="4"/>
      <c r="H47" s="4"/>
      <c r="I47" s="4"/>
      <c r="J47" s="4"/>
      <c r="K47" s="4"/>
      <c r="L47" s="4"/>
      <c r="M47" s="4"/>
      <c r="N47" s="4"/>
    </row>
    <row r="48" spans="2:14" x14ac:dyDescent="0.2">
      <c r="B48" s="4"/>
      <c r="C48" s="4"/>
      <c r="D48" s="4"/>
      <c r="E48" s="4"/>
      <c r="F48" s="4"/>
      <c r="G48" s="4"/>
      <c r="H48" s="4"/>
      <c r="I48" s="4"/>
      <c r="J48" s="4"/>
      <c r="K48" s="4"/>
      <c r="L48" s="4"/>
      <c r="M48" s="4"/>
      <c r="N48" s="4"/>
    </row>
    <row r="49" spans="2:14" x14ac:dyDescent="0.2">
      <c r="B49" s="4"/>
      <c r="C49" s="4"/>
      <c r="D49" s="4"/>
      <c r="E49" s="4"/>
      <c r="F49" s="4"/>
      <c r="G49" s="4"/>
      <c r="H49" s="4"/>
      <c r="I49" s="4"/>
      <c r="J49" s="4"/>
      <c r="K49" s="4"/>
      <c r="L49" s="4"/>
      <c r="M49" s="4"/>
      <c r="N49" s="4"/>
    </row>
    <row r="50" spans="2:14" x14ac:dyDescent="0.2">
      <c r="B50" s="4"/>
      <c r="C50" s="4"/>
      <c r="D50" s="4"/>
      <c r="E50" s="4"/>
      <c r="F50" s="4"/>
      <c r="G50" s="4"/>
      <c r="H50" s="4"/>
      <c r="I50" s="4"/>
      <c r="J50" s="4"/>
      <c r="K50" s="4"/>
      <c r="L50" s="4"/>
      <c r="M50" s="4"/>
      <c r="N50" s="4"/>
    </row>
    <row r="51" spans="2:14" x14ac:dyDescent="0.2">
      <c r="B51" s="4"/>
      <c r="C51" s="4"/>
      <c r="D51" s="4"/>
      <c r="E51" s="4"/>
      <c r="F51" s="4"/>
      <c r="G51" s="4"/>
      <c r="H51" s="4"/>
      <c r="I51" s="4"/>
      <c r="J51" s="4"/>
      <c r="K51" s="4"/>
      <c r="L51" s="4"/>
      <c r="M51" s="4"/>
      <c r="N51" s="4"/>
    </row>
    <row r="52" spans="2:14" x14ac:dyDescent="0.2">
      <c r="B52" s="4"/>
      <c r="C52" s="4"/>
      <c r="D52" s="4"/>
      <c r="E52" s="4"/>
      <c r="F52" s="4"/>
      <c r="G52" s="4"/>
      <c r="H52" s="4"/>
      <c r="I52" s="4"/>
      <c r="J52" s="4"/>
      <c r="K52" s="4"/>
      <c r="L52" s="4"/>
      <c r="M52" s="4"/>
      <c r="N52" s="4"/>
    </row>
    <row r="53" spans="2:14" x14ac:dyDescent="0.2">
      <c r="B53" s="4"/>
      <c r="C53" s="4"/>
      <c r="D53" s="4"/>
      <c r="E53" s="4"/>
      <c r="F53" s="4"/>
      <c r="G53" s="4"/>
      <c r="H53" s="4"/>
      <c r="I53" s="4"/>
      <c r="J53" s="4"/>
      <c r="K53" s="4"/>
      <c r="L53" s="4"/>
      <c r="M53" s="4"/>
      <c r="N53" s="4"/>
    </row>
    <row r="54" spans="2:14" x14ac:dyDescent="0.2">
      <c r="B54" s="4"/>
      <c r="C54" s="4"/>
      <c r="D54" s="4"/>
      <c r="E54" s="4"/>
      <c r="F54" s="4"/>
      <c r="G54" s="4"/>
      <c r="H54" s="4"/>
      <c r="I54" s="4"/>
      <c r="J54" s="4"/>
      <c r="K54" s="4"/>
      <c r="L54" s="4"/>
      <c r="M54" s="4"/>
      <c r="N54" s="4"/>
    </row>
    <row r="55" spans="2:14" x14ac:dyDescent="0.2">
      <c r="B55" s="4"/>
      <c r="C55" s="4"/>
      <c r="D55" s="4"/>
      <c r="E55" s="4"/>
      <c r="F55" s="4"/>
      <c r="G55" s="4"/>
      <c r="H55" s="4"/>
      <c r="I55" s="4"/>
      <c r="J55" s="4"/>
      <c r="K55" s="4"/>
      <c r="L55" s="4"/>
      <c r="M55" s="4"/>
      <c r="N55" s="4"/>
    </row>
    <row r="56" spans="2:14" x14ac:dyDescent="0.2">
      <c r="B56" s="4"/>
      <c r="C56" s="4"/>
      <c r="D56" s="4"/>
      <c r="E56" s="4"/>
      <c r="F56" s="4"/>
      <c r="G56" s="4"/>
      <c r="H56" s="4"/>
      <c r="I56" s="4"/>
      <c r="J56" s="4"/>
      <c r="K56" s="4"/>
      <c r="L56" s="4"/>
      <c r="M56" s="4"/>
      <c r="N56" s="4"/>
    </row>
    <row r="57" spans="2:14" x14ac:dyDescent="0.2">
      <c r="B57" s="4"/>
      <c r="C57" s="4"/>
      <c r="D57" s="4"/>
      <c r="E57" s="4"/>
      <c r="F57" s="4"/>
      <c r="G57" s="4"/>
      <c r="H57" s="4"/>
      <c r="I57" s="4"/>
      <c r="J57" s="4"/>
      <c r="K57" s="4"/>
      <c r="L57" s="4"/>
      <c r="M57" s="4"/>
      <c r="N57" s="4"/>
    </row>
    <row r="58" spans="2:14" x14ac:dyDescent="0.2">
      <c r="B58" s="4"/>
      <c r="C58" s="4"/>
      <c r="D58" s="4"/>
      <c r="E58" s="4"/>
      <c r="F58" s="4"/>
      <c r="G58" s="4"/>
      <c r="H58" s="4"/>
      <c r="I58" s="4"/>
      <c r="J58" s="4"/>
      <c r="K58" s="4"/>
      <c r="L58" s="4"/>
      <c r="M58" s="4"/>
      <c r="N58" s="4"/>
    </row>
    <row r="59" spans="2:14" x14ac:dyDescent="0.2">
      <c r="B59" s="4"/>
      <c r="C59" s="4"/>
      <c r="D59" s="4"/>
      <c r="E59" s="4"/>
      <c r="F59" s="4"/>
      <c r="G59" s="4"/>
      <c r="H59" s="4"/>
      <c r="I59" s="4"/>
      <c r="J59" s="4"/>
      <c r="K59" s="4"/>
      <c r="L59" s="4"/>
      <c r="M59" s="4"/>
      <c r="N59" s="4"/>
    </row>
    <row r="60" spans="2:14" x14ac:dyDescent="0.2">
      <c r="B60" s="4"/>
      <c r="C60" s="4"/>
      <c r="D60" s="4"/>
      <c r="E60" s="4"/>
      <c r="F60" s="4"/>
      <c r="G60" s="4"/>
      <c r="H60" s="4"/>
      <c r="I60" s="4"/>
      <c r="J60" s="4"/>
      <c r="K60" s="4"/>
      <c r="L60" s="4"/>
      <c r="M60" s="4"/>
      <c r="N60" s="4"/>
    </row>
    <row r="61" spans="2:14" x14ac:dyDescent="0.2">
      <c r="B61" s="4"/>
      <c r="C61" s="4"/>
      <c r="D61" s="4"/>
      <c r="E61" s="4"/>
      <c r="F61" s="4"/>
      <c r="G61" s="4"/>
      <c r="H61" s="4"/>
      <c r="I61" s="4"/>
      <c r="J61" s="4"/>
      <c r="K61" s="4"/>
      <c r="L61" s="4"/>
      <c r="M61" s="4"/>
      <c r="N61" s="4"/>
    </row>
    <row r="62" spans="2:14" x14ac:dyDescent="0.2">
      <c r="B62" s="4"/>
      <c r="C62" s="4"/>
      <c r="D62" s="4"/>
      <c r="E62" s="4"/>
      <c r="F62" s="4"/>
      <c r="G62" s="4"/>
      <c r="H62" s="4"/>
      <c r="I62" s="4"/>
      <c r="J62" s="4"/>
      <c r="K62" s="4"/>
      <c r="L62" s="4"/>
      <c r="M62" s="4"/>
      <c r="N62" s="4"/>
    </row>
    <row r="63" spans="2:14" x14ac:dyDescent="0.2">
      <c r="B63" s="4"/>
      <c r="C63" s="4"/>
      <c r="D63" s="4"/>
      <c r="E63" s="4"/>
      <c r="F63" s="4"/>
      <c r="G63" s="4"/>
      <c r="H63" s="4"/>
      <c r="I63" s="4"/>
      <c r="J63" s="4"/>
      <c r="K63" s="4"/>
      <c r="L63" s="4"/>
      <c r="M63" s="4"/>
      <c r="N63" s="4"/>
    </row>
    <row r="64" spans="2:14" x14ac:dyDescent="0.2">
      <c r="B64" s="4"/>
      <c r="C64" s="4"/>
      <c r="D64" s="4"/>
      <c r="E64" s="4"/>
      <c r="F64" s="4"/>
      <c r="G64" s="4"/>
      <c r="H64" s="4"/>
      <c r="I64" s="4"/>
      <c r="J64" s="4"/>
      <c r="K64" s="4"/>
      <c r="L64" s="4"/>
      <c r="M64" s="4"/>
      <c r="N64" s="4"/>
    </row>
    <row r="65" spans="2:14" x14ac:dyDescent="0.2">
      <c r="B65" s="4"/>
      <c r="C65" s="4"/>
      <c r="D65" s="4"/>
      <c r="E65" s="4"/>
      <c r="F65" s="4"/>
      <c r="G65" s="4"/>
      <c r="H65" s="4"/>
      <c r="I65" s="4"/>
      <c r="J65" s="4"/>
      <c r="K65" s="4"/>
      <c r="L65" s="4"/>
      <c r="M65" s="4"/>
      <c r="N65" s="4"/>
    </row>
    <row r="66" spans="2:14" x14ac:dyDescent="0.2">
      <c r="B66" s="4"/>
      <c r="C66" s="4"/>
      <c r="D66" s="4"/>
      <c r="E66" s="4"/>
      <c r="F66" s="4"/>
      <c r="G66" s="4"/>
      <c r="H66" s="4"/>
      <c r="I66" s="4"/>
      <c r="J66" s="4"/>
      <c r="K66" s="4"/>
      <c r="L66" s="4"/>
      <c r="M66" s="4"/>
      <c r="N66" s="4"/>
    </row>
    <row r="67" spans="2:14" x14ac:dyDescent="0.2">
      <c r="B67" s="4"/>
      <c r="C67" s="4"/>
      <c r="D67" s="4"/>
      <c r="E67" s="4"/>
      <c r="F67" s="4"/>
      <c r="G67" s="4"/>
      <c r="H67" s="4"/>
      <c r="I67" s="4"/>
      <c r="J67" s="4"/>
      <c r="K67" s="4"/>
      <c r="L67" s="4"/>
      <c r="M67" s="4"/>
      <c r="N67" s="4"/>
    </row>
    <row r="68" spans="2:14" x14ac:dyDescent="0.2">
      <c r="B68" s="4"/>
      <c r="C68" s="4"/>
      <c r="D68" s="4"/>
      <c r="E68" s="4"/>
      <c r="F68" s="4"/>
      <c r="G68" s="4"/>
      <c r="H68" s="4"/>
      <c r="I68" s="4"/>
      <c r="J68" s="4"/>
      <c r="K68" s="4"/>
      <c r="L68" s="4"/>
      <c r="M68" s="4"/>
      <c r="N68" s="4"/>
    </row>
    <row r="69" spans="2:14" x14ac:dyDescent="0.2">
      <c r="B69" s="4"/>
      <c r="C69" s="4"/>
      <c r="D69" s="4"/>
      <c r="E69" s="4"/>
      <c r="F69" s="4"/>
      <c r="G69" s="4"/>
      <c r="H69" s="4"/>
      <c r="I69" s="4"/>
      <c r="J69" s="4"/>
      <c r="K69" s="4"/>
      <c r="L69" s="4"/>
      <c r="M69" s="4"/>
      <c r="N69" s="4"/>
    </row>
    <row r="70" spans="2:14" x14ac:dyDescent="0.2">
      <c r="B70" s="4"/>
      <c r="C70" s="4"/>
      <c r="D70" s="4"/>
      <c r="E70" s="4"/>
      <c r="F70" s="4"/>
      <c r="G70" s="4"/>
      <c r="H70" s="4"/>
      <c r="I70" s="4"/>
      <c r="J70" s="4"/>
      <c r="K70" s="4"/>
      <c r="L70" s="4"/>
      <c r="M70" s="4"/>
      <c r="N70" s="4"/>
    </row>
    <row r="71" spans="2:14" x14ac:dyDescent="0.2">
      <c r="B71" s="4"/>
      <c r="C71" s="4"/>
      <c r="D71" s="4"/>
      <c r="E71" s="4"/>
      <c r="F71" s="4"/>
      <c r="G71" s="4"/>
      <c r="H71" s="4"/>
      <c r="I71" s="4"/>
      <c r="J71" s="4"/>
      <c r="K71" s="4"/>
      <c r="L71" s="4"/>
      <c r="M71" s="4"/>
      <c r="N71" s="4"/>
    </row>
    <row r="72" spans="2:14" x14ac:dyDescent="0.2">
      <c r="B72" s="4"/>
      <c r="C72" s="4"/>
      <c r="D72" s="4"/>
      <c r="E72" s="4"/>
      <c r="F72" s="4"/>
      <c r="G72" s="4"/>
      <c r="H72" s="4"/>
      <c r="I72" s="4"/>
      <c r="J72" s="4"/>
      <c r="K72" s="4"/>
      <c r="L72" s="4"/>
      <c r="M72" s="4"/>
      <c r="N72" s="4"/>
    </row>
    <row r="73" spans="2:14" x14ac:dyDescent="0.2">
      <c r="B73" s="4"/>
      <c r="C73" s="4"/>
      <c r="D73" s="4"/>
      <c r="E73" s="4"/>
      <c r="F73" s="4"/>
      <c r="G73" s="4"/>
      <c r="H73" s="4"/>
      <c r="I73" s="4"/>
      <c r="J73" s="4"/>
      <c r="K73" s="4"/>
      <c r="L73" s="4"/>
      <c r="M73" s="4"/>
      <c r="N73" s="4"/>
    </row>
    <row r="74" spans="2:14" x14ac:dyDescent="0.2">
      <c r="B74" s="4"/>
      <c r="C74" s="4"/>
      <c r="D74" s="4"/>
      <c r="E74" s="4"/>
      <c r="F74" s="4"/>
      <c r="G74" s="4"/>
      <c r="H74" s="4"/>
      <c r="I74" s="4"/>
      <c r="J74" s="4"/>
      <c r="K74" s="4"/>
      <c r="L74" s="4"/>
      <c r="M74" s="4"/>
      <c r="N74" s="4"/>
    </row>
    <row r="75" spans="2:14" x14ac:dyDescent="0.2">
      <c r="B75" s="4"/>
      <c r="C75" s="4"/>
      <c r="D75" s="4"/>
      <c r="E75" s="4"/>
      <c r="F75" s="4"/>
      <c r="G75" s="4"/>
      <c r="H75" s="4"/>
      <c r="I75" s="4"/>
      <c r="J75" s="4"/>
      <c r="K75" s="4"/>
      <c r="L75" s="4"/>
      <c r="M75" s="4"/>
      <c r="N75" s="4"/>
    </row>
    <row r="76" spans="2:14" x14ac:dyDescent="0.2">
      <c r="B76" s="4"/>
      <c r="C76" s="4"/>
      <c r="D76" s="4"/>
      <c r="E76" s="4"/>
      <c r="F76" s="4"/>
      <c r="G76" s="4"/>
      <c r="H76" s="4"/>
      <c r="I76" s="4"/>
      <c r="J76" s="4"/>
      <c r="K76" s="4"/>
      <c r="L76" s="4"/>
      <c r="M76" s="4"/>
      <c r="N76" s="4"/>
    </row>
    <row r="77" spans="2:14" x14ac:dyDescent="0.2">
      <c r="B77" s="4"/>
      <c r="C77" s="4"/>
      <c r="D77" s="4"/>
      <c r="E77" s="4"/>
      <c r="F77" s="4"/>
      <c r="G77" s="4"/>
      <c r="H77" s="4"/>
      <c r="I77" s="4"/>
      <c r="J77" s="4"/>
      <c r="K77" s="4"/>
      <c r="L77" s="4"/>
      <c r="M77" s="4"/>
      <c r="N77" s="4"/>
    </row>
    <row r="78" spans="2:14" x14ac:dyDescent="0.2">
      <c r="B78" s="4"/>
      <c r="C78" s="4"/>
      <c r="D78" s="4"/>
      <c r="E78" s="4"/>
      <c r="F78" s="4"/>
      <c r="G78" s="4"/>
      <c r="H78" s="4"/>
      <c r="I78" s="4"/>
      <c r="J78" s="4"/>
      <c r="K78" s="4"/>
      <c r="L78" s="4"/>
      <c r="M78" s="4"/>
      <c r="N78" s="4"/>
    </row>
    <row r="79" spans="2:14" x14ac:dyDescent="0.2">
      <c r="B79" s="4"/>
      <c r="C79" s="4"/>
      <c r="D79" s="4"/>
      <c r="E79" s="4"/>
      <c r="F79" s="4"/>
      <c r="G79" s="4"/>
      <c r="H79" s="4"/>
      <c r="I79" s="4"/>
      <c r="J79" s="4"/>
      <c r="K79" s="4"/>
      <c r="L79" s="4"/>
      <c r="M79" s="4"/>
      <c r="N79" s="4"/>
    </row>
    <row r="80" spans="2:14" x14ac:dyDescent="0.2">
      <c r="B80" s="4"/>
      <c r="C80" s="4"/>
      <c r="D80" s="4"/>
      <c r="E80" s="4"/>
      <c r="F80" s="4"/>
      <c r="G80" s="4"/>
      <c r="H80" s="4"/>
      <c r="I80" s="4"/>
      <c r="J80" s="4"/>
      <c r="K80" s="4"/>
      <c r="L80" s="4"/>
      <c r="M80" s="4"/>
      <c r="N80" s="4"/>
    </row>
    <row r="81" spans="2:14" x14ac:dyDescent="0.2">
      <c r="B81" s="4"/>
      <c r="C81" s="4"/>
      <c r="D81" s="4"/>
      <c r="E81" s="4"/>
      <c r="F81" s="4"/>
      <c r="G81" s="4"/>
      <c r="H81" s="4"/>
      <c r="I81" s="4"/>
      <c r="J81" s="4"/>
      <c r="K81" s="4"/>
      <c r="L81" s="4"/>
      <c r="M81" s="4"/>
      <c r="N81" s="4"/>
    </row>
    <row r="82" spans="2:14" x14ac:dyDescent="0.2">
      <c r="B82" s="4"/>
      <c r="C82" s="4"/>
      <c r="D82" s="4"/>
      <c r="E82" s="4"/>
      <c r="F82" s="4"/>
      <c r="G82" s="4"/>
      <c r="H82" s="4"/>
      <c r="I82" s="4"/>
      <c r="J82" s="4"/>
      <c r="K82" s="4"/>
      <c r="L82" s="4"/>
      <c r="M82" s="4"/>
      <c r="N82" s="4"/>
    </row>
    <row r="83" spans="2:14" x14ac:dyDescent="0.2">
      <c r="B83" s="4"/>
      <c r="C83" s="4"/>
      <c r="D83" s="4"/>
      <c r="E83" s="4"/>
      <c r="F83" s="4"/>
      <c r="G83" s="4"/>
      <c r="H83" s="4"/>
      <c r="I83" s="4"/>
      <c r="J83" s="4"/>
      <c r="K83" s="4"/>
      <c r="L83" s="4"/>
      <c r="M83" s="4"/>
      <c r="N83" s="4"/>
    </row>
    <row r="84" spans="2:14" x14ac:dyDescent="0.2">
      <c r="B84" s="4"/>
      <c r="C84" s="4"/>
      <c r="D84" s="4"/>
      <c r="E84" s="4"/>
      <c r="F84" s="4"/>
      <c r="G84" s="4"/>
      <c r="H84" s="4"/>
      <c r="I84" s="4"/>
      <c r="J84" s="4"/>
      <c r="K84" s="4"/>
      <c r="L84" s="4"/>
      <c r="M84" s="4"/>
      <c r="N84" s="4"/>
    </row>
    <row r="85" spans="2:14" x14ac:dyDescent="0.2">
      <c r="B85" s="4"/>
      <c r="C85" s="4"/>
      <c r="D85" s="4"/>
      <c r="E85" s="4"/>
      <c r="F85" s="4"/>
      <c r="G85" s="4"/>
      <c r="H85" s="4"/>
      <c r="I85" s="4"/>
      <c r="J85" s="4"/>
      <c r="K85" s="4"/>
      <c r="L85" s="4"/>
      <c r="M85" s="4"/>
      <c r="N85" s="4"/>
    </row>
    <row r="86" spans="2:14" x14ac:dyDescent="0.2">
      <c r="B86" s="4"/>
      <c r="C86" s="4"/>
      <c r="D86" s="4"/>
      <c r="E86" s="4"/>
      <c r="F86" s="4"/>
      <c r="G86" s="4"/>
      <c r="H86" s="4"/>
      <c r="I86" s="4"/>
      <c r="J86" s="4"/>
      <c r="K86" s="4"/>
      <c r="L86" s="4"/>
      <c r="M86" s="4"/>
      <c r="N86" s="4"/>
    </row>
    <row r="87" spans="2:14" x14ac:dyDescent="0.2">
      <c r="B87" s="4"/>
      <c r="C87" s="4"/>
      <c r="D87" s="4"/>
      <c r="E87" s="4"/>
      <c r="F87" s="4"/>
      <c r="G87" s="4"/>
      <c r="H87" s="4"/>
      <c r="I87" s="4"/>
      <c r="J87" s="4"/>
      <c r="K87" s="4"/>
      <c r="L87" s="4"/>
      <c r="M87" s="4"/>
      <c r="N87" s="4"/>
    </row>
    <row r="88" spans="2:14" x14ac:dyDescent="0.2">
      <c r="B88" s="4"/>
      <c r="C88" s="4"/>
      <c r="D88" s="4"/>
      <c r="E88" s="4"/>
      <c r="F88" s="4"/>
      <c r="G88" s="4"/>
      <c r="H88" s="4"/>
      <c r="I88" s="4"/>
      <c r="J88" s="4"/>
      <c r="K88" s="4"/>
      <c r="L88" s="4"/>
      <c r="M88" s="4"/>
      <c r="N88" s="4"/>
    </row>
    <row r="89" spans="2:14" x14ac:dyDescent="0.2">
      <c r="B89" s="4"/>
      <c r="C89" s="4"/>
      <c r="D89" s="4"/>
      <c r="E89" s="4"/>
      <c r="F89" s="4"/>
      <c r="G89" s="4"/>
      <c r="H89" s="4"/>
      <c r="I89" s="4"/>
      <c r="J89" s="4"/>
      <c r="K89" s="4"/>
      <c r="L89" s="4"/>
      <c r="M89" s="4"/>
      <c r="N89" s="4"/>
    </row>
    <row r="90" spans="2:14" x14ac:dyDescent="0.2">
      <c r="B90" s="4"/>
      <c r="C90" s="4"/>
      <c r="D90" s="4"/>
      <c r="E90" s="4"/>
      <c r="F90" s="4"/>
      <c r="G90" s="4"/>
      <c r="H90" s="4"/>
      <c r="I90" s="4"/>
      <c r="J90" s="4"/>
      <c r="K90" s="4"/>
      <c r="L90" s="4"/>
      <c r="M90" s="4"/>
      <c r="N90" s="4"/>
    </row>
    <row r="91" spans="2:14" x14ac:dyDescent="0.2">
      <c r="B91" s="4"/>
      <c r="C91" s="4"/>
      <c r="D91" s="4"/>
      <c r="E91" s="4"/>
      <c r="F91" s="4"/>
      <c r="G91" s="4"/>
      <c r="H91" s="4"/>
      <c r="I91" s="4"/>
      <c r="J91" s="4"/>
      <c r="K91" s="4"/>
      <c r="L91" s="4"/>
      <c r="M91" s="4"/>
      <c r="N91" s="4"/>
    </row>
    <row r="92" spans="2:14" x14ac:dyDescent="0.2">
      <c r="B92" s="4"/>
      <c r="C92" s="4"/>
      <c r="D92" s="4"/>
      <c r="E92" s="4"/>
      <c r="F92" s="4"/>
      <c r="G92" s="4"/>
      <c r="H92" s="4"/>
      <c r="I92" s="4"/>
      <c r="J92" s="4"/>
      <c r="K92" s="4"/>
      <c r="L92" s="4"/>
      <c r="M92" s="4"/>
      <c r="N92" s="4"/>
    </row>
    <row r="93" spans="2:14" x14ac:dyDescent="0.2">
      <c r="B93" s="4"/>
      <c r="C93" s="4"/>
      <c r="D93" s="4"/>
      <c r="E93" s="4"/>
      <c r="F93" s="4"/>
      <c r="G93" s="4"/>
      <c r="H93" s="4"/>
      <c r="I93" s="4"/>
      <c r="J93" s="4"/>
      <c r="K93" s="4"/>
      <c r="L93" s="4"/>
      <c r="M93" s="4"/>
      <c r="N93" s="4"/>
    </row>
    <row r="94" spans="2:14" x14ac:dyDescent="0.2">
      <c r="B94" s="4"/>
      <c r="C94" s="4"/>
      <c r="D94" s="4"/>
      <c r="E94" s="4"/>
      <c r="F94" s="4"/>
      <c r="G94" s="4"/>
      <c r="H94" s="4"/>
      <c r="I94" s="4"/>
      <c r="J94" s="4"/>
      <c r="K94" s="4"/>
      <c r="L94" s="4"/>
      <c r="M94" s="4"/>
      <c r="N94" s="4"/>
    </row>
    <row r="95" spans="2:14" x14ac:dyDescent="0.2">
      <c r="B95" s="4"/>
      <c r="C95" s="4"/>
      <c r="D95" s="4"/>
      <c r="E95" s="4"/>
      <c r="F95" s="4"/>
      <c r="G95" s="4"/>
      <c r="H95" s="4"/>
      <c r="I95" s="4"/>
      <c r="J95" s="4"/>
      <c r="K95" s="4"/>
      <c r="L95" s="4"/>
      <c r="M95" s="4"/>
      <c r="N95" s="4"/>
    </row>
    <row r="96" spans="2:14" x14ac:dyDescent="0.2">
      <c r="B96" s="4"/>
      <c r="C96" s="4"/>
      <c r="D96" s="4"/>
      <c r="E96" s="4"/>
      <c r="F96" s="4"/>
      <c r="G96" s="4"/>
      <c r="H96" s="4"/>
      <c r="I96" s="4"/>
      <c r="J96" s="4"/>
      <c r="K96" s="4"/>
      <c r="L96" s="4"/>
      <c r="M96" s="4"/>
      <c r="N96" s="4"/>
    </row>
    <row r="97" spans="2:14" x14ac:dyDescent="0.2">
      <c r="B97" s="4"/>
      <c r="C97" s="4"/>
      <c r="D97" s="4"/>
      <c r="E97" s="4"/>
      <c r="F97" s="4"/>
      <c r="G97" s="4"/>
      <c r="H97" s="4"/>
      <c r="I97" s="4"/>
      <c r="J97" s="4"/>
      <c r="K97" s="4"/>
      <c r="L97" s="4"/>
      <c r="M97" s="4"/>
      <c r="N97" s="4"/>
    </row>
    <row r="98" spans="2:14" x14ac:dyDescent="0.2">
      <c r="B98" s="4"/>
      <c r="C98" s="4"/>
      <c r="D98" s="4"/>
      <c r="E98" s="4"/>
      <c r="F98" s="4"/>
      <c r="G98" s="4"/>
      <c r="H98" s="4"/>
      <c r="I98" s="4"/>
      <c r="J98" s="4"/>
      <c r="K98" s="4"/>
      <c r="L98" s="4"/>
      <c r="M98" s="4"/>
      <c r="N98" s="4"/>
    </row>
    <row r="99" spans="2:14" x14ac:dyDescent="0.2">
      <c r="B99" s="4"/>
      <c r="C99" s="4"/>
      <c r="D99" s="4"/>
      <c r="E99" s="4"/>
      <c r="F99" s="4"/>
      <c r="G99" s="4"/>
      <c r="H99" s="4"/>
      <c r="I99" s="4"/>
      <c r="J99" s="4"/>
      <c r="K99" s="4"/>
      <c r="L99" s="4"/>
      <c r="M99" s="4"/>
      <c r="N99" s="4"/>
    </row>
    <row r="100" spans="2:14" x14ac:dyDescent="0.2">
      <c r="B100" s="4"/>
      <c r="C100" s="4"/>
      <c r="D100" s="4"/>
      <c r="E100" s="4"/>
      <c r="F100" s="4"/>
      <c r="G100" s="4"/>
      <c r="H100" s="4"/>
      <c r="I100" s="4"/>
      <c r="J100" s="4"/>
      <c r="K100" s="4"/>
      <c r="L100" s="4"/>
      <c r="M100" s="4"/>
      <c r="N100" s="4"/>
    </row>
    <row r="101" spans="2:14" x14ac:dyDescent="0.2">
      <c r="B101" s="4"/>
      <c r="C101" s="4"/>
      <c r="D101" s="4"/>
      <c r="E101" s="4"/>
      <c r="F101" s="4"/>
      <c r="G101" s="4"/>
      <c r="H101" s="4"/>
      <c r="I101" s="4"/>
      <c r="J101" s="4"/>
      <c r="K101" s="4"/>
      <c r="L101" s="4"/>
      <c r="M101" s="4"/>
      <c r="N101" s="4"/>
    </row>
    <row r="102" spans="2:14" x14ac:dyDescent="0.2">
      <c r="B102" s="4"/>
      <c r="C102" s="4"/>
      <c r="D102" s="4"/>
      <c r="E102" s="4"/>
      <c r="F102" s="4"/>
      <c r="G102" s="4"/>
      <c r="H102" s="4"/>
      <c r="I102" s="4"/>
      <c r="J102" s="4"/>
      <c r="K102" s="4"/>
      <c r="L102" s="4"/>
      <c r="M102" s="4"/>
      <c r="N102" s="4"/>
    </row>
    <row r="103" spans="2:14" x14ac:dyDescent="0.2">
      <c r="B103" s="4"/>
      <c r="C103" s="4"/>
      <c r="D103" s="4"/>
      <c r="E103" s="4"/>
      <c r="F103" s="4"/>
      <c r="G103" s="4"/>
      <c r="H103" s="4"/>
      <c r="I103" s="4"/>
      <c r="J103" s="4"/>
      <c r="K103" s="4"/>
      <c r="L103" s="4"/>
      <c r="M103" s="4"/>
      <c r="N103" s="4"/>
    </row>
    <row r="104" spans="2:14" x14ac:dyDescent="0.2">
      <c r="B104" s="4"/>
      <c r="C104" s="4"/>
      <c r="D104" s="4"/>
      <c r="E104" s="4"/>
      <c r="F104" s="4"/>
      <c r="G104" s="4"/>
      <c r="H104" s="4"/>
      <c r="I104" s="4"/>
      <c r="J104" s="4"/>
      <c r="K104" s="4"/>
      <c r="L104" s="4"/>
      <c r="M104" s="4"/>
      <c r="N104" s="4"/>
    </row>
    <row r="105" spans="2:14" x14ac:dyDescent="0.2">
      <c r="B105" s="4"/>
      <c r="C105" s="4"/>
      <c r="D105" s="4"/>
      <c r="E105" s="4"/>
      <c r="F105" s="4"/>
      <c r="G105" s="4"/>
      <c r="H105" s="4"/>
      <c r="I105" s="4"/>
      <c r="J105" s="4"/>
      <c r="K105" s="4"/>
      <c r="L105" s="4"/>
      <c r="M105" s="4"/>
      <c r="N105" s="4"/>
    </row>
    <row r="106" spans="2:14" x14ac:dyDescent="0.2">
      <c r="B106" s="4"/>
      <c r="C106" s="4"/>
      <c r="D106" s="4"/>
      <c r="E106" s="4"/>
      <c r="F106" s="4"/>
      <c r="G106" s="4"/>
      <c r="H106" s="4"/>
      <c r="I106" s="4"/>
      <c r="J106" s="4"/>
      <c r="K106" s="4"/>
      <c r="L106" s="4"/>
      <c r="M106" s="4"/>
      <c r="N106" s="4"/>
    </row>
    <row r="107" spans="2:14" x14ac:dyDescent="0.2">
      <c r="B107" s="4"/>
      <c r="C107" s="4"/>
      <c r="D107" s="4"/>
      <c r="E107" s="4"/>
      <c r="F107" s="4"/>
      <c r="G107" s="4"/>
      <c r="H107" s="4"/>
      <c r="I107" s="4"/>
      <c r="J107" s="4"/>
      <c r="K107" s="4"/>
      <c r="L107" s="4"/>
      <c r="M107" s="4"/>
      <c r="N107" s="4"/>
    </row>
    <row r="108" spans="2:14" x14ac:dyDescent="0.2">
      <c r="B108" s="4"/>
      <c r="C108" s="4"/>
      <c r="D108" s="4"/>
      <c r="E108" s="4"/>
      <c r="F108" s="4"/>
      <c r="G108" s="4"/>
      <c r="H108" s="4"/>
      <c r="I108" s="4"/>
      <c r="J108" s="4"/>
      <c r="K108" s="4"/>
      <c r="L108" s="4"/>
      <c r="M108" s="4"/>
      <c r="N108" s="4"/>
    </row>
    <row r="109" spans="2:14" x14ac:dyDescent="0.2">
      <c r="B109" s="4"/>
      <c r="C109" s="4"/>
      <c r="D109" s="4"/>
      <c r="E109" s="4"/>
      <c r="F109" s="4"/>
      <c r="G109" s="4"/>
      <c r="H109" s="4"/>
      <c r="I109" s="4"/>
      <c r="J109" s="4"/>
      <c r="K109" s="4"/>
      <c r="L109" s="4"/>
      <c r="M109" s="4"/>
      <c r="N109" s="4"/>
    </row>
    <row r="110" spans="2:14" x14ac:dyDescent="0.2">
      <c r="B110" s="4"/>
      <c r="C110" s="4"/>
      <c r="D110" s="4"/>
      <c r="E110" s="4"/>
      <c r="F110" s="4"/>
      <c r="G110" s="4"/>
      <c r="H110" s="4"/>
      <c r="I110" s="4"/>
      <c r="J110" s="4"/>
      <c r="K110" s="4"/>
      <c r="L110" s="4"/>
      <c r="M110" s="4"/>
      <c r="N110" s="4"/>
    </row>
    <row r="111" spans="2:14" x14ac:dyDescent="0.2">
      <c r="B111" s="4"/>
      <c r="C111" s="4"/>
      <c r="D111" s="4"/>
      <c r="E111" s="4"/>
      <c r="F111" s="4"/>
      <c r="G111" s="4"/>
      <c r="H111" s="4"/>
      <c r="I111" s="4"/>
      <c r="J111" s="4"/>
      <c r="K111" s="4"/>
      <c r="L111" s="4"/>
      <c r="M111" s="4"/>
      <c r="N111" s="4"/>
    </row>
    <row r="112" spans="2:14" x14ac:dyDescent="0.2">
      <c r="B112" s="4"/>
      <c r="C112" s="4"/>
      <c r="D112" s="4"/>
      <c r="E112" s="4"/>
      <c r="F112" s="4"/>
      <c r="G112" s="4"/>
      <c r="H112" s="4"/>
      <c r="I112" s="4"/>
      <c r="J112" s="4"/>
      <c r="K112" s="4"/>
      <c r="L112" s="4"/>
      <c r="M112" s="4"/>
      <c r="N112" s="4"/>
    </row>
    <row r="113" spans="2:14" x14ac:dyDescent="0.2">
      <c r="B113" s="4"/>
      <c r="C113" s="4"/>
      <c r="D113" s="4"/>
      <c r="E113" s="4"/>
      <c r="F113" s="4"/>
      <c r="G113" s="4"/>
      <c r="H113" s="4"/>
      <c r="I113" s="4"/>
      <c r="J113" s="4"/>
      <c r="K113" s="4"/>
      <c r="L113" s="4"/>
      <c r="M113" s="4"/>
      <c r="N113" s="4"/>
    </row>
    <row r="114" spans="2:14" x14ac:dyDescent="0.2">
      <c r="B114" s="4"/>
      <c r="C114" s="4"/>
      <c r="D114" s="4"/>
      <c r="E114" s="4"/>
      <c r="F114" s="4"/>
      <c r="G114" s="4"/>
      <c r="H114" s="4"/>
      <c r="I114" s="4"/>
      <c r="J114" s="4"/>
      <c r="K114" s="4"/>
      <c r="L114" s="4"/>
      <c r="M114" s="4"/>
      <c r="N114" s="4"/>
    </row>
    <row r="115" spans="2:14" x14ac:dyDescent="0.2">
      <c r="B115" s="4"/>
      <c r="C115" s="4"/>
      <c r="D115" s="4"/>
      <c r="E115" s="4"/>
      <c r="F115" s="4"/>
      <c r="G115" s="4"/>
      <c r="H115" s="4"/>
      <c r="I115" s="4"/>
      <c r="J115" s="4"/>
      <c r="K115" s="4"/>
      <c r="L115" s="4"/>
      <c r="M115" s="4"/>
      <c r="N115" s="4"/>
    </row>
    <row r="116" spans="2:14" x14ac:dyDescent="0.2">
      <c r="B116" s="4"/>
      <c r="C116" s="4"/>
      <c r="D116" s="4"/>
      <c r="E116" s="4"/>
      <c r="F116" s="4"/>
      <c r="G116" s="4"/>
      <c r="H116" s="4"/>
      <c r="I116" s="4"/>
      <c r="J116" s="4"/>
      <c r="K116" s="4"/>
      <c r="L116" s="4"/>
      <c r="M116" s="4"/>
      <c r="N116" s="4"/>
    </row>
    <row r="117" spans="2:14" x14ac:dyDescent="0.2">
      <c r="B117" s="4"/>
      <c r="C117" s="4"/>
      <c r="D117" s="4"/>
      <c r="E117" s="4"/>
      <c r="F117" s="4"/>
      <c r="G117" s="4"/>
      <c r="H117" s="4"/>
      <c r="I117" s="4"/>
      <c r="J117" s="4"/>
      <c r="K117" s="4"/>
      <c r="L117" s="4"/>
      <c r="M117" s="4"/>
      <c r="N117" s="4"/>
    </row>
    <row r="118" spans="2:14" x14ac:dyDescent="0.2">
      <c r="B118" s="4"/>
      <c r="C118" s="4"/>
      <c r="D118" s="4"/>
      <c r="E118" s="4"/>
      <c r="F118" s="4"/>
      <c r="G118" s="4"/>
      <c r="H118" s="4"/>
      <c r="I118" s="4"/>
      <c r="J118" s="4"/>
      <c r="K118" s="4"/>
      <c r="L118" s="4"/>
      <c r="M118" s="4"/>
      <c r="N118" s="4"/>
    </row>
    <row r="119" spans="2:14" x14ac:dyDescent="0.2">
      <c r="B119" s="4"/>
      <c r="C119" s="4"/>
      <c r="D119" s="4"/>
      <c r="E119" s="4"/>
      <c r="F119" s="4"/>
      <c r="G119" s="4"/>
      <c r="H119" s="4"/>
      <c r="I119" s="4"/>
      <c r="J119" s="4"/>
      <c r="K119" s="4"/>
      <c r="L119" s="4"/>
      <c r="M119" s="4"/>
      <c r="N119" s="4"/>
    </row>
    <row r="120" spans="2:14" x14ac:dyDescent="0.2">
      <c r="B120" s="4"/>
      <c r="C120" s="4"/>
      <c r="D120" s="4"/>
      <c r="E120" s="4"/>
      <c r="F120" s="4"/>
      <c r="G120" s="4"/>
      <c r="H120" s="4"/>
      <c r="I120" s="4"/>
      <c r="J120" s="4"/>
      <c r="K120" s="4"/>
      <c r="L120" s="4"/>
      <c r="M120" s="4"/>
      <c r="N120" s="4"/>
    </row>
    <row r="121" spans="2:14" x14ac:dyDescent="0.2">
      <c r="B121" s="4"/>
      <c r="C121" s="4"/>
      <c r="D121" s="4"/>
      <c r="E121" s="4"/>
      <c r="F121" s="4"/>
      <c r="G121" s="4"/>
      <c r="H121" s="4"/>
      <c r="I121" s="4"/>
      <c r="J121" s="4"/>
      <c r="K121" s="4"/>
      <c r="L121" s="4"/>
      <c r="M121" s="4"/>
      <c r="N121" s="4"/>
    </row>
    <row r="122" spans="2:14" x14ac:dyDescent="0.2">
      <c r="B122" s="4"/>
      <c r="C122" s="4"/>
      <c r="D122" s="4"/>
      <c r="E122" s="4"/>
      <c r="F122" s="4"/>
      <c r="G122" s="4"/>
      <c r="H122" s="4"/>
      <c r="I122" s="4"/>
      <c r="J122" s="4"/>
      <c r="K122" s="4"/>
      <c r="L122" s="4"/>
      <c r="M122" s="4"/>
      <c r="N122" s="4"/>
    </row>
    <row r="123" spans="2:14" x14ac:dyDescent="0.2">
      <c r="B123" s="4"/>
      <c r="C123" s="4"/>
      <c r="D123" s="4"/>
      <c r="E123" s="4"/>
      <c r="F123" s="4"/>
      <c r="G123" s="4"/>
      <c r="H123" s="4"/>
      <c r="I123" s="4"/>
      <c r="J123" s="4"/>
      <c r="K123" s="4"/>
      <c r="L123" s="4"/>
      <c r="M123" s="4"/>
      <c r="N123" s="4"/>
    </row>
    <row r="124" spans="2:14" x14ac:dyDescent="0.2">
      <c r="B124" s="4"/>
      <c r="C124" s="4"/>
      <c r="D124" s="4"/>
      <c r="E124" s="4"/>
      <c r="F124" s="4"/>
      <c r="G124" s="4"/>
      <c r="H124" s="4"/>
      <c r="I124" s="4"/>
      <c r="J124" s="4"/>
      <c r="K124" s="4"/>
      <c r="L124" s="4"/>
      <c r="M124" s="4"/>
      <c r="N124" s="4"/>
    </row>
    <row r="125" spans="2:14" x14ac:dyDescent="0.2">
      <c r="B125" s="4"/>
      <c r="C125" s="4"/>
      <c r="D125" s="4"/>
      <c r="E125" s="4"/>
      <c r="F125" s="4"/>
      <c r="G125" s="4"/>
      <c r="H125" s="4"/>
      <c r="I125" s="4"/>
      <c r="J125" s="4"/>
      <c r="K125" s="4"/>
      <c r="L125" s="4"/>
      <c r="M125" s="4"/>
      <c r="N125" s="4"/>
    </row>
    <row r="126" spans="2:14" x14ac:dyDescent="0.2">
      <c r="B126" s="4"/>
      <c r="C126" s="4"/>
      <c r="D126" s="4"/>
      <c r="E126" s="4"/>
      <c r="F126" s="4"/>
      <c r="G126" s="4"/>
      <c r="H126" s="4"/>
      <c r="I126" s="4"/>
      <c r="J126" s="4"/>
      <c r="K126" s="4"/>
      <c r="L126" s="4"/>
      <c r="M126" s="4"/>
      <c r="N126" s="4"/>
    </row>
    <row r="127" spans="2:14" x14ac:dyDescent="0.2">
      <c r="B127" s="4"/>
      <c r="C127" s="4"/>
      <c r="D127" s="4"/>
      <c r="E127" s="4"/>
      <c r="F127" s="4"/>
      <c r="G127" s="4"/>
      <c r="H127" s="4"/>
      <c r="I127" s="4"/>
      <c r="J127" s="4"/>
      <c r="K127" s="4"/>
      <c r="L127" s="4"/>
      <c r="M127" s="4"/>
      <c r="N127" s="4"/>
    </row>
    <row r="128" spans="2:14" x14ac:dyDescent="0.2">
      <c r="B128" s="4"/>
      <c r="C128" s="4"/>
      <c r="D128" s="4"/>
      <c r="E128" s="4"/>
      <c r="F128" s="4"/>
      <c r="G128" s="4"/>
      <c r="H128" s="4"/>
      <c r="I128" s="4"/>
      <c r="J128" s="4"/>
      <c r="K128" s="4"/>
      <c r="L128" s="4"/>
      <c r="M128" s="4"/>
      <c r="N128" s="4"/>
    </row>
    <row r="129" spans="2:14" x14ac:dyDescent="0.2">
      <c r="B129" s="4"/>
      <c r="C129" s="4"/>
      <c r="D129" s="4"/>
      <c r="E129" s="4"/>
      <c r="F129" s="4"/>
      <c r="G129" s="4"/>
      <c r="H129" s="4"/>
      <c r="I129" s="4"/>
      <c r="J129" s="4"/>
      <c r="K129" s="4"/>
      <c r="L129" s="4"/>
      <c r="M129" s="4"/>
      <c r="N129" s="4"/>
    </row>
  </sheetData>
  <mergeCells count="3">
    <mergeCell ref="A1:L1"/>
    <mergeCell ref="A2:L2"/>
    <mergeCell ref="A3:L3"/>
  </mergeCells>
  <phoneticPr fontId="0" type="noConversion"/>
  <pageMargins left="0.75" right="0.75" top="1" bottom="1" header="0.5" footer="0.5"/>
  <pageSetup scale="79" orientation="landscape" r:id="rId1"/>
  <headerFooter alignWithMargins="0">
    <oddFooter>&amp;L&amp;Z
&amp;F&amp;C&amp;A&amp;R27.&amp;P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N126"/>
  <sheetViews>
    <sheetView zoomScale="75" workbookViewId="0">
      <selection sqref="A1:L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5" t="s">
        <v>133</v>
      </c>
      <c r="B1" s="305"/>
      <c r="C1" s="305"/>
      <c r="D1" s="305"/>
      <c r="E1" s="305"/>
      <c r="F1" s="305"/>
      <c r="G1" s="305"/>
      <c r="H1" s="305"/>
      <c r="I1" s="305"/>
      <c r="J1" s="305"/>
      <c r="K1" s="305"/>
      <c r="L1" s="305"/>
    </row>
    <row r="2" spans="1:14" s="38" customFormat="1" ht="15.75" x14ac:dyDescent="0.25">
      <c r="A2" s="305" t="s">
        <v>1110</v>
      </c>
      <c r="B2" s="305"/>
      <c r="C2" s="305"/>
      <c r="D2" s="305"/>
      <c r="E2" s="305"/>
      <c r="F2" s="305"/>
      <c r="G2" s="305"/>
      <c r="H2" s="305"/>
      <c r="I2" s="305"/>
      <c r="J2" s="305"/>
      <c r="K2" s="305"/>
      <c r="L2" s="305"/>
    </row>
    <row r="3" spans="1:14" x14ac:dyDescent="0.2">
      <c r="A3" s="294" t="s">
        <v>1307</v>
      </c>
      <c r="B3" s="294"/>
      <c r="C3" s="294"/>
      <c r="D3" s="294"/>
      <c r="E3" s="294"/>
      <c r="F3" s="294"/>
      <c r="G3" s="294"/>
      <c r="H3" s="294"/>
      <c r="I3" s="294"/>
      <c r="J3" s="294"/>
      <c r="K3" s="294"/>
      <c r="L3" s="294"/>
    </row>
    <row r="4" spans="1:14" x14ac:dyDescent="0.2">
      <c r="A4" s="30"/>
      <c r="B4" s="30"/>
      <c r="C4" s="30"/>
      <c r="D4" s="30"/>
      <c r="E4" s="30"/>
      <c r="F4" s="30"/>
      <c r="G4" s="30"/>
      <c r="H4" s="30"/>
      <c r="I4" s="30"/>
      <c r="J4" s="30"/>
      <c r="K4" s="30"/>
      <c r="L4" s="30"/>
    </row>
    <row r="6" spans="1:14" x14ac:dyDescent="0.2">
      <c r="B6" s="41" t="s">
        <v>24</v>
      </c>
      <c r="D6" s="45"/>
      <c r="F6" s="45"/>
      <c r="H6" s="41" t="s">
        <v>568</v>
      </c>
      <c r="J6" s="45"/>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c r="C8"/>
      <c r="D8"/>
      <c r="E8"/>
      <c r="F8"/>
      <c r="G8"/>
      <c r="H8"/>
      <c r="I8"/>
      <c r="J8"/>
      <c r="K8"/>
      <c r="L8"/>
    </row>
    <row r="9" spans="1:14" s="10" customFormat="1" x14ac:dyDescent="0.2">
      <c r="A9" s="12" t="s">
        <v>457</v>
      </c>
      <c r="B9"/>
      <c r="C9"/>
      <c r="D9"/>
      <c r="E9"/>
      <c r="F9"/>
      <c r="G9"/>
      <c r="H9"/>
      <c r="I9"/>
      <c r="J9"/>
      <c r="K9"/>
      <c r="L9"/>
    </row>
    <row r="10" spans="1:14" x14ac:dyDescent="0.2">
      <c r="A10" t="s">
        <v>458</v>
      </c>
      <c r="B10" s="45">
        <v>0</v>
      </c>
      <c r="C10" s="45"/>
      <c r="D10" s="45">
        <v>0</v>
      </c>
      <c r="E10" s="45"/>
      <c r="F10" s="45">
        <v>0</v>
      </c>
      <c r="G10" s="45"/>
      <c r="H10" s="45">
        <v>0</v>
      </c>
      <c r="I10" s="45"/>
      <c r="J10" s="45">
        <v>0</v>
      </c>
      <c r="K10" s="45"/>
      <c r="L10" s="45">
        <v>0</v>
      </c>
      <c r="M10" s="4"/>
      <c r="N10" s="4"/>
    </row>
    <row r="11" spans="1:14" ht="13.5" thickBot="1" x14ac:dyDescent="0.25">
      <c r="B11" s="46">
        <v>0</v>
      </c>
      <c r="C11" s="45"/>
      <c r="D11" s="46">
        <v>0</v>
      </c>
      <c r="E11" s="45"/>
      <c r="F11" s="46">
        <v>0</v>
      </c>
      <c r="G11" s="45"/>
      <c r="H11" s="46">
        <v>0</v>
      </c>
      <c r="I11" s="45"/>
      <c r="J11" s="46">
        <v>0</v>
      </c>
      <c r="K11" s="45"/>
      <c r="L11" s="46">
        <v>0</v>
      </c>
      <c r="M11" s="4"/>
      <c r="N11" s="4"/>
    </row>
    <row r="12" spans="1:14" ht="13.5" thickTop="1" x14ac:dyDescent="0.2">
      <c r="B12" s="45"/>
      <c r="C12" s="45"/>
      <c r="D12" s="45"/>
      <c r="E12" s="45"/>
      <c r="F12" s="45"/>
      <c r="G12" s="45"/>
      <c r="H12" s="45"/>
      <c r="I12" s="45"/>
      <c r="J12" s="45"/>
      <c r="K12" s="45"/>
      <c r="L12" s="45"/>
      <c r="M12" s="4"/>
      <c r="N12" s="4"/>
    </row>
    <row r="13" spans="1:14" x14ac:dyDescent="0.2">
      <c r="B13" s="4"/>
      <c r="C13" s="4"/>
      <c r="D13" s="4"/>
      <c r="E13" s="4"/>
      <c r="F13" s="4"/>
      <c r="G13" s="4"/>
      <c r="H13" s="4"/>
      <c r="I13" s="4"/>
      <c r="J13" s="4"/>
      <c r="K13" s="4"/>
      <c r="L13" s="4"/>
      <c r="M13" s="4"/>
      <c r="N13" s="4"/>
    </row>
    <row r="14" spans="1:14" x14ac:dyDescent="0.2">
      <c r="B14" s="4"/>
      <c r="C14" s="4"/>
      <c r="D14" s="4"/>
      <c r="E14" s="4"/>
      <c r="F14" s="4"/>
      <c r="G14" s="4"/>
      <c r="H14" s="4"/>
      <c r="I14" s="4"/>
      <c r="J14" s="4"/>
      <c r="K14" s="4"/>
      <c r="L14" s="4"/>
      <c r="M14" s="4"/>
      <c r="N14" s="4"/>
    </row>
    <row r="15" spans="1:14" x14ac:dyDescent="0.2">
      <c r="B15" s="4"/>
      <c r="C15" s="4"/>
      <c r="D15" s="4"/>
      <c r="E15" s="4"/>
      <c r="F15" s="4"/>
      <c r="G15" s="4"/>
      <c r="H15" s="4"/>
      <c r="I15" s="4"/>
      <c r="J15" s="4"/>
      <c r="K15" s="4"/>
      <c r="L15" s="4"/>
      <c r="M15" s="4"/>
      <c r="N15" s="4"/>
    </row>
    <row r="16" spans="1:14" x14ac:dyDescent="0.2">
      <c r="B16" s="4"/>
      <c r="C16" s="4"/>
      <c r="D16" s="4"/>
      <c r="E16" s="4"/>
      <c r="F16" s="4"/>
      <c r="G16" s="4"/>
      <c r="H16" s="4"/>
      <c r="I16" s="4"/>
      <c r="J16" s="4"/>
      <c r="K16" s="4"/>
      <c r="L16" s="4"/>
      <c r="M16" s="4"/>
      <c r="N16" s="4"/>
    </row>
    <row r="17" spans="2:14" x14ac:dyDescent="0.2">
      <c r="B17" s="4"/>
      <c r="C17" s="4"/>
      <c r="D17" s="4"/>
      <c r="E17" s="4"/>
      <c r="F17" s="4"/>
      <c r="G17" s="4"/>
      <c r="H17" s="4"/>
      <c r="I17" s="4"/>
      <c r="J17" s="4"/>
      <c r="K17" s="4"/>
      <c r="L17" s="4"/>
      <c r="M17" s="4"/>
      <c r="N17" s="4"/>
    </row>
    <row r="18" spans="2:14" x14ac:dyDescent="0.2">
      <c r="B18" s="4"/>
      <c r="C18" s="4"/>
      <c r="D18" s="4"/>
      <c r="E18" s="4"/>
      <c r="F18" s="4"/>
      <c r="G18" s="4"/>
      <c r="H18" s="4"/>
      <c r="I18" s="4"/>
      <c r="J18" s="4"/>
      <c r="K18" s="4"/>
      <c r="L18" s="4"/>
      <c r="M18" s="4"/>
      <c r="N18" s="4"/>
    </row>
    <row r="19" spans="2:14" x14ac:dyDescent="0.2">
      <c r="B19" s="4"/>
      <c r="C19" s="4"/>
      <c r="D19" s="4"/>
      <c r="E19" s="4"/>
      <c r="F19" s="4"/>
      <c r="G19" s="4"/>
      <c r="H19" s="4"/>
      <c r="I19" s="4"/>
      <c r="J19" s="4"/>
      <c r="K19" s="4"/>
      <c r="L19" s="4"/>
      <c r="M19" s="4"/>
      <c r="N19" s="4"/>
    </row>
    <row r="20" spans="2:14" x14ac:dyDescent="0.2">
      <c r="B20" s="4"/>
      <c r="C20" s="4"/>
      <c r="D20" s="4"/>
      <c r="E20" s="4"/>
      <c r="F20" s="4"/>
      <c r="G20" s="4"/>
      <c r="H20" s="4"/>
      <c r="I20" s="4"/>
      <c r="J20" s="4"/>
      <c r="K20" s="4"/>
      <c r="L20" s="4"/>
      <c r="M20" s="4"/>
      <c r="N20" s="4"/>
    </row>
    <row r="21" spans="2:14" x14ac:dyDescent="0.2">
      <c r="B21" s="4"/>
      <c r="C21" s="4"/>
      <c r="D21" s="4"/>
      <c r="E21" s="4"/>
      <c r="F21" s="4"/>
      <c r="G21" s="4"/>
      <c r="H21" s="4"/>
      <c r="I21" s="4"/>
      <c r="J21" s="4"/>
      <c r="K21" s="4"/>
      <c r="L21" s="4"/>
      <c r="M21" s="4"/>
      <c r="N21" s="4"/>
    </row>
    <row r="22" spans="2:14" x14ac:dyDescent="0.2">
      <c r="B22" s="4"/>
      <c r="C22" s="4"/>
      <c r="D22" s="4"/>
      <c r="E22" s="4"/>
      <c r="F22" s="4"/>
      <c r="G22" s="4"/>
      <c r="H22" s="4"/>
      <c r="I22" s="4"/>
      <c r="J22" s="4"/>
      <c r="K22" s="4"/>
      <c r="L22" s="4"/>
      <c r="M22" s="4"/>
      <c r="N22" s="4"/>
    </row>
    <row r="23" spans="2:14" x14ac:dyDescent="0.2">
      <c r="B23" s="4"/>
      <c r="C23" s="4"/>
      <c r="D23" s="4"/>
      <c r="E23" s="4"/>
      <c r="F23" s="4"/>
      <c r="G23" s="4"/>
      <c r="H23" s="4"/>
      <c r="I23" s="4"/>
      <c r="J23" s="4"/>
      <c r="K23" s="4"/>
      <c r="L23" s="4"/>
      <c r="M23" s="4"/>
      <c r="N23" s="4"/>
    </row>
    <row r="24" spans="2:14" x14ac:dyDescent="0.2">
      <c r="B24" s="4"/>
      <c r="C24" s="4"/>
      <c r="D24" s="4"/>
      <c r="E24" s="4"/>
      <c r="F24" s="4"/>
      <c r="G24" s="4"/>
      <c r="H24" s="4"/>
      <c r="I24" s="4"/>
      <c r="J24" s="4"/>
      <c r="K24" s="4"/>
      <c r="L24" s="4"/>
      <c r="M24" s="4"/>
      <c r="N24" s="4"/>
    </row>
    <row r="25" spans="2:14" x14ac:dyDescent="0.2">
      <c r="B25" s="4"/>
      <c r="C25" s="4"/>
      <c r="D25" s="4"/>
      <c r="E25" s="4"/>
      <c r="F25" s="4"/>
      <c r="G25" s="4"/>
      <c r="H25" s="4"/>
      <c r="I25" s="4"/>
      <c r="J25" s="4"/>
      <c r="K25" s="4"/>
      <c r="L25" s="4"/>
      <c r="M25" s="4"/>
      <c r="N25" s="4"/>
    </row>
    <row r="26" spans="2:14" x14ac:dyDescent="0.2">
      <c r="B26" s="4"/>
      <c r="C26" s="4"/>
      <c r="D26" s="4"/>
      <c r="E26" s="4"/>
      <c r="F26" s="4"/>
      <c r="G26" s="4"/>
      <c r="H26" s="4"/>
      <c r="I26" s="4"/>
      <c r="J26" s="4"/>
      <c r="K26" s="4"/>
      <c r="L26" s="4"/>
      <c r="M26" s="4"/>
      <c r="N26" s="4"/>
    </row>
    <row r="27" spans="2:14" x14ac:dyDescent="0.2">
      <c r="B27" s="4"/>
      <c r="C27" s="4"/>
      <c r="D27" s="4"/>
      <c r="E27" s="4"/>
      <c r="F27" s="4"/>
      <c r="G27" s="4"/>
      <c r="H27" s="4"/>
      <c r="I27" s="4"/>
      <c r="J27" s="4"/>
      <c r="K27" s="4"/>
      <c r="L27" s="4"/>
      <c r="M27" s="4"/>
      <c r="N27" s="4"/>
    </row>
    <row r="28" spans="2:14" x14ac:dyDescent="0.2">
      <c r="B28" s="4"/>
      <c r="C28" s="4"/>
      <c r="D28" s="4"/>
      <c r="E28" s="4"/>
      <c r="F28" s="4"/>
      <c r="G28" s="4"/>
      <c r="H28" s="4"/>
      <c r="I28" s="4"/>
      <c r="J28" s="4"/>
      <c r="K28" s="4"/>
      <c r="L28" s="4"/>
      <c r="M28" s="4"/>
      <c r="N28" s="4"/>
    </row>
    <row r="29" spans="2:14" x14ac:dyDescent="0.2">
      <c r="B29" s="4"/>
      <c r="C29" s="4"/>
      <c r="D29" s="4"/>
      <c r="E29" s="4"/>
      <c r="F29" s="4"/>
      <c r="G29" s="4"/>
      <c r="H29" s="4"/>
      <c r="I29" s="4"/>
      <c r="J29" s="4"/>
      <c r="K29" s="4"/>
      <c r="L29" s="4"/>
      <c r="M29" s="4"/>
      <c r="N29" s="4"/>
    </row>
    <row r="30" spans="2:14" x14ac:dyDescent="0.2">
      <c r="B30" s="4"/>
      <c r="C30" s="4"/>
      <c r="D30" s="4"/>
      <c r="E30" s="4"/>
      <c r="F30" s="4"/>
      <c r="G30" s="4"/>
      <c r="H30" s="4"/>
      <c r="I30" s="4"/>
      <c r="J30" s="4"/>
      <c r="K30" s="4"/>
      <c r="L30" s="4"/>
      <c r="M30" s="4"/>
      <c r="N30" s="4"/>
    </row>
    <row r="31" spans="2:14" x14ac:dyDescent="0.2">
      <c r="B31" s="4"/>
      <c r="C31" s="4"/>
      <c r="D31" s="4"/>
      <c r="E31" s="4"/>
      <c r="F31" s="4"/>
      <c r="G31" s="4"/>
      <c r="H31" s="4"/>
      <c r="I31" s="4"/>
      <c r="J31" s="4"/>
      <c r="K31" s="4"/>
      <c r="L31" s="4"/>
      <c r="M31" s="4"/>
      <c r="N31" s="4"/>
    </row>
    <row r="32" spans="2:14" x14ac:dyDescent="0.2">
      <c r="B32" s="4"/>
      <c r="C32" s="4"/>
      <c r="D32" s="4"/>
      <c r="E32" s="4"/>
      <c r="F32" s="4"/>
      <c r="G32" s="4"/>
      <c r="H32" s="4"/>
      <c r="I32" s="4"/>
      <c r="J32" s="4"/>
      <c r="K32" s="4"/>
      <c r="L32" s="4"/>
      <c r="M32" s="4"/>
      <c r="N32" s="4"/>
    </row>
    <row r="33" spans="2:14" x14ac:dyDescent="0.2">
      <c r="B33" s="4"/>
      <c r="C33" s="4"/>
      <c r="D33" s="4"/>
      <c r="E33" s="4"/>
      <c r="F33" s="4"/>
      <c r="G33" s="4"/>
      <c r="H33" s="4"/>
      <c r="I33" s="4"/>
      <c r="J33" s="4"/>
      <c r="K33" s="4"/>
      <c r="L33" s="4"/>
      <c r="M33" s="4"/>
      <c r="N33" s="4"/>
    </row>
    <row r="34" spans="2:14" x14ac:dyDescent="0.2">
      <c r="B34" s="4"/>
      <c r="C34" s="4"/>
      <c r="D34" s="4"/>
      <c r="E34" s="4"/>
      <c r="F34" s="4"/>
      <c r="G34" s="4"/>
      <c r="H34" s="4"/>
      <c r="I34" s="4"/>
      <c r="J34" s="4"/>
      <c r="K34" s="4"/>
      <c r="L34" s="4"/>
      <c r="M34" s="4"/>
      <c r="N34" s="4"/>
    </row>
    <row r="35" spans="2:14" x14ac:dyDescent="0.2">
      <c r="B35" s="4"/>
      <c r="C35" s="4"/>
      <c r="D35" s="4"/>
      <c r="E35" s="4"/>
      <c r="F35" s="4"/>
      <c r="G35" s="4"/>
      <c r="H35" s="4"/>
      <c r="I35" s="4"/>
      <c r="J35" s="4"/>
      <c r="K35" s="4"/>
      <c r="L35" s="4"/>
      <c r="M35" s="4"/>
      <c r="N35" s="4"/>
    </row>
    <row r="36" spans="2:14" x14ac:dyDescent="0.2">
      <c r="B36" s="4"/>
      <c r="C36" s="4"/>
      <c r="D36" s="4"/>
      <c r="E36" s="4"/>
      <c r="F36" s="4"/>
      <c r="G36" s="4"/>
      <c r="H36" s="4"/>
      <c r="I36" s="4"/>
      <c r="J36" s="4"/>
      <c r="K36" s="4"/>
      <c r="L36" s="4"/>
      <c r="M36" s="4"/>
      <c r="N36" s="4"/>
    </row>
    <row r="37" spans="2:14" x14ac:dyDescent="0.2">
      <c r="B37" s="4"/>
      <c r="C37" s="4"/>
      <c r="D37" s="4"/>
      <c r="E37" s="4"/>
      <c r="F37" s="4"/>
      <c r="G37" s="4"/>
      <c r="H37" s="4"/>
      <c r="I37" s="4"/>
      <c r="J37" s="4"/>
      <c r="K37" s="4"/>
      <c r="L37" s="4"/>
      <c r="M37" s="4"/>
      <c r="N37" s="4"/>
    </row>
    <row r="38" spans="2:14" x14ac:dyDescent="0.2">
      <c r="B38" s="4"/>
      <c r="C38" s="4"/>
      <c r="D38" s="4"/>
      <c r="E38" s="4"/>
      <c r="F38" s="4"/>
      <c r="G38" s="4"/>
      <c r="H38" s="4"/>
      <c r="I38" s="4"/>
      <c r="J38" s="4"/>
      <c r="K38" s="4"/>
      <c r="L38" s="4"/>
      <c r="M38" s="4"/>
      <c r="N38" s="4"/>
    </row>
    <row r="39" spans="2:14" x14ac:dyDescent="0.2">
      <c r="B39" s="4"/>
      <c r="C39" s="4"/>
      <c r="D39" s="4"/>
      <c r="E39" s="4"/>
      <c r="F39" s="4"/>
      <c r="G39" s="4"/>
      <c r="H39" s="4"/>
      <c r="I39" s="4"/>
      <c r="J39" s="4"/>
      <c r="K39" s="4"/>
      <c r="L39" s="4"/>
      <c r="M39" s="4"/>
      <c r="N39" s="4"/>
    </row>
    <row r="40" spans="2:14" x14ac:dyDescent="0.2">
      <c r="B40" s="4"/>
      <c r="C40" s="4"/>
      <c r="D40" s="4"/>
      <c r="E40" s="4"/>
      <c r="F40" s="4"/>
      <c r="G40" s="4"/>
      <c r="H40" s="4"/>
      <c r="I40" s="4"/>
      <c r="J40" s="4"/>
      <c r="K40" s="4"/>
      <c r="L40" s="4"/>
      <c r="M40" s="4"/>
      <c r="N40" s="4"/>
    </row>
    <row r="41" spans="2:14" x14ac:dyDescent="0.2">
      <c r="B41" s="4"/>
      <c r="C41" s="4"/>
      <c r="D41" s="4"/>
      <c r="E41" s="4"/>
      <c r="F41" s="4"/>
      <c r="G41" s="4"/>
      <c r="H41" s="4"/>
      <c r="I41" s="4"/>
      <c r="J41" s="4"/>
      <c r="K41" s="4"/>
      <c r="L41" s="4"/>
      <c r="M41" s="4"/>
      <c r="N41" s="4"/>
    </row>
    <row r="42" spans="2:14" x14ac:dyDescent="0.2">
      <c r="B42" s="4"/>
      <c r="C42" s="4"/>
      <c r="D42" s="4"/>
      <c r="E42" s="4"/>
      <c r="F42" s="4"/>
      <c r="G42" s="4"/>
      <c r="H42" s="4"/>
      <c r="I42" s="4"/>
      <c r="J42" s="4"/>
      <c r="K42" s="4"/>
      <c r="L42" s="4"/>
      <c r="M42" s="4"/>
      <c r="N42" s="4"/>
    </row>
    <row r="43" spans="2:14" x14ac:dyDescent="0.2">
      <c r="B43" s="4"/>
      <c r="C43" s="4"/>
      <c r="D43" s="4"/>
      <c r="E43" s="4"/>
      <c r="F43" s="4"/>
      <c r="G43" s="4"/>
      <c r="H43" s="4"/>
      <c r="I43" s="4"/>
      <c r="J43" s="4"/>
      <c r="K43" s="4"/>
      <c r="L43" s="4"/>
      <c r="M43" s="4"/>
      <c r="N43" s="4"/>
    </row>
    <row r="44" spans="2:14" x14ac:dyDescent="0.2">
      <c r="B44" s="4"/>
      <c r="C44" s="4"/>
      <c r="D44" s="4"/>
      <c r="E44" s="4"/>
      <c r="F44" s="4"/>
      <c r="G44" s="4"/>
      <c r="H44" s="4"/>
      <c r="I44" s="4"/>
      <c r="J44" s="4"/>
      <c r="K44" s="4"/>
      <c r="L44" s="4"/>
      <c r="M44" s="4"/>
      <c r="N44" s="4"/>
    </row>
    <row r="45" spans="2:14" x14ac:dyDescent="0.2">
      <c r="B45" s="4"/>
      <c r="C45" s="4"/>
      <c r="D45" s="4"/>
      <c r="E45" s="4"/>
      <c r="F45" s="4"/>
      <c r="G45" s="4"/>
      <c r="H45" s="4"/>
      <c r="I45" s="4"/>
      <c r="J45" s="4"/>
      <c r="K45" s="4"/>
      <c r="L45" s="4"/>
      <c r="M45" s="4"/>
      <c r="N45" s="4"/>
    </row>
    <row r="46" spans="2:14" x14ac:dyDescent="0.2">
      <c r="B46" s="4"/>
      <c r="C46" s="4"/>
      <c r="D46" s="4"/>
      <c r="E46" s="4"/>
      <c r="F46" s="4"/>
      <c r="G46" s="4"/>
      <c r="H46" s="4"/>
      <c r="I46" s="4"/>
      <c r="J46" s="4"/>
      <c r="K46" s="4"/>
      <c r="L46" s="4"/>
      <c r="M46" s="4"/>
      <c r="N46" s="4"/>
    </row>
    <row r="47" spans="2:14" x14ac:dyDescent="0.2">
      <c r="B47" s="4"/>
      <c r="C47" s="4"/>
      <c r="D47" s="4"/>
      <c r="E47" s="4"/>
      <c r="F47" s="4"/>
      <c r="G47" s="4"/>
      <c r="H47" s="4"/>
      <c r="I47" s="4"/>
      <c r="J47" s="4"/>
      <c r="K47" s="4"/>
      <c r="L47" s="4"/>
      <c r="M47" s="4"/>
      <c r="N47" s="4"/>
    </row>
    <row r="48" spans="2:14" x14ac:dyDescent="0.2">
      <c r="B48" s="4"/>
      <c r="C48" s="4"/>
      <c r="D48" s="4"/>
      <c r="E48" s="4"/>
      <c r="F48" s="4"/>
      <c r="G48" s="4"/>
      <c r="H48" s="4"/>
      <c r="I48" s="4"/>
      <c r="J48" s="4"/>
      <c r="K48" s="4"/>
      <c r="L48" s="4"/>
      <c r="M48" s="4"/>
      <c r="N48" s="4"/>
    </row>
    <row r="49" spans="2:14" x14ac:dyDescent="0.2">
      <c r="B49" s="4"/>
      <c r="C49" s="4"/>
      <c r="D49" s="4"/>
      <c r="E49" s="4"/>
      <c r="F49" s="4"/>
      <c r="G49" s="4"/>
      <c r="H49" s="4"/>
      <c r="I49" s="4"/>
      <c r="J49" s="4"/>
      <c r="K49" s="4"/>
      <c r="L49" s="4"/>
      <c r="M49" s="4"/>
      <c r="N49" s="4"/>
    </row>
    <row r="50" spans="2:14" x14ac:dyDescent="0.2">
      <c r="B50" s="4"/>
      <c r="C50" s="4"/>
      <c r="D50" s="4"/>
      <c r="E50" s="4"/>
      <c r="F50" s="4"/>
      <c r="G50" s="4"/>
      <c r="H50" s="4"/>
      <c r="I50" s="4"/>
      <c r="J50" s="4"/>
      <c r="K50" s="4"/>
      <c r="L50" s="4"/>
      <c r="M50" s="4"/>
      <c r="N50" s="4"/>
    </row>
    <row r="51" spans="2:14" x14ac:dyDescent="0.2">
      <c r="B51" s="4"/>
      <c r="C51" s="4"/>
      <c r="D51" s="4"/>
      <c r="E51" s="4"/>
      <c r="F51" s="4"/>
      <c r="G51" s="4"/>
      <c r="H51" s="4"/>
      <c r="I51" s="4"/>
      <c r="J51" s="4"/>
      <c r="K51" s="4"/>
      <c r="L51" s="4"/>
      <c r="M51" s="4"/>
      <c r="N51" s="4"/>
    </row>
    <row r="52" spans="2:14" x14ac:dyDescent="0.2">
      <c r="B52" s="4"/>
      <c r="C52" s="4"/>
      <c r="D52" s="4"/>
      <c r="E52" s="4"/>
      <c r="F52" s="4"/>
      <c r="G52" s="4"/>
      <c r="H52" s="4"/>
      <c r="I52" s="4"/>
      <c r="J52" s="4"/>
      <c r="K52" s="4"/>
      <c r="L52" s="4"/>
      <c r="M52" s="4"/>
      <c r="N52" s="4"/>
    </row>
    <row r="53" spans="2:14" x14ac:dyDescent="0.2">
      <c r="B53" s="4"/>
      <c r="C53" s="4"/>
      <c r="D53" s="4"/>
      <c r="E53" s="4"/>
      <c r="F53" s="4"/>
      <c r="G53" s="4"/>
      <c r="H53" s="4"/>
      <c r="I53" s="4"/>
      <c r="J53" s="4"/>
      <c r="K53" s="4"/>
      <c r="L53" s="4"/>
      <c r="M53" s="4"/>
      <c r="N53" s="4"/>
    </row>
    <row r="54" spans="2:14" x14ac:dyDescent="0.2">
      <c r="B54" s="4"/>
      <c r="C54" s="4"/>
      <c r="D54" s="4"/>
      <c r="E54" s="4"/>
      <c r="F54" s="4"/>
      <c r="G54" s="4"/>
      <c r="H54" s="4"/>
      <c r="I54" s="4"/>
      <c r="J54" s="4"/>
      <c r="K54" s="4"/>
      <c r="L54" s="4"/>
      <c r="M54" s="4"/>
      <c r="N54" s="4"/>
    </row>
    <row r="55" spans="2:14" x14ac:dyDescent="0.2">
      <c r="B55" s="4"/>
      <c r="C55" s="4"/>
      <c r="D55" s="4"/>
      <c r="E55" s="4"/>
      <c r="F55" s="4"/>
      <c r="G55" s="4"/>
      <c r="H55" s="4"/>
      <c r="I55" s="4"/>
      <c r="J55" s="4"/>
      <c r="K55" s="4"/>
      <c r="L55" s="4"/>
      <c r="M55" s="4"/>
      <c r="N55" s="4"/>
    </row>
    <row r="56" spans="2:14" x14ac:dyDescent="0.2">
      <c r="B56" s="4"/>
      <c r="C56" s="4"/>
      <c r="D56" s="4"/>
      <c r="E56" s="4"/>
      <c r="F56" s="4"/>
      <c r="G56" s="4"/>
      <c r="H56" s="4"/>
      <c r="I56" s="4"/>
      <c r="J56" s="4"/>
      <c r="K56" s="4"/>
      <c r="L56" s="4"/>
      <c r="M56" s="4"/>
      <c r="N56" s="4"/>
    </row>
    <row r="57" spans="2:14" x14ac:dyDescent="0.2">
      <c r="B57" s="4"/>
      <c r="C57" s="4"/>
      <c r="D57" s="4"/>
      <c r="E57" s="4"/>
      <c r="F57" s="4"/>
      <c r="G57" s="4"/>
      <c r="H57" s="4"/>
      <c r="I57" s="4"/>
      <c r="J57" s="4"/>
      <c r="K57" s="4"/>
      <c r="L57" s="4"/>
      <c r="M57" s="4"/>
      <c r="N57" s="4"/>
    </row>
    <row r="58" spans="2:14" x14ac:dyDescent="0.2">
      <c r="B58" s="4"/>
      <c r="C58" s="4"/>
      <c r="D58" s="4"/>
      <c r="E58" s="4"/>
      <c r="F58" s="4"/>
      <c r="G58" s="4"/>
      <c r="H58" s="4"/>
      <c r="I58" s="4"/>
      <c r="J58" s="4"/>
      <c r="K58" s="4"/>
      <c r="L58" s="4"/>
      <c r="M58" s="4"/>
      <c r="N58" s="4"/>
    </row>
    <row r="59" spans="2:14" x14ac:dyDescent="0.2">
      <c r="B59" s="4"/>
      <c r="C59" s="4"/>
      <c r="D59" s="4"/>
      <c r="E59" s="4"/>
      <c r="F59" s="4"/>
      <c r="G59" s="4"/>
      <c r="H59" s="4"/>
      <c r="I59" s="4"/>
      <c r="J59" s="4"/>
      <c r="K59" s="4"/>
      <c r="L59" s="4"/>
      <c r="M59" s="4"/>
      <c r="N59" s="4"/>
    </row>
    <row r="60" spans="2:14" x14ac:dyDescent="0.2">
      <c r="B60" s="4"/>
      <c r="C60" s="4"/>
      <c r="D60" s="4"/>
      <c r="E60" s="4"/>
      <c r="F60" s="4"/>
      <c r="G60" s="4"/>
      <c r="H60" s="4"/>
      <c r="I60" s="4"/>
      <c r="J60" s="4"/>
      <c r="K60" s="4"/>
      <c r="L60" s="4"/>
      <c r="M60" s="4"/>
      <c r="N60" s="4"/>
    </row>
    <row r="61" spans="2:14" x14ac:dyDescent="0.2">
      <c r="B61" s="4"/>
      <c r="C61" s="4"/>
      <c r="D61" s="4"/>
      <c r="E61" s="4"/>
      <c r="F61" s="4"/>
      <c r="G61" s="4"/>
      <c r="H61" s="4"/>
      <c r="I61" s="4"/>
      <c r="J61" s="4"/>
      <c r="K61" s="4"/>
      <c r="L61" s="4"/>
      <c r="M61" s="4"/>
      <c r="N61" s="4"/>
    </row>
    <row r="62" spans="2:14" x14ac:dyDescent="0.2">
      <c r="B62" s="4"/>
      <c r="C62" s="4"/>
      <c r="D62" s="4"/>
      <c r="E62" s="4"/>
      <c r="F62" s="4"/>
      <c r="G62" s="4"/>
      <c r="H62" s="4"/>
      <c r="I62" s="4"/>
      <c r="J62" s="4"/>
      <c r="K62" s="4"/>
      <c r="L62" s="4"/>
      <c r="M62" s="4"/>
      <c r="N62" s="4"/>
    </row>
    <row r="63" spans="2:14" x14ac:dyDescent="0.2">
      <c r="B63" s="4"/>
      <c r="C63" s="4"/>
      <c r="D63" s="4"/>
      <c r="E63" s="4"/>
      <c r="F63" s="4"/>
      <c r="G63" s="4"/>
      <c r="H63" s="4"/>
      <c r="I63" s="4"/>
      <c r="J63" s="4"/>
      <c r="K63" s="4"/>
      <c r="L63" s="4"/>
      <c r="M63" s="4"/>
      <c r="N63" s="4"/>
    </row>
    <row r="64" spans="2:14" x14ac:dyDescent="0.2">
      <c r="B64" s="4"/>
      <c r="C64" s="4"/>
      <c r="D64" s="4"/>
      <c r="E64" s="4"/>
      <c r="F64" s="4"/>
      <c r="G64" s="4"/>
      <c r="H64" s="4"/>
      <c r="I64" s="4"/>
      <c r="J64" s="4"/>
      <c r="K64" s="4"/>
      <c r="L64" s="4"/>
      <c r="M64" s="4"/>
      <c r="N64" s="4"/>
    </row>
    <row r="65" spans="2:14" x14ac:dyDescent="0.2">
      <c r="B65" s="4"/>
      <c r="C65" s="4"/>
      <c r="D65" s="4"/>
      <c r="E65" s="4"/>
      <c r="F65" s="4"/>
      <c r="G65" s="4"/>
      <c r="H65" s="4"/>
      <c r="I65" s="4"/>
      <c r="J65" s="4"/>
      <c r="K65" s="4"/>
      <c r="L65" s="4"/>
      <c r="M65" s="4"/>
      <c r="N65" s="4"/>
    </row>
    <row r="66" spans="2:14" x14ac:dyDescent="0.2">
      <c r="B66" s="4"/>
      <c r="C66" s="4"/>
      <c r="D66" s="4"/>
      <c r="E66" s="4"/>
      <c r="F66" s="4"/>
      <c r="G66" s="4"/>
      <c r="H66" s="4"/>
      <c r="I66" s="4"/>
      <c r="J66" s="4"/>
      <c r="K66" s="4"/>
      <c r="L66" s="4"/>
      <c r="M66" s="4"/>
      <c r="N66" s="4"/>
    </row>
    <row r="67" spans="2:14" x14ac:dyDescent="0.2">
      <c r="B67" s="4"/>
      <c r="C67" s="4"/>
      <c r="D67" s="4"/>
      <c r="E67" s="4"/>
      <c r="F67" s="4"/>
      <c r="G67" s="4"/>
      <c r="H67" s="4"/>
      <c r="I67" s="4"/>
      <c r="J67" s="4"/>
      <c r="K67" s="4"/>
      <c r="L67" s="4"/>
      <c r="M67" s="4"/>
      <c r="N67" s="4"/>
    </row>
    <row r="68" spans="2:14" x14ac:dyDescent="0.2">
      <c r="B68" s="4"/>
      <c r="C68" s="4"/>
      <c r="D68" s="4"/>
      <c r="E68" s="4"/>
      <c r="F68" s="4"/>
      <c r="G68" s="4"/>
      <c r="H68" s="4"/>
      <c r="I68" s="4"/>
      <c r="J68" s="4"/>
      <c r="K68" s="4"/>
      <c r="L68" s="4"/>
      <c r="M68" s="4"/>
      <c r="N68" s="4"/>
    </row>
    <row r="69" spans="2:14" x14ac:dyDescent="0.2">
      <c r="B69" s="4"/>
      <c r="C69" s="4"/>
      <c r="D69" s="4"/>
      <c r="E69" s="4"/>
      <c r="F69" s="4"/>
      <c r="G69" s="4"/>
      <c r="H69" s="4"/>
      <c r="I69" s="4"/>
      <c r="J69" s="4"/>
      <c r="K69" s="4"/>
      <c r="L69" s="4"/>
      <c r="M69" s="4"/>
      <c r="N69" s="4"/>
    </row>
    <row r="70" spans="2:14" x14ac:dyDescent="0.2">
      <c r="B70" s="4"/>
      <c r="C70" s="4"/>
      <c r="D70" s="4"/>
      <c r="E70" s="4"/>
      <c r="F70" s="4"/>
      <c r="G70" s="4"/>
      <c r="H70" s="4"/>
      <c r="I70" s="4"/>
      <c r="J70" s="4"/>
      <c r="K70" s="4"/>
      <c r="L70" s="4"/>
      <c r="M70" s="4"/>
      <c r="N70" s="4"/>
    </row>
    <row r="71" spans="2:14" x14ac:dyDescent="0.2">
      <c r="B71" s="4"/>
      <c r="C71" s="4"/>
      <c r="D71" s="4"/>
      <c r="E71" s="4"/>
      <c r="F71" s="4"/>
      <c r="G71" s="4"/>
      <c r="H71" s="4"/>
      <c r="I71" s="4"/>
      <c r="J71" s="4"/>
      <c r="K71" s="4"/>
      <c r="L71" s="4"/>
      <c r="M71" s="4"/>
      <c r="N71" s="4"/>
    </row>
    <row r="72" spans="2:14" x14ac:dyDescent="0.2">
      <c r="B72" s="4"/>
      <c r="C72" s="4"/>
      <c r="D72" s="4"/>
      <c r="E72" s="4"/>
      <c r="F72" s="4"/>
      <c r="G72" s="4"/>
      <c r="H72" s="4"/>
      <c r="I72" s="4"/>
      <c r="J72" s="4"/>
      <c r="K72" s="4"/>
      <c r="L72" s="4"/>
      <c r="M72" s="4"/>
      <c r="N72" s="4"/>
    </row>
    <row r="73" spans="2:14" x14ac:dyDescent="0.2">
      <c r="B73" s="4"/>
      <c r="C73" s="4"/>
      <c r="D73" s="4"/>
      <c r="E73" s="4"/>
      <c r="F73" s="4"/>
      <c r="G73" s="4"/>
      <c r="H73" s="4"/>
      <c r="I73" s="4"/>
      <c r="J73" s="4"/>
      <c r="K73" s="4"/>
      <c r="L73" s="4"/>
      <c r="M73" s="4"/>
      <c r="N73" s="4"/>
    </row>
    <row r="74" spans="2:14" x14ac:dyDescent="0.2">
      <c r="B74" s="4"/>
      <c r="C74" s="4"/>
      <c r="D74" s="4"/>
      <c r="E74" s="4"/>
      <c r="F74" s="4"/>
      <c r="G74" s="4"/>
      <c r="H74" s="4"/>
      <c r="I74" s="4"/>
      <c r="J74" s="4"/>
      <c r="K74" s="4"/>
      <c r="L74" s="4"/>
      <c r="M74" s="4"/>
      <c r="N74" s="4"/>
    </row>
    <row r="75" spans="2:14" x14ac:dyDescent="0.2">
      <c r="B75" s="4"/>
      <c r="C75" s="4"/>
      <c r="D75" s="4"/>
      <c r="E75" s="4"/>
      <c r="F75" s="4"/>
      <c r="G75" s="4"/>
      <c r="H75" s="4"/>
      <c r="I75" s="4"/>
      <c r="J75" s="4"/>
      <c r="K75" s="4"/>
      <c r="L75" s="4"/>
      <c r="M75" s="4"/>
      <c r="N75" s="4"/>
    </row>
    <row r="76" spans="2:14" x14ac:dyDescent="0.2">
      <c r="B76" s="4"/>
      <c r="C76" s="4"/>
      <c r="D76" s="4"/>
      <c r="E76" s="4"/>
      <c r="F76" s="4"/>
      <c r="G76" s="4"/>
      <c r="H76" s="4"/>
      <c r="I76" s="4"/>
      <c r="J76" s="4"/>
      <c r="K76" s="4"/>
      <c r="L76" s="4"/>
      <c r="M76" s="4"/>
      <c r="N76" s="4"/>
    </row>
    <row r="77" spans="2:14" x14ac:dyDescent="0.2">
      <c r="B77" s="4"/>
      <c r="C77" s="4"/>
      <c r="D77" s="4"/>
      <c r="E77" s="4"/>
      <c r="F77" s="4"/>
      <c r="G77" s="4"/>
      <c r="H77" s="4"/>
      <c r="I77" s="4"/>
      <c r="J77" s="4"/>
      <c r="K77" s="4"/>
      <c r="L77" s="4"/>
      <c r="M77" s="4"/>
      <c r="N77" s="4"/>
    </row>
    <row r="78" spans="2:14" x14ac:dyDescent="0.2">
      <c r="B78" s="4"/>
      <c r="C78" s="4"/>
      <c r="D78" s="4"/>
      <c r="E78" s="4"/>
      <c r="F78" s="4"/>
      <c r="G78" s="4"/>
      <c r="H78" s="4"/>
      <c r="I78" s="4"/>
      <c r="J78" s="4"/>
      <c r="K78" s="4"/>
      <c r="L78" s="4"/>
      <c r="M78" s="4"/>
      <c r="N78" s="4"/>
    </row>
    <row r="79" spans="2:14" x14ac:dyDescent="0.2">
      <c r="B79" s="4"/>
      <c r="C79" s="4"/>
      <c r="D79" s="4"/>
      <c r="E79" s="4"/>
      <c r="F79" s="4"/>
      <c r="G79" s="4"/>
      <c r="H79" s="4"/>
      <c r="I79" s="4"/>
      <c r="J79" s="4"/>
      <c r="K79" s="4"/>
      <c r="L79" s="4"/>
      <c r="M79" s="4"/>
      <c r="N79" s="4"/>
    </row>
    <row r="80" spans="2:14" x14ac:dyDescent="0.2">
      <c r="B80" s="4"/>
      <c r="C80" s="4"/>
      <c r="D80" s="4"/>
      <c r="E80" s="4"/>
      <c r="F80" s="4"/>
      <c r="G80" s="4"/>
      <c r="H80" s="4"/>
      <c r="I80" s="4"/>
      <c r="J80" s="4"/>
      <c r="K80" s="4"/>
      <c r="L80" s="4"/>
      <c r="M80" s="4"/>
      <c r="N80" s="4"/>
    </row>
    <row r="81" spans="2:14" x14ac:dyDescent="0.2">
      <c r="B81" s="4"/>
      <c r="C81" s="4"/>
      <c r="D81" s="4"/>
      <c r="E81" s="4"/>
      <c r="F81" s="4"/>
      <c r="G81" s="4"/>
      <c r="H81" s="4"/>
      <c r="I81" s="4"/>
      <c r="J81" s="4"/>
      <c r="K81" s="4"/>
      <c r="L81" s="4"/>
      <c r="M81" s="4"/>
      <c r="N81" s="4"/>
    </row>
    <row r="82" spans="2:14" x14ac:dyDescent="0.2">
      <c r="B82" s="4"/>
      <c r="C82" s="4"/>
      <c r="D82" s="4"/>
      <c r="E82" s="4"/>
      <c r="F82" s="4"/>
      <c r="G82" s="4"/>
      <c r="H82" s="4"/>
      <c r="I82" s="4"/>
      <c r="J82" s="4"/>
      <c r="K82" s="4"/>
      <c r="L82" s="4"/>
      <c r="M82" s="4"/>
      <c r="N82" s="4"/>
    </row>
    <row r="83" spans="2:14" x14ac:dyDescent="0.2">
      <c r="B83" s="4"/>
      <c r="C83" s="4"/>
      <c r="D83" s="4"/>
      <c r="E83" s="4"/>
      <c r="F83" s="4"/>
      <c r="G83" s="4"/>
      <c r="H83" s="4"/>
      <c r="I83" s="4"/>
      <c r="J83" s="4"/>
      <c r="K83" s="4"/>
      <c r="L83" s="4"/>
      <c r="M83" s="4"/>
      <c r="N83" s="4"/>
    </row>
    <row r="84" spans="2:14" x14ac:dyDescent="0.2">
      <c r="B84" s="4"/>
      <c r="C84" s="4"/>
      <c r="D84" s="4"/>
      <c r="E84" s="4"/>
      <c r="F84" s="4"/>
      <c r="G84" s="4"/>
      <c r="H84" s="4"/>
      <c r="I84" s="4"/>
      <c r="J84" s="4"/>
      <c r="K84" s="4"/>
      <c r="L84" s="4"/>
      <c r="M84" s="4"/>
      <c r="N84" s="4"/>
    </row>
    <row r="85" spans="2:14" x14ac:dyDescent="0.2">
      <c r="B85" s="4"/>
      <c r="C85" s="4"/>
      <c r="D85" s="4"/>
      <c r="E85" s="4"/>
      <c r="F85" s="4"/>
      <c r="G85" s="4"/>
      <c r="H85" s="4"/>
      <c r="I85" s="4"/>
      <c r="J85" s="4"/>
      <c r="K85" s="4"/>
      <c r="L85" s="4"/>
      <c r="M85" s="4"/>
      <c r="N85" s="4"/>
    </row>
    <row r="86" spans="2:14" x14ac:dyDescent="0.2">
      <c r="B86" s="4"/>
      <c r="C86" s="4"/>
      <c r="D86" s="4"/>
      <c r="E86" s="4"/>
      <c r="F86" s="4"/>
      <c r="G86" s="4"/>
      <c r="H86" s="4"/>
      <c r="I86" s="4"/>
      <c r="J86" s="4"/>
      <c r="K86" s="4"/>
      <c r="L86" s="4"/>
      <c r="M86" s="4"/>
      <c r="N86" s="4"/>
    </row>
    <row r="87" spans="2:14" x14ac:dyDescent="0.2">
      <c r="B87" s="4"/>
      <c r="C87" s="4"/>
      <c r="D87" s="4"/>
      <c r="E87" s="4"/>
      <c r="F87" s="4"/>
      <c r="G87" s="4"/>
      <c r="H87" s="4"/>
      <c r="I87" s="4"/>
      <c r="J87" s="4"/>
      <c r="K87" s="4"/>
      <c r="L87" s="4"/>
      <c r="M87" s="4"/>
      <c r="N87" s="4"/>
    </row>
    <row r="88" spans="2:14" x14ac:dyDescent="0.2">
      <c r="B88" s="4"/>
      <c r="C88" s="4"/>
      <c r="D88" s="4"/>
      <c r="E88" s="4"/>
      <c r="F88" s="4"/>
      <c r="G88" s="4"/>
      <c r="H88" s="4"/>
      <c r="I88" s="4"/>
      <c r="J88" s="4"/>
      <c r="K88" s="4"/>
      <c r="L88" s="4"/>
      <c r="M88" s="4"/>
      <c r="N88" s="4"/>
    </row>
    <row r="89" spans="2:14" x14ac:dyDescent="0.2">
      <c r="B89" s="4"/>
      <c r="C89" s="4"/>
      <c r="D89" s="4"/>
      <c r="E89" s="4"/>
      <c r="F89" s="4"/>
      <c r="G89" s="4"/>
      <c r="H89" s="4"/>
      <c r="I89" s="4"/>
      <c r="J89" s="4"/>
      <c r="K89" s="4"/>
      <c r="L89" s="4"/>
      <c r="M89" s="4"/>
      <c r="N89" s="4"/>
    </row>
    <row r="90" spans="2:14" x14ac:dyDescent="0.2">
      <c r="B90" s="4"/>
      <c r="C90" s="4"/>
      <c r="D90" s="4"/>
      <c r="E90" s="4"/>
      <c r="F90" s="4"/>
      <c r="G90" s="4"/>
      <c r="H90" s="4"/>
      <c r="I90" s="4"/>
      <c r="J90" s="4"/>
      <c r="K90" s="4"/>
      <c r="L90" s="4"/>
      <c r="M90" s="4"/>
      <c r="N90" s="4"/>
    </row>
    <row r="91" spans="2:14" x14ac:dyDescent="0.2">
      <c r="B91" s="4"/>
      <c r="C91" s="4"/>
      <c r="D91" s="4"/>
      <c r="E91" s="4"/>
      <c r="F91" s="4"/>
      <c r="G91" s="4"/>
      <c r="H91" s="4"/>
      <c r="I91" s="4"/>
      <c r="J91" s="4"/>
      <c r="K91" s="4"/>
      <c r="L91" s="4"/>
      <c r="M91" s="4"/>
      <c r="N91" s="4"/>
    </row>
    <row r="92" spans="2:14" x14ac:dyDescent="0.2">
      <c r="B92" s="4"/>
      <c r="C92" s="4"/>
      <c r="D92" s="4"/>
      <c r="E92" s="4"/>
      <c r="F92" s="4"/>
      <c r="G92" s="4"/>
      <c r="H92" s="4"/>
      <c r="I92" s="4"/>
      <c r="J92" s="4"/>
      <c r="K92" s="4"/>
      <c r="L92" s="4"/>
      <c r="M92" s="4"/>
      <c r="N92" s="4"/>
    </row>
    <row r="93" spans="2:14" x14ac:dyDescent="0.2">
      <c r="B93" s="4"/>
      <c r="C93" s="4"/>
      <c r="D93" s="4"/>
      <c r="E93" s="4"/>
      <c r="F93" s="4"/>
      <c r="G93" s="4"/>
      <c r="H93" s="4"/>
      <c r="I93" s="4"/>
      <c r="J93" s="4"/>
      <c r="K93" s="4"/>
      <c r="L93" s="4"/>
      <c r="M93" s="4"/>
      <c r="N93" s="4"/>
    </row>
    <row r="94" spans="2:14" x14ac:dyDescent="0.2">
      <c r="B94" s="4"/>
      <c r="C94" s="4"/>
      <c r="D94" s="4"/>
      <c r="E94" s="4"/>
      <c r="F94" s="4"/>
      <c r="G94" s="4"/>
      <c r="H94" s="4"/>
      <c r="I94" s="4"/>
      <c r="J94" s="4"/>
      <c r="K94" s="4"/>
      <c r="L94" s="4"/>
      <c r="M94" s="4"/>
      <c r="N94" s="4"/>
    </row>
    <row r="95" spans="2:14" x14ac:dyDescent="0.2">
      <c r="B95" s="4"/>
      <c r="C95" s="4"/>
      <c r="D95" s="4"/>
      <c r="E95" s="4"/>
      <c r="F95" s="4"/>
      <c r="G95" s="4"/>
      <c r="H95" s="4"/>
      <c r="I95" s="4"/>
      <c r="J95" s="4"/>
      <c r="K95" s="4"/>
      <c r="L95" s="4"/>
      <c r="M95" s="4"/>
      <c r="N95" s="4"/>
    </row>
    <row r="96" spans="2:14" x14ac:dyDescent="0.2">
      <c r="B96" s="4"/>
      <c r="C96" s="4"/>
      <c r="D96" s="4"/>
      <c r="E96" s="4"/>
      <c r="F96" s="4"/>
      <c r="G96" s="4"/>
      <c r="H96" s="4"/>
      <c r="I96" s="4"/>
      <c r="J96" s="4"/>
      <c r="K96" s="4"/>
      <c r="L96" s="4"/>
      <c r="M96" s="4"/>
      <c r="N96" s="4"/>
    </row>
    <row r="97" spans="2:14" x14ac:dyDescent="0.2">
      <c r="B97" s="4"/>
      <c r="C97" s="4"/>
      <c r="D97" s="4"/>
      <c r="E97" s="4"/>
      <c r="F97" s="4"/>
      <c r="G97" s="4"/>
      <c r="H97" s="4"/>
      <c r="I97" s="4"/>
      <c r="J97" s="4"/>
      <c r="K97" s="4"/>
      <c r="L97" s="4"/>
      <c r="M97" s="4"/>
      <c r="N97" s="4"/>
    </row>
    <row r="98" spans="2:14" x14ac:dyDescent="0.2">
      <c r="B98" s="4"/>
      <c r="C98" s="4"/>
      <c r="D98" s="4"/>
      <c r="E98" s="4"/>
      <c r="F98" s="4"/>
      <c r="G98" s="4"/>
      <c r="H98" s="4"/>
      <c r="I98" s="4"/>
      <c r="J98" s="4"/>
      <c r="K98" s="4"/>
      <c r="L98" s="4"/>
      <c r="M98" s="4"/>
      <c r="N98" s="4"/>
    </row>
    <row r="99" spans="2:14" x14ac:dyDescent="0.2">
      <c r="B99" s="4"/>
      <c r="C99" s="4"/>
      <c r="D99" s="4"/>
      <c r="E99" s="4"/>
      <c r="F99" s="4"/>
      <c r="G99" s="4"/>
      <c r="H99" s="4"/>
      <c r="I99" s="4"/>
      <c r="J99" s="4"/>
      <c r="K99" s="4"/>
      <c r="L99" s="4"/>
      <c r="M99" s="4"/>
      <c r="N99" s="4"/>
    </row>
    <row r="100" spans="2:14" x14ac:dyDescent="0.2">
      <c r="B100" s="4"/>
      <c r="C100" s="4"/>
      <c r="D100" s="4"/>
      <c r="E100" s="4"/>
      <c r="F100" s="4"/>
      <c r="G100" s="4"/>
      <c r="H100" s="4"/>
      <c r="I100" s="4"/>
      <c r="J100" s="4"/>
      <c r="K100" s="4"/>
      <c r="L100" s="4"/>
      <c r="M100" s="4"/>
      <c r="N100" s="4"/>
    </row>
    <row r="101" spans="2:14" x14ac:dyDescent="0.2">
      <c r="B101" s="4"/>
      <c r="C101" s="4"/>
      <c r="D101" s="4"/>
      <c r="E101" s="4"/>
      <c r="F101" s="4"/>
      <c r="G101" s="4"/>
      <c r="H101" s="4"/>
      <c r="I101" s="4"/>
      <c r="J101" s="4"/>
      <c r="K101" s="4"/>
      <c r="L101" s="4"/>
      <c r="M101" s="4"/>
      <c r="N101" s="4"/>
    </row>
    <row r="102" spans="2:14" x14ac:dyDescent="0.2">
      <c r="B102" s="4"/>
      <c r="C102" s="4"/>
      <c r="D102" s="4"/>
      <c r="E102" s="4"/>
      <c r="F102" s="4"/>
      <c r="G102" s="4"/>
      <c r="H102" s="4"/>
      <c r="I102" s="4"/>
      <c r="J102" s="4"/>
      <c r="K102" s="4"/>
      <c r="L102" s="4"/>
      <c r="M102" s="4"/>
      <c r="N102" s="4"/>
    </row>
    <row r="103" spans="2:14" x14ac:dyDescent="0.2">
      <c r="B103" s="4"/>
      <c r="C103" s="4"/>
      <c r="D103" s="4"/>
      <c r="E103" s="4"/>
      <c r="F103" s="4"/>
      <c r="G103" s="4"/>
      <c r="H103" s="4"/>
      <c r="I103" s="4"/>
      <c r="J103" s="4"/>
      <c r="K103" s="4"/>
      <c r="L103" s="4"/>
      <c r="M103" s="4"/>
      <c r="N103" s="4"/>
    </row>
    <row r="104" spans="2:14" x14ac:dyDescent="0.2">
      <c r="B104" s="4"/>
      <c r="C104" s="4"/>
      <c r="D104" s="4"/>
      <c r="E104" s="4"/>
      <c r="F104" s="4"/>
      <c r="G104" s="4"/>
      <c r="H104" s="4"/>
      <c r="I104" s="4"/>
      <c r="J104" s="4"/>
      <c r="K104" s="4"/>
      <c r="L104" s="4"/>
      <c r="M104" s="4"/>
      <c r="N104" s="4"/>
    </row>
    <row r="105" spans="2:14" x14ac:dyDescent="0.2">
      <c r="B105" s="4"/>
      <c r="C105" s="4"/>
      <c r="D105" s="4"/>
      <c r="E105" s="4"/>
      <c r="F105" s="4"/>
      <c r="G105" s="4"/>
      <c r="H105" s="4"/>
      <c r="I105" s="4"/>
      <c r="J105" s="4"/>
      <c r="K105" s="4"/>
      <c r="L105" s="4"/>
      <c r="M105" s="4"/>
      <c r="N105" s="4"/>
    </row>
    <row r="106" spans="2:14" x14ac:dyDescent="0.2">
      <c r="B106" s="4"/>
      <c r="C106" s="4"/>
      <c r="D106" s="4"/>
      <c r="E106" s="4"/>
      <c r="F106" s="4"/>
      <c r="G106" s="4"/>
      <c r="H106" s="4"/>
      <c r="I106" s="4"/>
      <c r="J106" s="4"/>
      <c r="K106" s="4"/>
      <c r="L106" s="4"/>
      <c r="M106" s="4"/>
      <c r="N106" s="4"/>
    </row>
    <row r="107" spans="2:14" x14ac:dyDescent="0.2">
      <c r="B107" s="4"/>
      <c r="C107" s="4"/>
      <c r="D107" s="4"/>
      <c r="E107" s="4"/>
      <c r="F107" s="4"/>
      <c r="G107" s="4"/>
      <c r="H107" s="4"/>
      <c r="I107" s="4"/>
      <c r="J107" s="4"/>
      <c r="K107" s="4"/>
      <c r="L107" s="4"/>
      <c r="M107" s="4"/>
      <c r="N107" s="4"/>
    </row>
    <row r="108" spans="2:14" x14ac:dyDescent="0.2">
      <c r="B108" s="4"/>
      <c r="C108" s="4"/>
      <c r="D108" s="4"/>
      <c r="E108" s="4"/>
      <c r="F108" s="4"/>
      <c r="G108" s="4"/>
      <c r="H108" s="4"/>
      <c r="I108" s="4"/>
      <c r="J108" s="4"/>
      <c r="K108" s="4"/>
      <c r="L108" s="4"/>
      <c r="M108" s="4"/>
      <c r="N108" s="4"/>
    </row>
    <row r="109" spans="2:14" x14ac:dyDescent="0.2">
      <c r="B109" s="4"/>
      <c r="C109" s="4"/>
      <c r="D109" s="4"/>
      <c r="E109" s="4"/>
      <c r="F109" s="4"/>
      <c r="G109" s="4"/>
      <c r="H109" s="4"/>
      <c r="I109" s="4"/>
      <c r="J109" s="4"/>
      <c r="K109" s="4"/>
      <c r="L109" s="4"/>
      <c r="M109" s="4"/>
      <c r="N109" s="4"/>
    </row>
    <row r="110" spans="2:14" x14ac:dyDescent="0.2">
      <c r="B110" s="4"/>
      <c r="C110" s="4"/>
      <c r="D110" s="4"/>
      <c r="E110" s="4"/>
      <c r="F110" s="4"/>
      <c r="G110" s="4"/>
      <c r="H110" s="4"/>
      <c r="I110" s="4"/>
      <c r="J110" s="4"/>
      <c r="K110" s="4"/>
      <c r="L110" s="4"/>
      <c r="M110" s="4"/>
      <c r="N110" s="4"/>
    </row>
    <row r="111" spans="2:14" x14ac:dyDescent="0.2">
      <c r="B111" s="4"/>
      <c r="C111" s="4"/>
      <c r="D111" s="4"/>
      <c r="E111" s="4"/>
      <c r="F111" s="4"/>
      <c r="G111" s="4"/>
      <c r="H111" s="4"/>
      <c r="I111" s="4"/>
      <c r="J111" s="4"/>
      <c r="K111" s="4"/>
      <c r="L111" s="4"/>
      <c r="M111" s="4"/>
      <c r="N111" s="4"/>
    </row>
    <row r="112" spans="2:14" x14ac:dyDescent="0.2">
      <c r="B112" s="4"/>
      <c r="C112" s="4"/>
      <c r="D112" s="4"/>
      <c r="E112" s="4"/>
      <c r="F112" s="4"/>
      <c r="G112" s="4"/>
      <c r="H112" s="4"/>
      <c r="I112" s="4"/>
      <c r="J112" s="4"/>
      <c r="K112" s="4"/>
      <c r="L112" s="4"/>
      <c r="M112" s="4"/>
      <c r="N112" s="4"/>
    </row>
    <row r="113" spans="2:14" x14ac:dyDescent="0.2">
      <c r="B113" s="4"/>
      <c r="C113" s="4"/>
      <c r="D113" s="4"/>
      <c r="E113" s="4"/>
      <c r="F113" s="4"/>
      <c r="G113" s="4"/>
      <c r="H113" s="4"/>
      <c r="I113" s="4"/>
      <c r="J113" s="4"/>
      <c r="K113" s="4"/>
      <c r="L113" s="4"/>
      <c r="M113" s="4"/>
      <c r="N113" s="4"/>
    </row>
    <row r="114" spans="2:14" x14ac:dyDescent="0.2">
      <c r="B114" s="4"/>
      <c r="C114" s="4"/>
      <c r="D114" s="4"/>
      <c r="E114" s="4"/>
      <c r="F114" s="4"/>
      <c r="G114" s="4"/>
      <c r="H114" s="4"/>
      <c r="I114" s="4"/>
      <c r="J114" s="4"/>
      <c r="K114" s="4"/>
      <c r="L114" s="4"/>
      <c r="M114" s="4"/>
      <c r="N114" s="4"/>
    </row>
    <row r="115" spans="2:14" x14ac:dyDescent="0.2">
      <c r="B115" s="4"/>
      <c r="C115" s="4"/>
      <c r="D115" s="4"/>
      <c r="E115" s="4"/>
      <c r="F115" s="4"/>
      <c r="G115" s="4"/>
      <c r="H115" s="4"/>
      <c r="I115" s="4"/>
      <c r="J115" s="4"/>
      <c r="K115" s="4"/>
      <c r="L115" s="4"/>
      <c r="M115" s="4"/>
      <c r="N115" s="4"/>
    </row>
    <row r="116" spans="2:14" x14ac:dyDescent="0.2">
      <c r="B116" s="4"/>
      <c r="C116" s="4"/>
      <c r="D116" s="4"/>
      <c r="E116" s="4"/>
      <c r="F116" s="4"/>
      <c r="G116" s="4"/>
      <c r="H116" s="4"/>
      <c r="I116" s="4"/>
      <c r="J116" s="4"/>
      <c r="K116" s="4"/>
      <c r="L116" s="4"/>
      <c r="M116" s="4"/>
      <c r="N116" s="4"/>
    </row>
    <row r="117" spans="2:14" x14ac:dyDescent="0.2">
      <c r="B117" s="4"/>
      <c r="C117" s="4"/>
      <c r="D117" s="4"/>
      <c r="E117" s="4"/>
      <c r="F117" s="4"/>
      <c r="G117" s="4"/>
      <c r="H117" s="4"/>
      <c r="I117" s="4"/>
      <c r="J117" s="4"/>
      <c r="K117" s="4"/>
      <c r="L117" s="4"/>
      <c r="M117" s="4"/>
      <c r="N117" s="4"/>
    </row>
    <row r="118" spans="2:14" x14ac:dyDescent="0.2">
      <c r="B118" s="4"/>
      <c r="C118" s="4"/>
      <c r="D118" s="4"/>
      <c r="E118" s="4"/>
      <c r="F118" s="4"/>
      <c r="G118" s="4"/>
      <c r="H118" s="4"/>
      <c r="I118" s="4"/>
      <c r="J118" s="4"/>
      <c r="K118" s="4"/>
      <c r="L118" s="4"/>
      <c r="M118" s="4"/>
      <c r="N118" s="4"/>
    </row>
    <row r="119" spans="2:14" x14ac:dyDescent="0.2">
      <c r="B119" s="4"/>
      <c r="C119" s="4"/>
      <c r="D119" s="4"/>
      <c r="E119" s="4"/>
      <c r="F119" s="4"/>
      <c r="G119" s="4"/>
      <c r="H119" s="4"/>
      <c r="I119" s="4"/>
      <c r="J119" s="4"/>
      <c r="K119" s="4"/>
      <c r="L119" s="4"/>
      <c r="M119" s="4"/>
      <c r="N119" s="4"/>
    </row>
    <row r="120" spans="2:14" x14ac:dyDescent="0.2">
      <c r="B120" s="4"/>
      <c r="C120" s="4"/>
      <c r="D120" s="4"/>
      <c r="E120" s="4"/>
      <c r="F120" s="4"/>
      <c r="G120" s="4"/>
      <c r="H120" s="4"/>
      <c r="I120" s="4"/>
      <c r="J120" s="4"/>
      <c r="K120" s="4"/>
      <c r="L120" s="4"/>
      <c r="M120" s="4"/>
      <c r="N120" s="4"/>
    </row>
    <row r="121" spans="2:14" x14ac:dyDescent="0.2">
      <c r="B121" s="4"/>
      <c r="C121" s="4"/>
      <c r="D121" s="4"/>
      <c r="E121" s="4"/>
      <c r="F121" s="4"/>
      <c r="G121" s="4"/>
      <c r="H121" s="4"/>
      <c r="I121" s="4"/>
      <c r="J121" s="4"/>
      <c r="K121" s="4"/>
      <c r="L121" s="4"/>
      <c r="M121" s="4"/>
      <c r="N121" s="4"/>
    </row>
    <row r="122" spans="2:14" x14ac:dyDescent="0.2">
      <c r="B122" s="4"/>
      <c r="C122" s="4"/>
      <c r="D122" s="4"/>
      <c r="E122" s="4"/>
      <c r="F122" s="4"/>
      <c r="G122" s="4"/>
      <c r="H122" s="4"/>
      <c r="I122" s="4"/>
      <c r="J122" s="4"/>
      <c r="K122" s="4"/>
      <c r="L122" s="4"/>
      <c r="M122" s="4"/>
      <c r="N122" s="4"/>
    </row>
    <row r="123" spans="2:14" x14ac:dyDescent="0.2">
      <c r="B123" s="4"/>
      <c r="C123" s="4"/>
      <c r="D123" s="4"/>
      <c r="E123" s="4"/>
      <c r="F123" s="4"/>
      <c r="G123" s="4"/>
      <c r="H123" s="4"/>
      <c r="I123" s="4"/>
      <c r="J123" s="4"/>
      <c r="K123" s="4"/>
      <c r="L123" s="4"/>
      <c r="M123" s="4"/>
      <c r="N123" s="4"/>
    </row>
    <row r="124" spans="2:14" x14ac:dyDescent="0.2">
      <c r="B124" s="4"/>
      <c r="C124" s="4"/>
      <c r="D124" s="4"/>
      <c r="E124" s="4"/>
      <c r="F124" s="4"/>
      <c r="G124" s="4"/>
      <c r="H124" s="4"/>
      <c r="I124" s="4"/>
      <c r="J124" s="4"/>
      <c r="K124" s="4"/>
      <c r="L124" s="4"/>
      <c r="M124" s="4"/>
      <c r="N124" s="4"/>
    </row>
    <row r="125" spans="2:14" x14ac:dyDescent="0.2">
      <c r="B125" s="4"/>
      <c r="C125" s="4"/>
      <c r="D125" s="4"/>
      <c r="E125" s="4"/>
      <c r="F125" s="4"/>
      <c r="G125" s="4"/>
      <c r="H125" s="4"/>
      <c r="I125" s="4"/>
      <c r="J125" s="4"/>
      <c r="K125" s="4"/>
      <c r="L125" s="4"/>
      <c r="M125" s="4"/>
      <c r="N125" s="4"/>
    </row>
    <row r="126" spans="2:14" x14ac:dyDescent="0.2">
      <c r="B126" s="4"/>
      <c r="C126" s="4"/>
      <c r="D126" s="4"/>
      <c r="E126" s="4"/>
      <c r="F126" s="4"/>
      <c r="G126" s="4"/>
      <c r="H126" s="4"/>
      <c r="I126" s="4"/>
      <c r="J126" s="4"/>
      <c r="K126" s="4"/>
      <c r="L126" s="4"/>
      <c r="M126" s="4"/>
      <c r="N126" s="4"/>
    </row>
  </sheetData>
  <mergeCells count="3">
    <mergeCell ref="A1:L1"/>
    <mergeCell ref="A2:L2"/>
    <mergeCell ref="A3:L3"/>
  </mergeCells>
  <phoneticPr fontId="0" type="noConversion"/>
  <pageMargins left="0.75" right="0.75" top="1" bottom="1" header="0.5" footer="0.5"/>
  <pageSetup scale="79" orientation="landscape" r:id="rId1"/>
  <headerFooter alignWithMargins="0">
    <oddFooter>&amp;L&amp;Z
&amp;F&amp;C&amp;A&amp;R28.&amp;P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pageSetUpPr fitToPage="1"/>
  </sheetPr>
  <dimension ref="A1:W457"/>
  <sheetViews>
    <sheetView zoomScale="80" zoomScaleNormal="80" workbookViewId="0">
      <pane xSplit="3" ySplit="8" topLeftCell="D9" activePane="bottomRight" state="frozen"/>
      <selection activeCell="C38" sqref="C38"/>
      <selection pane="topRight" activeCell="C38" sqref="C38"/>
      <selection pane="bottomLeft" activeCell="C38" sqref="C38"/>
      <selection pane="bottomRight" activeCell="D9" sqref="D9"/>
    </sheetView>
  </sheetViews>
  <sheetFormatPr defaultRowHeight="12.75" outlineLevelRow="1" x14ac:dyDescent="0.2"/>
  <cols>
    <col min="1" max="1" width="47.5703125" style="10" bestFit="1" customWidth="1"/>
    <col min="2" max="2" width="19" style="10" bestFit="1" customWidth="1"/>
    <col min="3" max="3" width="1.7109375" style="60" customWidth="1"/>
    <col min="4" max="4" width="17.7109375" style="10" customWidth="1"/>
    <col min="5" max="5" width="1.7109375" style="60" customWidth="1"/>
    <col min="6" max="6" width="17.7109375" style="10" customWidth="1"/>
    <col min="7" max="7" width="1.7109375" style="60" customWidth="1"/>
    <col min="8" max="8" width="17.7109375" style="10" customWidth="1"/>
    <col min="9" max="9" width="1.7109375" style="60" customWidth="1"/>
    <col min="10" max="10" width="17.7109375" style="10" customWidth="1"/>
    <col min="11" max="11" width="1.7109375" style="60" customWidth="1"/>
    <col min="12" max="12" width="17.7109375" style="10" customWidth="1"/>
    <col min="13" max="13" width="1.7109375" style="60" customWidth="1"/>
    <col min="14" max="14" width="17.7109375" style="10" customWidth="1"/>
    <col min="15" max="15" width="1.7109375" style="60" customWidth="1"/>
    <col min="16" max="16" width="17.7109375" style="10" customWidth="1"/>
    <col min="17" max="17" width="1.7109375" style="60" customWidth="1"/>
    <col min="18" max="18" width="19.7109375" style="10" bestFit="1" customWidth="1"/>
    <col min="19" max="16384" width="9.140625" style="10"/>
  </cols>
  <sheetData>
    <row r="1" spans="1:23" s="38" customFormat="1" ht="15.75" x14ac:dyDescent="0.25">
      <c r="A1" s="305" t="s">
        <v>133</v>
      </c>
      <c r="B1" s="305"/>
      <c r="C1" s="305"/>
      <c r="D1" s="305"/>
      <c r="E1" s="305"/>
      <c r="F1" s="305"/>
      <c r="G1" s="305"/>
      <c r="H1" s="305"/>
      <c r="I1" s="305"/>
      <c r="J1" s="305"/>
      <c r="K1" s="305"/>
      <c r="L1" s="305"/>
      <c r="M1" s="305"/>
      <c r="N1" s="305"/>
      <c r="O1" s="305"/>
      <c r="P1" s="305"/>
      <c r="Q1" s="305"/>
      <c r="R1" s="305"/>
      <c r="S1" s="39"/>
    </row>
    <row r="2" spans="1:23" s="38" customFormat="1" ht="15.75" x14ac:dyDescent="0.25">
      <c r="A2" s="307" t="s">
        <v>1322</v>
      </c>
      <c r="B2" s="307"/>
      <c r="C2" s="307"/>
      <c r="D2" s="307"/>
      <c r="E2" s="307"/>
      <c r="F2" s="307"/>
      <c r="G2" s="307"/>
      <c r="H2" s="307"/>
      <c r="I2" s="307"/>
      <c r="J2" s="307"/>
      <c r="K2" s="307"/>
      <c r="L2" s="307"/>
      <c r="M2" s="307"/>
      <c r="N2" s="307"/>
      <c r="O2" s="307"/>
      <c r="P2" s="307"/>
      <c r="Q2" s="307"/>
      <c r="R2" s="307"/>
      <c r="S2" s="39"/>
    </row>
    <row r="3" spans="1:23" x14ac:dyDescent="0.2">
      <c r="A3" s="298" t="s">
        <v>1307</v>
      </c>
      <c r="B3" s="298"/>
      <c r="C3" s="298"/>
      <c r="D3" s="298"/>
      <c r="E3" s="298"/>
      <c r="F3" s="298"/>
      <c r="G3" s="298"/>
      <c r="H3" s="298"/>
      <c r="I3" s="298"/>
      <c r="J3" s="298"/>
      <c r="K3" s="298"/>
      <c r="L3" s="298"/>
      <c r="M3" s="298"/>
      <c r="N3" s="298"/>
      <c r="O3" s="298"/>
      <c r="P3" s="298"/>
      <c r="Q3" s="298"/>
      <c r="R3" s="298"/>
      <c r="S3" s="265"/>
      <c r="T3" s="265"/>
      <c r="U3" s="265"/>
      <c r="V3" s="265"/>
      <c r="W3" s="265"/>
    </row>
    <row r="4" spans="1:23" x14ac:dyDescent="0.2">
      <c r="A4" s="263"/>
      <c r="B4" s="263"/>
      <c r="C4" s="266"/>
      <c r="D4" s="263"/>
      <c r="E4" s="266"/>
      <c r="F4" s="263"/>
      <c r="G4" s="266"/>
      <c r="H4" s="263"/>
      <c r="I4" s="266"/>
      <c r="J4" s="263"/>
      <c r="K4" s="266"/>
      <c r="L4" s="263"/>
      <c r="M4" s="266"/>
      <c r="N4" s="263"/>
      <c r="O4" s="266"/>
      <c r="P4" s="263"/>
      <c r="Q4" s="266"/>
      <c r="R4" s="263"/>
      <c r="S4" s="265"/>
      <c r="T4" s="265"/>
      <c r="U4" s="265"/>
      <c r="V4" s="265"/>
      <c r="W4" s="265"/>
    </row>
    <row r="6" spans="1:23" x14ac:dyDescent="0.2">
      <c r="B6" s="73" t="s">
        <v>24</v>
      </c>
      <c r="D6" s="24"/>
      <c r="F6" s="24"/>
      <c r="H6" s="73" t="s">
        <v>568</v>
      </c>
      <c r="I6" s="74"/>
      <c r="J6" s="73" t="s">
        <v>27</v>
      </c>
      <c r="K6" s="74"/>
      <c r="L6" s="74" t="s">
        <v>36</v>
      </c>
      <c r="P6" s="73" t="s">
        <v>38</v>
      </c>
      <c r="Q6" s="74"/>
      <c r="R6" s="73" t="s">
        <v>25</v>
      </c>
    </row>
    <row r="7" spans="1:23" x14ac:dyDescent="0.2">
      <c r="B7" s="43" t="s">
        <v>26</v>
      </c>
      <c r="D7" s="43" t="s">
        <v>895</v>
      </c>
      <c r="F7" s="43" t="s">
        <v>107</v>
      </c>
      <c r="H7" s="43" t="s">
        <v>569</v>
      </c>
      <c r="I7" s="74"/>
      <c r="J7" s="43" t="s">
        <v>28</v>
      </c>
      <c r="K7" s="74"/>
      <c r="L7" s="43" t="s">
        <v>37</v>
      </c>
      <c r="M7" s="74"/>
      <c r="N7" s="43" t="s">
        <v>896</v>
      </c>
      <c r="O7" s="74"/>
      <c r="P7" s="43" t="s">
        <v>104</v>
      </c>
      <c r="Q7" s="74"/>
      <c r="R7" s="43" t="s">
        <v>26</v>
      </c>
    </row>
    <row r="9" spans="1:23" x14ac:dyDescent="0.2">
      <c r="A9" s="12" t="s">
        <v>112</v>
      </c>
      <c r="B9" s="267"/>
      <c r="C9" s="268"/>
      <c r="D9" s="267"/>
      <c r="E9" s="268"/>
      <c r="F9" s="267"/>
      <c r="G9" s="268"/>
      <c r="H9" s="267"/>
      <c r="I9" s="268"/>
      <c r="J9" s="267"/>
      <c r="K9" s="268"/>
      <c r="L9" s="267"/>
      <c r="M9" s="268"/>
      <c r="N9" s="267"/>
      <c r="O9" s="268"/>
      <c r="P9" s="267"/>
      <c r="Q9" s="268"/>
      <c r="R9" s="267"/>
    </row>
    <row r="10" spans="1:23" x14ac:dyDescent="0.2">
      <c r="A10" s="10" t="s">
        <v>341</v>
      </c>
      <c r="B10" s="255">
        <v>0</v>
      </c>
      <c r="C10" s="255"/>
      <c r="D10" s="255">
        <v>0</v>
      </c>
      <c r="E10" s="255"/>
      <c r="F10" s="255">
        <v>0</v>
      </c>
      <c r="G10" s="255"/>
      <c r="H10" s="255">
        <v>0</v>
      </c>
      <c r="I10" s="255"/>
      <c r="J10" s="255">
        <v>0</v>
      </c>
      <c r="K10" s="255"/>
      <c r="L10" s="255">
        <v>0</v>
      </c>
      <c r="M10" s="255"/>
      <c r="N10" s="255">
        <v>0</v>
      </c>
      <c r="O10" s="255"/>
      <c r="P10" s="255">
        <v>0</v>
      </c>
      <c r="Q10" s="255"/>
      <c r="R10" s="254">
        <v>0</v>
      </c>
    </row>
    <row r="11" spans="1:23" x14ac:dyDescent="0.2">
      <c r="A11" s="10" t="s">
        <v>56</v>
      </c>
      <c r="B11" s="255">
        <v>0</v>
      </c>
      <c r="C11" s="255"/>
      <c r="D11" s="255">
        <v>0</v>
      </c>
      <c r="E11" s="255"/>
      <c r="F11" s="255">
        <v>0</v>
      </c>
      <c r="G11" s="255"/>
      <c r="H11" s="255">
        <v>0</v>
      </c>
      <c r="I11" s="255"/>
      <c r="J11" s="255">
        <v>0</v>
      </c>
      <c r="K11" s="255"/>
      <c r="L11" s="255">
        <v>0</v>
      </c>
      <c r="M11" s="255"/>
      <c r="N11" s="255">
        <v>0</v>
      </c>
      <c r="O11" s="255"/>
      <c r="P11" s="255">
        <v>0</v>
      </c>
      <c r="Q11" s="255"/>
      <c r="R11" s="254">
        <v>0</v>
      </c>
    </row>
    <row r="12" spans="1:23" x14ac:dyDescent="0.2">
      <c r="A12" s="10" t="s">
        <v>343</v>
      </c>
      <c r="B12" s="255">
        <v>-1921347.7300000002</v>
      </c>
      <c r="C12" s="255"/>
      <c r="D12" s="255">
        <v>-40713.79</v>
      </c>
      <c r="E12" s="255"/>
      <c r="F12" s="255">
        <v>14410.56</v>
      </c>
      <c r="G12" s="255"/>
      <c r="H12" s="255">
        <v>-438.08</v>
      </c>
      <c r="I12" s="255"/>
      <c r="J12" s="255">
        <v>0</v>
      </c>
      <c r="K12" s="255"/>
      <c r="L12" s="255">
        <v>13563.65</v>
      </c>
      <c r="M12" s="255"/>
      <c r="N12" s="255">
        <v>0</v>
      </c>
      <c r="O12" s="255"/>
      <c r="P12" s="255">
        <v>0</v>
      </c>
      <c r="Q12" s="255"/>
      <c r="R12" s="254">
        <v>-1934525.3900000004</v>
      </c>
    </row>
    <row r="13" spans="1:23" x14ac:dyDescent="0.2">
      <c r="A13" s="10" t="s">
        <v>1308</v>
      </c>
      <c r="B13" s="255">
        <v>-37244161.270000003</v>
      </c>
      <c r="C13" s="255"/>
      <c r="D13" s="255">
        <v>-1006579.5100000001</v>
      </c>
      <c r="E13" s="255"/>
      <c r="F13" s="255">
        <v>517601.91000000003</v>
      </c>
      <c r="G13" s="255"/>
      <c r="H13" s="255">
        <v>0</v>
      </c>
      <c r="I13" s="255"/>
      <c r="J13" s="255">
        <v>0</v>
      </c>
      <c r="K13" s="255"/>
      <c r="L13" s="255">
        <v>226622.62999999998</v>
      </c>
      <c r="M13" s="255"/>
      <c r="N13" s="255">
        <v>0</v>
      </c>
      <c r="O13" s="255"/>
      <c r="P13" s="255">
        <v>0</v>
      </c>
      <c r="Q13" s="255"/>
      <c r="R13" s="254">
        <v>-37506516.240000002</v>
      </c>
    </row>
    <row r="14" spans="1:23" x14ac:dyDescent="0.2">
      <c r="A14" s="10" t="s">
        <v>342</v>
      </c>
      <c r="B14" s="255">
        <v>0</v>
      </c>
      <c r="C14" s="255"/>
      <c r="D14" s="255">
        <v>0</v>
      </c>
      <c r="E14" s="255"/>
      <c r="F14" s="255">
        <v>0</v>
      </c>
      <c r="G14" s="255"/>
      <c r="H14" s="255">
        <v>0</v>
      </c>
      <c r="I14" s="255"/>
      <c r="J14" s="255">
        <v>0</v>
      </c>
      <c r="K14" s="255"/>
      <c r="L14" s="255">
        <v>0</v>
      </c>
      <c r="M14" s="255"/>
      <c r="N14" s="255">
        <v>0</v>
      </c>
      <c r="O14" s="255"/>
      <c r="P14" s="255">
        <v>0</v>
      </c>
      <c r="Q14" s="255"/>
      <c r="R14" s="254">
        <v>0</v>
      </c>
    </row>
    <row r="15" spans="1:23" x14ac:dyDescent="0.2">
      <c r="A15" s="10" t="s">
        <v>59</v>
      </c>
      <c r="B15" s="255">
        <v>-66944686.11999999</v>
      </c>
      <c r="C15" s="255"/>
      <c r="D15" s="255">
        <v>-4005827.1700000004</v>
      </c>
      <c r="E15" s="255"/>
      <c r="F15" s="255">
        <v>1601286.0799999998</v>
      </c>
      <c r="G15" s="255"/>
      <c r="H15" s="255">
        <v>0</v>
      </c>
      <c r="I15" s="255"/>
      <c r="J15" s="255">
        <v>0</v>
      </c>
      <c r="K15" s="255"/>
      <c r="L15" s="255">
        <v>1269326.21</v>
      </c>
      <c r="M15" s="255"/>
      <c r="N15" s="255">
        <v>-20668.02</v>
      </c>
      <c r="O15" s="255"/>
      <c r="P15" s="255">
        <v>0</v>
      </c>
      <c r="Q15" s="255"/>
      <c r="R15" s="254">
        <v>-68100569.019999996</v>
      </c>
    </row>
    <row r="16" spans="1:23" x14ac:dyDescent="0.2">
      <c r="A16" s="10" t="s">
        <v>339</v>
      </c>
      <c r="B16" s="255">
        <v>-91531623.620000005</v>
      </c>
      <c r="C16" s="255"/>
      <c r="D16" s="255">
        <v>-6619126.6800000006</v>
      </c>
      <c r="E16" s="255"/>
      <c r="F16" s="255">
        <v>185026.15000000002</v>
      </c>
      <c r="G16" s="255"/>
      <c r="H16" s="255">
        <v>0</v>
      </c>
      <c r="I16" s="255"/>
      <c r="J16" s="255">
        <v>0</v>
      </c>
      <c r="K16" s="255"/>
      <c r="L16" s="255">
        <v>966849.31</v>
      </c>
      <c r="M16" s="255"/>
      <c r="N16" s="255">
        <v>-60170.05</v>
      </c>
      <c r="O16" s="255"/>
      <c r="P16" s="255">
        <v>0</v>
      </c>
      <c r="Q16" s="255"/>
      <c r="R16" s="254">
        <v>-97059044.890000001</v>
      </c>
    </row>
    <row r="17" spans="1:18" x14ac:dyDescent="0.2">
      <c r="A17" s="10" t="s">
        <v>55</v>
      </c>
      <c r="B17" s="255">
        <v>-25555775.760000002</v>
      </c>
      <c r="C17" s="255"/>
      <c r="D17" s="255">
        <v>-866422.93000000017</v>
      </c>
      <c r="E17" s="255"/>
      <c r="F17" s="255">
        <v>9214.260000000002</v>
      </c>
      <c r="G17" s="255"/>
      <c r="H17" s="255">
        <v>0</v>
      </c>
      <c r="I17" s="255"/>
      <c r="J17" s="255">
        <v>0</v>
      </c>
      <c r="K17" s="255"/>
      <c r="L17" s="255">
        <v>81225.75</v>
      </c>
      <c r="M17" s="255"/>
      <c r="N17" s="255">
        <v>-11341.570000000002</v>
      </c>
      <c r="O17" s="255"/>
      <c r="P17" s="255">
        <v>0</v>
      </c>
      <c r="Q17" s="255"/>
      <c r="R17" s="254">
        <v>-26343100.25</v>
      </c>
    </row>
    <row r="18" spans="1:18" x14ac:dyDescent="0.2">
      <c r="A18" s="10" t="s">
        <v>340</v>
      </c>
      <c r="B18" s="255">
        <v>-46512557.789999992</v>
      </c>
      <c r="C18" s="255"/>
      <c r="D18" s="255">
        <v>-2457498.19</v>
      </c>
      <c r="E18" s="255"/>
      <c r="F18" s="255">
        <v>299028.05</v>
      </c>
      <c r="G18" s="255"/>
      <c r="H18" s="255">
        <v>0</v>
      </c>
      <c r="I18" s="255"/>
      <c r="J18" s="255">
        <v>0</v>
      </c>
      <c r="K18" s="255"/>
      <c r="L18" s="255">
        <v>350205.13000000006</v>
      </c>
      <c r="M18" s="255"/>
      <c r="N18" s="255">
        <v>-100653.51999999999</v>
      </c>
      <c r="O18" s="255"/>
      <c r="P18" s="255">
        <v>0</v>
      </c>
      <c r="Q18" s="255"/>
      <c r="R18" s="254">
        <v>-48421476.319999993</v>
      </c>
    </row>
    <row r="19" spans="1:18" x14ac:dyDescent="0.2">
      <c r="A19" s="10" t="s">
        <v>58</v>
      </c>
      <c r="B19" s="255">
        <v>-60280828.409999996</v>
      </c>
      <c r="C19" s="255"/>
      <c r="D19" s="255">
        <v>-2970923.93</v>
      </c>
      <c r="E19" s="255"/>
      <c r="F19" s="255">
        <v>89117.63</v>
      </c>
      <c r="G19" s="255"/>
      <c r="H19" s="255">
        <v>0</v>
      </c>
      <c r="I19" s="255"/>
      <c r="J19" s="255">
        <v>0</v>
      </c>
      <c r="K19" s="255"/>
      <c r="L19" s="255">
        <v>240210.68999999997</v>
      </c>
      <c r="M19" s="255"/>
      <c r="N19" s="255">
        <v>-203667.6</v>
      </c>
      <c r="O19" s="255"/>
      <c r="P19" s="255">
        <v>0</v>
      </c>
      <c r="Q19" s="255"/>
      <c r="R19" s="254">
        <v>-63126091.619999997</v>
      </c>
    </row>
    <row r="20" spans="1:18" x14ac:dyDescent="0.2">
      <c r="A20" s="10" t="s">
        <v>60</v>
      </c>
      <c r="B20" s="255">
        <v>-1625948.8899999997</v>
      </c>
      <c r="C20" s="255"/>
      <c r="D20" s="255">
        <v>-139873.13</v>
      </c>
      <c r="E20" s="255"/>
      <c r="F20" s="255">
        <v>4230.0499999999993</v>
      </c>
      <c r="G20" s="255"/>
      <c r="H20" s="255">
        <v>0</v>
      </c>
      <c r="I20" s="255"/>
      <c r="J20" s="255">
        <v>0</v>
      </c>
      <c r="K20" s="255"/>
      <c r="L20" s="255">
        <v>145587.13999999998</v>
      </c>
      <c r="M20" s="255"/>
      <c r="N20" s="255">
        <v>0</v>
      </c>
      <c r="O20" s="255"/>
      <c r="P20" s="255">
        <v>0</v>
      </c>
      <c r="Q20" s="255"/>
      <c r="R20" s="254">
        <v>-1616004.8299999996</v>
      </c>
    </row>
    <row r="21" spans="1:18" x14ac:dyDescent="0.2">
      <c r="A21" s="10" t="s">
        <v>57</v>
      </c>
      <c r="B21" s="255">
        <v>-18798716.660000004</v>
      </c>
      <c r="C21" s="255"/>
      <c r="D21" s="255">
        <v>-1054111.1200000001</v>
      </c>
      <c r="E21" s="255"/>
      <c r="F21" s="255">
        <v>47314.75</v>
      </c>
      <c r="G21" s="255"/>
      <c r="H21" s="255">
        <v>0</v>
      </c>
      <c r="I21" s="255"/>
      <c r="J21" s="255">
        <v>0</v>
      </c>
      <c r="K21" s="255"/>
      <c r="L21" s="255">
        <v>69896.060000000012</v>
      </c>
      <c r="M21" s="255"/>
      <c r="N21" s="255">
        <v>0</v>
      </c>
      <c r="O21" s="255"/>
      <c r="P21" s="255">
        <v>0</v>
      </c>
      <c r="Q21" s="255"/>
      <c r="R21" s="254">
        <v>-19735616.970000006</v>
      </c>
    </row>
    <row r="22" spans="1:18" x14ac:dyDescent="0.2">
      <c r="A22" s="10" t="s">
        <v>337</v>
      </c>
      <c r="B22" s="255">
        <v>-18509319.939999998</v>
      </c>
      <c r="C22" s="255"/>
      <c r="D22" s="255">
        <v>-1418212.5</v>
      </c>
      <c r="E22" s="255"/>
      <c r="F22" s="255">
        <v>20203.53</v>
      </c>
      <c r="G22" s="255"/>
      <c r="H22" s="255">
        <v>0</v>
      </c>
      <c r="I22" s="255"/>
      <c r="J22" s="255">
        <v>0</v>
      </c>
      <c r="K22" s="255"/>
      <c r="L22" s="255">
        <v>0</v>
      </c>
      <c r="M22" s="255"/>
      <c r="N22" s="255">
        <v>0</v>
      </c>
      <c r="O22" s="255"/>
      <c r="P22" s="255">
        <v>0</v>
      </c>
      <c r="Q22" s="255"/>
      <c r="R22" s="254">
        <v>-19907328.909999996</v>
      </c>
    </row>
    <row r="23" spans="1:18" x14ac:dyDescent="0.2">
      <c r="A23" s="10" t="s">
        <v>61</v>
      </c>
      <c r="B23" s="255">
        <v>-15978153.050000004</v>
      </c>
      <c r="C23" s="255"/>
      <c r="D23" s="255">
        <v>-952772.14</v>
      </c>
      <c r="E23" s="255"/>
      <c r="F23" s="255">
        <v>3349954.2</v>
      </c>
      <c r="G23" s="255"/>
      <c r="H23" s="255">
        <v>0</v>
      </c>
      <c r="I23" s="255"/>
      <c r="J23" s="255">
        <v>0</v>
      </c>
      <c r="K23" s="255"/>
      <c r="L23" s="255">
        <v>703670.66999999993</v>
      </c>
      <c r="M23" s="255"/>
      <c r="N23" s="255">
        <v>0</v>
      </c>
      <c r="O23" s="255"/>
      <c r="P23" s="255">
        <v>0</v>
      </c>
      <c r="Q23" s="255"/>
      <c r="R23" s="254">
        <v>-12877300.320000006</v>
      </c>
    </row>
    <row r="24" spans="1:18" x14ac:dyDescent="0.2">
      <c r="A24" s="10" t="s">
        <v>338</v>
      </c>
      <c r="B24" s="255">
        <v>-21238523.579999994</v>
      </c>
      <c r="C24" s="255"/>
      <c r="D24" s="255">
        <v>-1405297.5699999998</v>
      </c>
      <c r="E24" s="255"/>
      <c r="F24" s="255">
        <v>627618.62999999989</v>
      </c>
      <c r="G24" s="255"/>
      <c r="H24" s="255">
        <v>0</v>
      </c>
      <c r="I24" s="255"/>
      <c r="J24" s="255">
        <v>0</v>
      </c>
      <c r="K24" s="255"/>
      <c r="L24" s="255">
        <v>604677.47</v>
      </c>
      <c r="M24" s="255"/>
      <c r="N24" s="255">
        <v>-7631.87</v>
      </c>
      <c r="O24" s="255"/>
      <c r="P24" s="255">
        <v>0</v>
      </c>
      <c r="Q24" s="255"/>
      <c r="R24" s="254">
        <v>-21419156.919999998</v>
      </c>
    </row>
    <row r="25" spans="1:18" x14ac:dyDescent="0.2">
      <c r="A25" s="10" t="s">
        <v>62</v>
      </c>
      <c r="B25" s="255">
        <v>-38996.730000000003</v>
      </c>
      <c r="C25" s="255"/>
      <c r="D25" s="255">
        <v>0</v>
      </c>
      <c r="E25" s="255"/>
      <c r="F25" s="255">
        <v>0</v>
      </c>
      <c r="G25" s="255"/>
      <c r="H25" s="255">
        <v>0</v>
      </c>
      <c r="I25" s="255"/>
      <c r="J25" s="255">
        <v>0</v>
      </c>
      <c r="K25" s="255"/>
      <c r="L25" s="255">
        <v>0</v>
      </c>
      <c r="M25" s="255"/>
      <c r="N25" s="255">
        <v>0</v>
      </c>
      <c r="O25" s="255"/>
      <c r="P25" s="255">
        <v>0</v>
      </c>
      <c r="Q25" s="255"/>
      <c r="R25" s="254">
        <v>-38996.730000000003</v>
      </c>
    </row>
    <row r="26" spans="1:18" x14ac:dyDescent="0.2">
      <c r="A26" s="10" t="s">
        <v>63</v>
      </c>
      <c r="B26" s="255">
        <v>-1256.5400000000682</v>
      </c>
      <c r="C26" s="255"/>
      <c r="D26" s="255">
        <v>-6033.86</v>
      </c>
      <c r="E26" s="255"/>
      <c r="F26" s="255">
        <v>0</v>
      </c>
      <c r="G26" s="255"/>
      <c r="H26" s="255">
        <v>0</v>
      </c>
      <c r="I26" s="255"/>
      <c r="J26" s="255">
        <v>0</v>
      </c>
      <c r="K26" s="255"/>
      <c r="L26" s="255">
        <v>0</v>
      </c>
      <c r="M26" s="255"/>
      <c r="N26" s="255">
        <v>0</v>
      </c>
      <c r="O26" s="255"/>
      <c r="P26" s="255">
        <v>0</v>
      </c>
      <c r="Q26" s="255"/>
      <c r="R26" s="254">
        <v>-7290.4000000000678</v>
      </c>
    </row>
    <row r="27" spans="1:18" s="152" customFormat="1" x14ac:dyDescent="0.2">
      <c r="A27" s="253" t="s">
        <v>1325</v>
      </c>
      <c r="B27" s="269">
        <v>0</v>
      </c>
      <c r="C27" s="153"/>
      <c r="D27" s="269">
        <v>0</v>
      </c>
      <c r="E27" s="153"/>
      <c r="F27" s="269">
        <v>0</v>
      </c>
      <c r="G27" s="153"/>
      <c r="H27" s="269">
        <v>0</v>
      </c>
      <c r="I27" s="153"/>
      <c r="J27" s="269">
        <v>0</v>
      </c>
      <c r="K27" s="153"/>
      <c r="L27" s="269">
        <v>0</v>
      </c>
      <c r="M27" s="153"/>
      <c r="N27" s="269">
        <v>0</v>
      </c>
      <c r="O27" s="153"/>
      <c r="P27" s="269">
        <v>0</v>
      </c>
      <c r="Q27" s="153"/>
      <c r="R27" s="269">
        <v>0</v>
      </c>
    </row>
    <row r="28" spans="1:18" x14ac:dyDescent="0.2">
      <c r="B28" s="255">
        <v>-406181896.08999997</v>
      </c>
      <c r="C28" s="255"/>
      <c r="D28" s="255">
        <v>-22943392.520000003</v>
      </c>
      <c r="E28" s="255"/>
      <c r="F28" s="255">
        <v>6765005.7999999989</v>
      </c>
      <c r="G28" s="255"/>
      <c r="H28" s="255">
        <v>-438.08</v>
      </c>
      <c r="I28" s="255"/>
      <c r="J28" s="255">
        <v>0</v>
      </c>
      <c r="K28" s="255"/>
      <c r="L28" s="255">
        <v>4671834.71</v>
      </c>
      <c r="M28" s="255"/>
      <c r="N28" s="255">
        <v>-404132.63</v>
      </c>
      <c r="O28" s="255"/>
      <c r="P28" s="255">
        <v>0</v>
      </c>
      <c r="Q28" s="255"/>
      <c r="R28" s="255">
        <v>-418093018.81000006</v>
      </c>
    </row>
    <row r="29" spans="1:18" x14ac:dyDescent="0.2">
      <c r="B29" s="255"/>
      <c r="C29" s="255"/>
      <c r="D29" s="255"/>
      <c r="E29" s="255"/>
      <c r="F29" s="255"/>
      <c r="G29" s="255"/>
      <c r="H29" s="255"/>
      <c r="I29" s="255"/>
      <c r="J29" s="255"/>
      <c r="K29" s="255"/>
      <c r="L29" s="255"/>
      <c r="M29" s="255"/>
      <c r="N29" s="255"/>
      <c r="O29" s="255"/>
      <c r="P29" s="255"/>
      <c r="Q29" s="255"/>
      <c r="R29" s="255"/>
    </row>
    <row r="30" spans="1:18" x14ac:dyDescent="0.2">
      <c r="A30" s="12" t="s">
        <v>113</v>
      </c>
      <c r="B30" s="255"/>
      <c r="C30" s="255"/>
      <c r="D30" s="255"/>
      <c r="E30" s="255"/>
      <c r="F30" s="255"/>
      <c r="G30" s="255"/>
      <c r="H30" s="255"/>
      <c r="I30" s="255"/>
      <c r="J30" s="255"/>
      <c r="K30" s="255"/>
      <c r="L30" s="255"/>
      <c r="M30" s="255"/>
      <c r="N30" s="255"/>
      <c r="O30" s="255"/>
      <c r="P30" s="255"/>
      <c r="Q30" s="255"/>
      <c r="R30" s="255"/>
    </row>
    <row r="31" spans="1:18" x14ac:dyDescent="0.2">
      <c r="A31" s="10" t="s">
        <v>67</v>
      </c>
      <c r="B31" s="255">
        <v>-8803312.1700000018</v>
      </c>
      <c r="C31" s="255"/>
      <c r="D31" s="255">
        <v>-157693.46999999997</v>
      </c>
      <c r="E31" s="255"/>
      <c r="F31" s="255">
        <v>1875946.16</v>
      </c>
      <c r="G31" s="255"/>
      <c r="H31" s="255">
        <v>-64613.22</v>
      </c>
      <c r="I31" s="255"/>
      <c r="J31" s="255">
        <v>0</v>
      </c>
      <c r="K31" s="255"/>
      <c r="L31" s="255">
        <v>0</v>
      </c>
      <c r="M31" s="255"/>
      <c r="N31" s="255">
        <v>0</v>
      </c>
      <c r="O31" s="255"/>
      <c r="P31" s="255">
        <v>0</v>
      </c>
      <c r="Q31" s="255"/>
      <c r="R31" s="255">
        <v>-7149672.700000002</v>
      </c>
    </row>
    <row r="32" spans="1:18" x14ac:dyDescent="0.2">
      <c r="A32" s="10" t="s">
        <v>69</v>
      </c>
      <c r="B32" s="255">
        <v>-251977.49000000002</v>
      </c>
      <c r="C32" s="255"/>
      <c r="D32" s="255">
        <v>-22580.570000000003</v>
      </c>
      <c r="E32" s="255"/>
      <c r="F32" s="255">
        <v>17070.07</v>
      </c>
      <c r="G32" s="255"/>
      <c r="H32" s="255">
        <v>0</v>
      </c>
      <c r="I32" s="255"/>
      <c r="J32" s="255">
        <v>0</v>
      </c>
      <c r="K32" s="255"/>
      <c r="L32" s="255">
        <v>0</v>
      </c>
      <c r="M32" s="255"/>
      <c r="N32" s="255">
        <v>0</v>
      </c>
      <c r="O32" s="255"/>
      <c r="P32" s="255">
        <v>0</v>
      </c>
      <c r="Q32" s="255"/>
      <c r="R32" s="255">
        <v>-257487.99</v>
      </c>
    </row>
    <row r="33" spans="1:18" x14ac:dyDescent="0.2">
      <c r="A33" s="10" t="s">
        <v>65</v>
      </c>
      <c r="B33" s="255">
        <v>-1444853.81</v>
      </c>
      <c r="C33" s="255"/>
      <c r="D33" s="255">
        <v>-197643.97000000003</v>
      </c>
      <c r="E33" s="255"/>
      <c r="F33" s="255">
        <v>134421.32</v>
      </c>
      <c r="G33" s="255"/>
      <c r="H33" s="255">
        <v>0</v>
      </c>
      <c r="I33" s="255"/>
      <c r="J33" s="255">
        <v>0</v>
      </c>
      <c r="K33" s="255"/>
      <c r="L33" s="255">
        <v>0</v>
      </c>
      <c r="M33" s="255"/>
      <c r="N33" s="255">
        <v>0</v>
      </c>
      <c r="O33" s="255"/>
      <c r="P33" s="255">
        <v>0</v>
      </c>
      <c r="Q33" s="255"/>
      <c r="R33" s="255">
        <v>-1508076.46</v>
      </c>
    </row>
    <row r="34" spans="1:18" x14ac:dyDescent="0.2">
      <c r="A34" s="10" t="s">
        <v>68</v>
      </c>
      <c r="B34" s="255">
        <v>1.3096723705530167E-10</v>
      </c>
      <c r="C34" s="255"/>
      <c r="D34" s="255">
        <v>0</v>
      </c>
      <c r="E34" s="255"/>
      <c r="F34" s="255">
        <v>0</v>
      </c>
      <c r="G34" s="255"/>
      <c r="H34" s="255">
        <v>0</v>
      </c>
      <c r="I34" s="255"/>
      <c r="J34" s="255">
        <v>0</v>
      </c>
      <c r="K34" s="255"/>
      <c r="L34" s="255">
        <v>0</v>
      </c>
      <c r="M34" s="255"/>
      <c r="N34" s="255">
        <v>0</v>
      </c>
      <c r="O34" s="255"/>
      <c r="P34" s="255">
        <v>0</v>
      </c>
      <c r="Q34" s="255"/>
      <c r="R34" s="255">
        <v>1.3096723705530167E-10</v>
      </c>
    </row>
    <row r="35" spans="1:18" x14ac:dyDescent="0.2">
      <c r="A35" s="10" t="s">
        <v>66</v>
      </c>
      <c r="B35" s="255">
        <v>-2240916.5699999998</v>
      </c>
      <c r="C35" s="255"/>
      <c r="D35" s="255">
        <v>-55481.72</v>
      </c>
      <c r="E35" s="255"/>
      <c r="F35" s="255">
        <v>108665.53</v>
      </c>
      <c r="G35" s="255"/>
      <c r="H35" s="255">
        <v>-30818.06</v>
      </c>
      <c r="I35" s="255"/>
      <c r="J35" s="255">
        <v>0</v>
      </c>
      <c r="K35" s="255"/>
      <c r="L35" s="255">
        <v>0</v>
      </c>
      <c r="M35" s="255"/>
      <c r="N35" s="255">
        <v>0</v>
      </c>
      <c r="O35" s="255"/>
      <c r="P35" s="255">
        <v>0</v>
      </c>
      <c r="Q35" s="255"/>
      <c r="R35" s="255">
        <v>-2218550.8200000003</v>
      </c>
    </row>
    <row r="36" spans="1:18" x14ac:dyDescent="0.2">
      <c r="A36" s="10" t="s">
        <v>64</v>
      </c>
      <c r="B36" s="270">
        <v>-26826.26</v>
      </c>
      <c r="C36" s="255"/>
      <c r="D36" s="270">
        <v>-4550.8000000000011</v>
      </c>
      <c r="E36" s="255"/>
      <c r="F36" s="270">
        <v>4428.76</v>
      </c>
      <c r="G36" s="255"/>
      <c r="H36" s="270">
        <v>0</v>
      </c>
      <c r="I36" s="255"/>
      <c r="J36" s="270">
        <v>0</v>
      </c>
      <c r="K36" s="255"/>
      <c r="L36" s="270">
        <v>0</v>
      </c>
      <c r="M36" s="255"/>
      <c r="N36" s="270">
        <v>0</v>
      </c>
      <c r="O36" s="255"/>
      <c r="P36" s="270">
        <v>0</v>
      </c>
      <c r="Q36" s="255"/>
      <c r="R36" s="270">
        <v>-26948.299999999996</v>
      </c>
    </row>
    <row r="37" spans="1:18" x14ac:dyDescent="0.2">
      <c r="B37" s="255">
        <v>-12767886.300000003</v>
      </c>
      <c r="C37" s="255"/>
      <c r="D37" s="255">
        <v>-437950.52999999997</v>
      </c>
      <c r="E37" s="255"/>
      <c r="F37" s="255">
        <v>2140531.84</v>
      </c>
      <c r="G37" s="255"/>
      <c r="H37" s="255">
        <v>-95431.28</v>
      </c>
      <c r="I37" s="255"/>
      <c r="J37" s="255">
        <v>0</v>
      </c>
      <c r="K37" s="255"/>
      <c r="L37" s="255">
        <v>0</v>
      </c>
      <c r="M37" s="255"/>
      <c r="N37" s="255">
        <v>0</v>
      </c>
      <c r="O37" s="255"/>
      <c r="P37" s="255">
        <v>0</v>
      </c>
      <c r="Q37" s="255"/>
      <c r="R37" s="255">
        <v>-11160736.270000003</v>
      </c>
    </row>
    <row r="38" spans="1:18" x14ac:dyDescent="0.2">
      <c r="B38" s="255"/>
      <c r="C38" s="255"/>
      <c r="D38" s="255"/>
      <c r="E38" s="255"/>
      <c r="F38" s="255"/>
      <c r="G38" s="255"/>
      <c r="H38" s="255"/>
      <c r="I38" s="255"/>
      <c r="J38" s="255"/>
      <c r="K38" s="255"/>
      <c r="L38" s="255"/>
      <c r="M38" s="255"/>
      <c r="N38" s="255"/>
      <c r="O38" s="255"/>
      <c r="P38" s="255"/>
      <c r="Q38" s="255"/>
      <c r="R38" s="255"/>
    </row>
    <row r="39" spans="1:18" x14ac:dyDescent="0.2">
      <c r="A39" s="12" t="s">
        <v>114</v>
      </c>
      <c r="B39" s="254"/>
      <c r="C39" s="255"/>
      <c r="D39" s="254"/>
      <c r="E39" s="255"/>
      <c r="F39" s="254"/>
      <c r="G39" s="255"/>
      <c r="H39" s="254"/>
      <c r="I39" s="255"/>
      <c r="J39" s="254"/>
      <c r="K39" s="255"/>
      <c r="L39" s="254"/>
      <c r="M39" s="255"/>
      <c r="N39" s="254"/>
      <c r="O39" s="255"/>
      <c r="P39" s="254"/>
      <c r="Q39" s="255"/>
      <c r="R39" s="254"/>
    </row>
    <row r="40" spans="1:18" x14ac:dyDescent="0.2">
      <c r="A40" s="10" t="s">
        <v>381</v>
      </c>
      <c r="B40" s="254">
        <v>0</v>
      </c>
      <c r="C40" s="255"/>
      <c r="D40" s="254">
        <v>0</v>
      </c>
      <c r="E40" s="255"/>
      <c r="F40" s="254">
        <v>0</v>
      </c>
      <c r="G40" s="255"/>
      <c r="H40" s="254">
        <v>0</v>
      </c>
      <c r="I40" s="255"/>
      <c r="J40" s="254">
        <v>0</v>
      </c>
      <c r="K40" s="255"/>
      <c r="L40" s="254">
        <v>0</v>
      </c>
      <c r="M40" s="255"/>
      <c r="N40" s="254">
        <v>0</v>
      </c>
      <c r="O40" s="255"/>
      <c r="P40" s="254">
        <v>0</v>
      </c>
      <c r="Q40" s="255"/>
      <c r="R40" s="254">
        <v>0</v>
      </c>
    </row>
    <row r="41" spans="1:18" x14ac:dyDescent="0.2">
      <c r="A41" s="10" t="s">
        <v>384</v>
      </c>
      <c r="B41" s="254">
        <v>0</v>
      </c>
      <c r="C41" s="255"/>
      <c r="D41" s="254">
        <v>0</v>
      </c>
      <c r="E41" s="255"/>
      <c r="F41" s="254">
        <v>0</v>
      </c>
      <c r="G41" s="255"/>
      <c r="H41" s="254">
        <v>0</v>
      </c>
      <c r="I41" s="255"/>
      <c r="J41" s="254">
        <v>0</v>
      </c>
      <c r="K41" s="255"/>
      <c r="L41" s="254">
        <v>0</v>
      </c>
      <c r="M41" s="255"/>
      <c r="N41" s="254">
        <v>0</v>
      </c>
      <c r="O41" s="255"/>
      <c r="P41" s="254">
        <v>0</v>
      </c>
      <c r="Q41" s="255"/>
      <c r="R41" s="254">
        <v>0</v>
      </c>
    </row>
    <row r="42" spans="1:18" x14ac:dyDescent="0.2">
      <c r="A42" s="10" t="s">
        <v>390</v>
      </c>
      <c r="B42" s="254">
        <v>-38518.71</v>
      </c>
      <c r="C42" s="255"/>
      <c r="D42" s="254">
        <v>-348.71999999999997</v>
      </c>
      <c r="E42" s="255"/>
      <c r="F42" s="254">
        <v>0</v>
      </c>
      <c r="G42" s="255"/>
      <c r="H42" s="254">
        <v>0</v>
      </c>
      <c r="I42" s="255"/>
      <c r="J42" s="254">
        <v>0</v>
      </c>
      <c r="K42" s="255"/>
      <c r="L42" s="254">
        <v>0</v>
      </c>
      <c r="M42" s="255"/>
      <c r="N42" s="254">
        <v>0</v>
      </c>
      <c r="O42" s="255"/>
      <c r="P42" s="254">
        <v>0</v>
      </c>
      <c r="Q42" s="255"/>
      <c r="R42" s="254">
        <v>-38867.43</v>
      </c>
    </row>
    <row r="43" spans="1:18" x14ac:dyDescent="0.2">
      <c r="A43" s="10" t="s">
        <v>382</v>
      </c>
      <c r="B43" s="254">
        <v>-4264066.8600000003</v>
      </c>
      <c r="C43" s="255"/>
      <c r="D43" s="254">
        <v>-3799.6800000000003</v>
      </c>
      <c r="E43" s="255"/>
      <c r="F43" s="254">
        <v>0</v>
      </c>
      <c r="G43" s="255"/>
      <c r="H43" s="254">
        <v>0</v>
      </c>
      <c r="I43" s="255"/>
      <c r="J43" s="254">
        <v>0</v>
      </c>
      <c r="K43" s="255"/>
      <c r="L43" s="254">
        <v>0</v>
      </c>
      <c r="M43" s="255"/>
      <c r="N43" s="254">
        <v>0</v>
      </c>
      <c r="O43" s="255"/>
      <c r="P43" s="254">
        <v>0</v>
      </c>
      <c r="Q43" s="255"/>
      <c r="R43" s="254">
        <v>-4267866.54</v>
      </c>
    </row>
    <row r="44" spans="1:18" x14ac:dyDescent="0.2">
      <c r="A44" s="10" t="s">
        <v>383</v>
      </c>
      <c r="B44" s="254">
        <v>-1476442.85</v>
      </c>
      <c r="C44" s="255"/>
      <c r="D44" s="254">
        <v>-384203.39999999997</v>
      </c>
      <c r="E44" s="255"/>
      <c r="F44" s="254">
        <v>155564.63</v>
      </c>
      <c r="G44" s="255"/>
      <c r="H44" s="254">
        <v>0</v>
      </c>
      <c r="I44" s="255"/>
      <c r="J44" s="254">
        <v>0</v>
      </c>
      <c r="K44" s="255"/>
      <c r="L44" s="254">
        <v>0</v>
      </c>
      <c r="M44" s="255"/>
      <c r="N44" s="254">
        <v>0</v>
      </c>
      <c r="O44" s="255"/>
      <c r="P44" s="254">
        <v>0</v>
      </c>
      <c r="Q44" s="255"/>
      <c r="R44" s="254">
        <v>-1705081.62</v>
      </c>
    </row>
    <row r="45" spans="1:18" x14ac:dyDescent="0.2">
      <c r="A45" s="10" t="s">
        <v>388</v>
      </c>
      <c r="B45" s="254">
        <v>-956211.59</v>
      </c>
      <c r="C45" s="255"/>
      <c r="D45" s="254">
        <v>-49684.45</v>
      </c>
      <c r="E45" s="255"/>
      <c r="F45" s="254">
        <v>55573.58</v>
      </c>
      <c r="G45" s="255"/>
      <c r="H45" s="254">
        <v>0</v>
      </c>
      <c r="I45" s="255"/>
      <c r="J45" s="254">
        <v>0</v>
      </c>
      <c r="K45" s="255"/>
      <c r="L45" s="254">
        <v>34591.42</v>
      </c>
      <c r="M45" s="255"/>
      <c r="N45" s="254">
        <v>0</v>
      </c>
      <c r="O45" s="255"/>
      <c r="P45" s="254">
        <v>0</v>
      </c>
      <c r="Q45" s="255"/>
      <c r="R45" s="254">
        <v>-915731.03999999992</v>
      </c>
    </row>
    <row r="46" spans="1:18" x14ac:dyDescent="0.2">
      <c r="A46" s="10" t="s">
        <v>385</v>
      </c>
      <c r="B46" s="254">
        <v>-1803592.25</v>
      </c>
      <c r="C46" s="255"/>
      <c r="D46" s="254">
        <v>-160831.68000000002</v>
      </c>
      <c r="E46" s="255"/>
      <c r="F46" s="254">
        <v>18752.79</v>
      </c>
      <c r="G46" s="255"/>
      <c r="H46" s="254">
        <v>0</v>
      </c>
      <c r="I46" s="255"/>
      <c r="J46" s="254">
        <v>0</v>
      </c>
      <c r="K46" s="255"/>
      <c r="L46" s="254">
        <v>3760</v>
      </c>
      <c r="M46" s="255"/>
      <c r="N46" s="254">
        <v>0</v>
      </c>
      <c r="O46" s="255"/>
      <c r="P46" s="254">
        <v>0</v>
      </c>
      <c r="Q46" s="255"/>
      <c r="R46" s="254">
        <v>-1941911.14</v>
      </c>
    </row>
    <row r="47" spans="1:18" x14ac:dyDescent="0.2">
      <c r="A47" s="10" t="s">
        <v>387</v>
      </c>
      <c r="B47" s="254">
        <v>-3306.92</v>
      </c>
      <c r="C47" s="255"/>
      <c r="D47" s="254">
        <v>-409.91999999999985</v>
      </c>
      <c r="E47" s="255"/>
      <c r="F47" s="254">
        <v>0</v>
      </c>
      <c r="G47" s="255"/>
      <c r="H47" s="254">
        <v>0</v>
      </c>
      <c r="I47" s="255"/>
      <c r="J47" s="254">
        <v>0</v>
      </c>
      <c r="K47" s="255"/>
      <c r="L47" s="254">
        <v>0</v>
      </c>
      <c r="M47" s="255"/>
      <c r="N47" s="254">
        <v>0</v>
      </c>
      <c r="O47" s="255"/>
      <c r="P47" s="254">
        <v>0</v>
      </c>
      <c r="Q47" s="255"/>
      <c r="R47" s="254">
        <v>-3716.84</v>
      </c>
    </row>
    <row r="48" spans="1:18" x14ac:dyDescent="0.2">
      <c r="A48" s="10" t="s">
        <v>389</v>
      </c>
      <c r="B48" s="254">
        <v>-44785.399999999994</v>
      </c>
      <c r="C48" s="255"/>
      <c r="D48" s="254">
        <v>-7190.59</v>
      </c>
      <c r="E48" s="255"/>
      <c r="F48" s="254">
        <v>52.87</v>
      </c>
      <c r="G48" s="255"/>
      <c r="H48" s="254">
        <v>0</v>
      </c>
      <c r="I48" s="255"/>
      <c r="J48" s="254">
        <v>0</v>
      </c>
      <c r="K48" s="255"/>
      <c r="L48" s="254">
        <v>0</v>
      </c>
      <c r="M48" s="255"/>
      <c r="N48" s="254">
        <v>0</v>
      </c>
      <c r="O48" s="255"/>
      <c r="P48" s="254">
        <v>0</v>
      </c>
      <c r="Q48" s="255"/>
      <c r="R48" s="254">
        <v>-51923.119999999988</v>
      </c>
    </row>
    <row r="49" spans="1:18" x14ac:dyDescent="0.2">
      <c r="A49" s="10" t="s">
        <v>386</v>
      </c>
      <c r="B49" s="254">
        <v>-872.13</v>
      </c>
      <c r="C49" s="255"/>
      <c r="D49" s="254">
        <v>0</v>
      </c>
      <c r="E49" s="255"/>
      <c r="F49" s="254">
        <v>0</v>
      </c>
      <c r="G49" s="255"/>
      <c r="H49" s="254">
        <v>0</v>
      </c>
      <c r="I49" s="255"/>
      <c r="J49" s="254">
        <v>0</v>
      </c>
      <c r="K49" s="255"/>
      <c r="L49" s="254">
        <v>0</v>
      </c>
      <c r="M49" s="255"/>
      <c r="N49" s="254">
        <v>0</v>
      </c>
      <c r="O49" s="255"/>
      <c r="P49" s="254">
        <v>0</v>
      </c>
      <c r="Q49" s="255"/>
      <c r="R49" s="254">
        <v>-872.13</v>
      </c>
    </row>
    <row r="50" spans="1:18" x14ac:dyDescent="0.2">
      <c r="A50" s="10" t="s">
        <v>391</v>
      </c>
      <c r="B50" s="254">
        <v>-16934.080000000002</v>
      </c>
      <c r="C50" s="255"/>
      <c r="D50" s="254">
        <v>0</v>
      </c>
      <c r="E50" s="255"/>
      <c r="F50" s="254">
        <v>0</v>
      </c>
      <c r="G50" s="255"/>
      <c r="H50" s="254">
        <v>0</v>
      </c>
      <c r="I50" s="255"/>
      <c r="J50" s="254">
        <v>0</v>
      </c>
      <c r="K50" s="255"/>
      <c r="L50" s="254">
        <v>0</v>
      </c>
      <c r="M50" s="255"/>
      <c r="N50" s="254">
        <v>0</v>
      </c>
      <c r="O50" s="255"/>
      <c r="P50" s="254">
        <v>0</v>
      </c>
      <c r="Q50" s="255"/>
      <c r="R50" s="254">
        <v>-16934.080000000002</v>
      </c>
    </row>
    <row r="51" spans="1:18" x14ac:dyDescent="0.2">
      <c r="A51" s="10" t="s">
        <v>392</v>
      </c>
      <c r="B51" s="270">
        <v>-364.10000000000946</v>
      </c>
      <c r="C51" s="255"/>
      <c r="D51" s="270">
        <v>-1748.5200000000002</v>
      </c>
      <c r="E51" s="255"/>
      <c r="F51" s="270">
        <v>0</v>
      </c>
      <c r="G51" s="255"/>
      <c r="H51" s="270">
        <v>0</v>
      </c>
      <c r="I51" s="255"/>
      <c r="J51" s="270">
        <v>0</v>
      </c>
      <c r="K51" s="255"/>
      <c r="L51" s="270">
        <v>0</v>
      </c>
      <c r="M51" s="255"/>
      <c r="N51" s="270">
        <v>0</v>
      </c>
      <c r="O51" s="255"/>
      <c r="P51" s="270">
        <v>0</v>
      </c>
      <c r="Q51" s="255"/>
      <c r="R51" s="270">
        <v>-2112.6200000000099</v>
      </c>
    </row>
    <row r="52" spans="1:18" x14ac:dyDescent="0.2">
      <c r="B52" s="255">
        <v>-8605094.8900000006</v>
      </c>
      <c r="C52" s="255"/>
      <c r="D52" s="255">
        <v>-608216.96000000008</v>
      </c>
      <c r="E52" s="255"/>
      <c r="F52" s="255">
        <v>229943.87000000002</v>
      </c>
      <c r="G52" s="255"/>
      <c r="H52" s="255">
        <v>0</v>
      </c>
      <c r="I52" s="255"/>
      <c r="J52" s="255">
        <v>0</v>
      </c>
      <c r="K52" s="255"/>
      <c r="L52" s="255">
        <v>38351.42</v>
      </c>
      <c r="M52" s="255"/>
      <c r="N52" s="255">
        <v>0</v>
      </c>
      <c r="O52" s="255"/>
      <c r="P52" s="255">
        <v>0</v>
      </c>
      <c r="Q52" s="255"/>
      <c r="R52" s="255">
        <v>-8945016.5599999987</v>
      </c>
    </row>
    <row r="53" spans="1:18" x14ac:dyDescent="0.2">
      <c r="B53" s="254"/>
      <c r="C53" s="255"/>
      <c r="D53" s="254"/>
      <c r="E53" s="255"/>
      <c r="F53" s="254"/>
      <c r="G53" s="255"/>
      <c r="H53" s="254"/>
      <c r="I53" s="255"/>
      <c r="J53" s="254"/>
      <c r="K53" s="255"/>
      <c r="L53" s="254"/>
      <c r="M53" s="255"/>
      <c r="N53" s="254"/>
      <c r="O53" s="255"/>
      <c r="P53" s="254"/>
      <c r="Q53" s="255"/>
      <c r="R53" s="254"/>
    </row>
    <row r="54" spans="1:18" x14ac:dyDescent="0.2">
      <c r="A54" s="12" t="s">
        <v>116</v>
      </c>
      <c r="B54" s="254"/>
      <c r="C54" s="255"/>
      <c r="D54" s="254"/>
      <c r="E54" s="255"/>
      <c r="F54" s="254"/>
      <c r="G54" s="255"/>
      <c r="H54" s="254"/>
      <c r="I54" s="255"/>
      <c r="J54" s="254"/>
      <c r="K54" s="255"/>
      <c r="L54" s="254"/>
      <c r="M54" s="255"/>
      <c r="N54" s="254"/>
      <c r="O54" s="255"/>
      <c r="P54" s="254"/>
      <c r="Q54" s="255"/>
      <c r="R54" s="254"/>
    </row>
    <row r="55" spans="1:18" x14ac:dyDescent="0.2">
      <c r="A55" s="10" t="s">
        <v>375</v>
      </c>
      <c r="B55" s="254">
        <v>0</v>
      </c>
      <c r="C55" s="255"/>
      <c r="D55" s="254">
        <v>0</v>
      </c>
      <c r="E55" s="255"/>
      <c r="F55" s="254">
        <v>0</v>
      </c>
      <c r="G55" s="255"/>
      <c r="H55" s="254">
        <v>0</v>
      </c>
      <c r="I55" s="255"/>
      <c r="J55" s="254">
        <v>0</v>
      </c>
      <c r="K55" s="254"/>
      <c r="L55" s="254">
        <v>0</v>
      </c>
      <c r="M55" s="255"/>
      <c r="N55" s="254">
        <v>0</v>
      </c>
      <c r="O55" s="255"/>
      <c r="P55" s="254">
        <v>0</v>
      </c>
      <c r="Q55" s="255"/>
      <c r="R55" s="254">
        <v>0</v>
      </c>
    </row>
    <row r="56" spans="1:18" x14ac:dyDescent="0.2">
      <c r="A56" s="10" t="s">
        <v>921</v>
      </c>
      <c r="B56" s="254">
        <v>0</v>
      </c>
      <c r="C56" s="255"/>
      <c r="D56" s="254">
        <v>0</v>
      </c>
      <c r="E56" s="255"/>
      <c r="F56" s="254">
        <v>0</v>
      </c>
      <c r="G56" s="255"/>
      <c r="H56" s="254">
        <v>0</v>
      </c>
      <c r="I56" s="255"/>
      <c r="J56" s="254">
        <v>0</v>
      </c>
      <c r="K56" s="254"/>
      <c r="L56" s="254">
        <v>0</v>
      </c>
      <c r="M56" s="255"/>
      <c r="N56" s="254">
        <v>0</v>
      </c>
      <c r="O56" s="255"/>
      <c r="P56" s="254">
        <v>0</v>
      </c>
      <c r="Q56" s="255"/>
      <c r="R56" s="254">
        <v>0</v>
      </c>
    </row>
    <row r="57" spans="1:18" outlineLevel="1" x14ac:dyDescent="0.2">
      <c r="A57" s="10" t="s">
        <v>617</v>
      </c>
      <c r="B57" s="254">
        <v>-23917.969999999998</v>
      </c>
      <c r="C57" s="255"/>
      <c r="D57" s="254">
        <v>-1567.15</v>
      </c>
      <c r="E57" s="255"/>
      <c r="F57" s="254">
        <v>0</v>
      </c>
      <c r="G57" s="255"/>
      <c r="H57" s="254">
        <v>0</v>
      </c>
      <c r="I57" s="255"/>
      <c r="J57" s="254">
        <v>0</v>
      </c>
      <c r="K57" s="254"/>
      <c r="L57" s="254">
        <v>0</v>
      </c>
      <c r="M57" s="255"/>
      <c r="N57" s="254">
        <v>0</v>
      </c>
      <c r="O57" s="255"/>
      <c r="P57" s="254">
        <v>0</v>
      </c>
      <c r="Q57" s="255"/>
      <c r="R57" s="254">
        <v>-25485.119999999999</v>
      </c>
    </row>
    <row r="58" spans="1:18" outlineLevel="1" x14ac:dyDescent="0.2">
      <c r="A58" s="10" t="s">
        <v>923</v>
      </c>
      <c r="B58" s="254">
        <v>-273860.90999999997</v>
      </c>
      <c r="C58" s="255"/>
      <c r="D58" s="254">
        <v>-26185.439999999991</v>
      </c>
      <c r="E58" s="255"/>
      <c r="F58" s="254">
        <v>0</v>
      </c>
      <c r="G58" s="255"/>
      <c r="H58" s="254">
        <v>0</v>
      </c>
      <c r="I58" s="255"/>
      <c r="J58" s="254">
        <v>0</v>
      </c>
      <c r="K58" s="254"/>
      <c r="L58" s="254">
        <v>0</v>
      </c>
      <c r="M58" s="255"/>
      <c r="N58" s="254">
        <v>0</v>
      </c>
      <c r="O58" s="255"/>
      <c r="P58" s="254">
        <v>0</v>
      </c>
      <c r="Q58" s="255"/>
      <c r="R58" s="254">
        <v>-300046.34999999998</v>
      </c>
    </row>
    <row r="59" spans="1:18" outlineLevel="1" x14ac:dyDescent="0.2">
      <c r="A59" s="10" t="s">
        <v>951</v>
      </c>
      <c r="B59" s="254">
        <v>-31234.25</v>
      </c>
      <c r="C59" s="255"/>
      <c r="D59" s="254">
        <v>-3359.52</v>
      </c>
      <c r="E59" s="255"/>
      <c r="F59" s="254">
        <v>0</v>
      </c>
      <c r="G59" s="255"/>
      <c r="H59" s="254">
        <v>0</v>
      </c>
      <c r="I59" s="255"/>
      <c r="J59" s="254">
        <v>0</v>
      </c>
      <c r="K59" s="254"/>
      <c r="L59" s="254">
        <v>0</v>
      </c>
      <c r="M59" s="255"/>
      <c r="N59" s="254">
        <v>0</v>
      </c>
      <c r="O59" s="255"/>
      <c r="P59" s="254">
        <v>0</v>
      </c>
      <c r="Q59" s="255"/>
      <c r="R59" s="254">
        <v>-34593.769999999997</v>
      </c>
    </row>
    <row r="60" spans="1:18" outlineLevel="1" x14ac:dyDescent="0.2">
      <c r="A60" s="10" t="s">
        <v>982</v>
      </c>
      <c r="B60" s="254">
        <v>-42971.799999999996</v>
      </c>
      <c r="C60" s="255"/>
      <c r="D60" s="254">
        <v>-4503.96</v>
      </c>
      <c r="E60" s="255"/>
      <c r="F60" s="254">
        <v>0</v>
      </c>
      <c r="G60" s="255"/>
      <c r="H60" s="254">
        <v>0</v>
      </c>
      <c r="I60" s="255"/>
      <c r="J60" s="254">
        <v>0</v>
      </c>
      <c r="K60" s="254"/>
      <c r="L60" s="254">
        <v>0</v>
      </c>
      <c r="M60" s="255"/>
      <c r="N60" s="254">
        <v>0</v>
      </c>
      <c r="O60" s="255"/>
      <c r="P60" s="254">
        <v>0</v>
      </c>
      <c r="Q60" s="255"/>
      <c r="R60" s="254">
        <v>-47475.759999999995</v>
      </c>
    </row>
    <row r="61" spans="1:18" outlineLevel="1" x14ac:dyDescent="0.2">
      <c r="A61" s="10" t="s">
        <v>256</v>
      </c>
      <c r="B61" s="254">
        <v>-52201.04</v>
      </c>
      <c r="C61" s="255"/>
      <c r="D61" s="254">
        <v>-384.60000000000008</v>
      </c>
      <c r="E61" s="255"/>
      <c r="F61" s="254">
        <v>0</v>
      </c>
      <c r="G61" s="255"/>
      <c r="H61" s="254">
        <v>0</v>
      </c>
      <c r="I61" s="255"/>
      <c r="J61" s="254">
        <v>0</v>
      </c>
      <c r="K61" s="254"/>
      <c r="L61" s="254">
        <v>0</v>
      </c>
      <c r="M61" s="255"/>
      <c r="N61" s="254">
        <v>0</v>
      </c>
      <c r="O61" s="255"/>
      <c r="P61" s="254">
        <v>0</v>
      </c>
      <c r="Q61" s="255"/>
      <c r="R61" s="254">
        <v>-52585.64</v>
      </c>
    </row>
    <row r="62" spans="1:18" outlineLevel="1" x14ac:dyDescent="0.2">
      <c r="A62" s="10" t="s">
        <v>612</v>
      </c>
      <c r="B62" s="254">
        <v>-688361.56</v>
      </c>
      <c r="C62" s="255"/>
      <c r="D62" s="254">
        <v>-65840.280000000013</v>
      </c>
      <c r="E62" s="255"/>
      <c r="F62" s="254">
        <v>0</v>
      </c>
      <c r="G62" s="255"/>
      <c r="H62" s="254">
        <v>0</v>
      </c>
      <c r="I62" s="255"/>
      <c r="J62" s="254">
        <v>0</v>
      </c>
      <c r="K62" s="254"/>
      <c r="L62" s="254">
        <v>0</v>
      </c>
      <c r="M62" s="255"/>
      <c r="N62" s="254">
        <v>0</v>
      </c>
      <c r="O62" s="255"/>
      <c r="P62" s="254">
        <v>0</v>
      </c>
      <c r="Q62" s="255"/>
      <c r="R62" s="254">
        <v>-754201.84000000008</v>
      </c>
    </row>
    <row r="63" spans="1:18" outlineLevel="1" x14ac:dyDescent="0.2">
      <c r="A63" s="10" t="s">
        <v>953</v>
      </c>
      <c r="B63" s="254">
        <v>-468778.20000000007</v>
      </c>
      <c r="C63" s="255"/>
      <c r="D63" s="254">
        <v>-71235.24000000002</v>
      </c>
      <c r="E63" s="255"/>
      <c r="F63" s="254">
        <v>0</v>
      </c>
      <c r="G63" s="255"/>
      <c r="H63" s="254">
        <v>0</v>
      </c>
      <c r="I63" s="255"/>
      <c r="J63" s="254">
        <v>0</v>
      </c>
      <c r="K63" s="254"/>
      <c r="L63" s="254">
        <v>0</v>
      </c>
      <c r="M63" s="255"/>
      <c r="N63" s="254">
        <v>0</v>
      </c>
      <c r="O63" s="255"/>
      <c r="P63" s="254">
        <v>0</v>
      </c>
      <c r="Q63" s="255"/>
      <c r="R63" s="254">
        <v>-540013.44000000006</v>
      </c>
    </row>
    <row r="64" spans="1:18" outlineLevel="1" x14ac:dyDescent="0.2">
      <c r="A64" s="10" t="s">
        <v>257</v>
      </c>
      <c r="B64" s="254">
        <v>-437223.87999999995</v>
      </c>
      <c r="C64" s="255"/>
      <c r="D64" s="254">
        <v>-49158.719999999994</v>
      </c>
      <c r="E64" s="255"/>
      <c r="F64" s="254">
        <v>0</v>
      </c>
      <c r="G64" s="255"/>
      <c r="H64" s="254">
        <v>0</v>
      </c>
      <c r="I64" s="255"/>
      <c r="J64" s="254">
        <v>0</v>
      </c>
      <c r="K64" s="254"/>
      <c r="L64" s="254">
        <v>0</v>
      </c>
      <c r="M64" s="255"/>
      <c r="N64" s="254">
        <v>0</v>
      </c>
      <c r="O64" s="255"/>
      <c r="P64" s="254">
        <v>0</v>
      </c>
      <c r="Q64" s="255"/>
      <c r="R64" s="254">
        <v>-486382.59999999992</v>
      </c>
    </row>
    <row r="65" spans="1:18" outlineLevel="1" x14ac:dyDescent="0.2">
      <c r="A65" s="10" t="s">
        <v>253</v>
      </c>
      <c r="B65" s="254">
        <v>-417125.39</v>
      </c>
      <c r="C65" s="255"/>
      <c r="D65" s="254">
        <v>-46092.840000000004</v>
      </c>
      <c r="E65" s="255"/>
      <c r="F65" s="254">
        <v>0</v>
      </c>
      <c r="G65" s="255"/>
      <c r="H65" s="254">
        <v>0</v>
      </c>
      <c r="I65" s="255"/>
      <c r="J65" s="254">
        <v>0</v>
      </c>
      <c r="K65" s="254"/>
      <c r="L65" s="254">
        <v>0</v>
      </c>
      <c r="M65" s="255"/>
      <c r="N65" s="254">
        <v>0</v>
      </c>
      <c r="O65" s="255"/>
      <c r="P65" s="254">
        <v>0</v>
      </c>
      <c r="Q65" s="255"/>
      <c r="R65" s="254">
        <v>-463218.23000000004</v>
      </c>
    </row>
    <row r="66" spans="1:18" outlineLevel="1" x14ac:dyDescent="0.2">
      <c r="A66" s="10" t="s">
        <v>972</v>
      </c>
      <c r="B66" s="254">
        <v>-463943.94</v>
      </c>
      <c r="C66" s="255"/>
      <c r="D66" s="254">
        <v>-69595.559999999983</v>
      </c>
      <c r="E66" s="255"/>
      <c r="F66" s="254">
        <v>0</v>
      </c>
      <c r="G66" s="255"/>
      <c r="H66" s="254">
        <v>0</v>
      </c>
      <c r="I66" s="255"/>
      <c r="J66" s="254">
        <v>0</v>
      </c>
      <c r="K66" s="254"/>
      <c r="L66" s="254">
        <v>0</v>
      </c>
      <c r="M66" s="255"/>
      <c r="N66" s="254">
        <v>0</v>
      </c>
      <c r="O66" s="255"/>
      <c r="P66" s="254">
        <v>0</v>
      </c>
      <c r="Q66" s="255"/>
      <c r="R66" s="254">
        <v>-533539.5</v>
      </c>
    </row>
    <row r="67" spans="1:18" outlineLevel="1" x14ac:dyDescent="0.2">
      <c r="A67" s="10" t="s">
        <v>248</v>
      </c>
      <c r="B67" s="254">
        <v>-462124.76</v>
      </c>
      <c r="C67" s="255"/>
      <c r="D67" s="254">
        <v>-69322.559999999983</v>
      </c>
      <c r="E67" s="255"/>
      <c r="F67" s="254">
        <v>0</v>
      </c>
      <c r="G67" s="255"/>
      <c r="H67" s="254">
        <v>0</v>
      </c>
      <c r="I67" s="255"/>
      <c r="J67" s="254">
        <v>0</v>
      </c>
      <c r="K67" s="254"/>
      <c r="L67" s="254">
        <v>0</v>
      </c>
      <c r="M67" s="255"/>
      <c r="N67" s="254">
        <v>0</v>
      </c>
      <c r="O67" s="255"/>
      <c r="P67" s="254">
        <v>0</v>
      </c>
      <c r="Q67" s="255"/>
      <c r="R67" s="254">
        <v>-531447.31999999995</v>
      </c>
    </row>
    <row r="68" spans="1:18" outlineLevel="1" x14ac:dyDescent="0.2">
      <c r="A68" s="10" t="s">
        <v>643</v>
      </c>
      <c r="B68" s="254">
        <v>-469792.14</v>
      </c>
      <c r="C68" s="255"/>
      <c r="D68" s="254">
        <v>-71389.2</v>
      </c>
      <c r="E68" s="255"/>
      <c r="F68" s="254">
        <v>0</v>
      </c>
      <c r="G68" s="255"/>
      <c r="H68" s="254">
        <v>0</v>
      </c>
      <c r="I68" s="255"/>
      <c r="J68" s="254">
        <v>0</v>
      </c>
      <c r="K68" s="254"/>
      <c r="L68" s="254">
        <v>0</v>
      </c>
      <c r="M68" s="255"/>
      <c r="N68" s="254">
        <v>0</v>
      </c>
      <c r="O68" s="255"/>
      <c r="P68" s="254">
        <v>0</v>
      </c>
      <c r="Q68" s="255"/>
      <c r="R68" s="254">
        <v>-541181.34</v>
      </c>
    </row>
    <row r="69" spans="1:18" outlineLevel="1" x14ac:dyDescent="0.2">
      <c r="A69" s="10" t="s">
        <v>644</v>
      </c>
      <c r="B69" s="254">
        <v>0</v>
      </c>
      <c r="C69" s="255"/>
      <c r="D69" s="254">
        <v>0</v>
      </c>
      <c r="E69" s="255"/>
      <c r="F69" s="254">
        <v>0</v>
      </c>
      <c r="G69" s="255"/>
      <c r="H69" s="254">
        <v>0</v>
      </c>
      <c r="I69" s="255"/>
      <c r="J69" s="254">
        <v>0</v>
      </c>
      <c r="K69" s="254"/>
      <c r="L69" s="254">
        <v>0</v>
      </c>
      <c r="M69" s="255"/>
      <c r="N69" s="254">
        <v>0</v>
      </c>
      <c r="O69" s="255"/>
      <c r="P69" s="254">
        <v>0</v>
      </c>
      <c r="Q69" s="255"/>
      <c r="R69" s="254">
        <v>0</v>
      </c>
    </row>
    <row r="70" spans="1:18" outlineLevel="1" x14ac:dyDescent="0.2">
      <c r="A70" s="10" t="s">
        <v>652</v>
      </c>
      <c r="B70" s="254">
        <v>-9927.74</v>
      </c>
      <c r="C70" s="255"/>
      <c r="D70" s="254">
        <v>-50.279999999999994</v>
      </c>
      <c r="E70" s="255"/>
      <c r="F70" s="254">
        <v>0</v>
      </c>
      <c r="G70" s="255"/>
      <c r="H70" s="254">
        <v>0</v>
      </c>
      <c r="I70" s="255"/>
      <c r="J70" s="254">
        <v>0</v>
      </c>
      <c r="K70" s="254"/>
      <c r="L70" s="254">
        <v>0</v>
      </c>
      <c r="M70" s="255"/>
      <c r="N70" s="254">
        <v>0</v>
      </c>
      <c r="O70" s="255"/>
      <c r="P70" s="254">
        <v>0</v>
      </c>
      <c r="Q70" s="255"/>
      <c r="R70" s="254">
        <v>-9978.02</v>
      </c>
    </row>
    <row r="71" spans="1:18" x14ac:dyDescent="0.2">
      <c r="A71" s="10" t="s">
        <v>742</v>
      </c>
      <c r="B71" s="254">
        <v>-3841463.5800000005</v>
      </c>
      <c r="C71" s="255"/>
      <c r="D71" s="254">
        <v>-478685.35000000009</v>
      </c>
      <c r="E71" s="255"/>
      <c r="F71" s="254">
        <v>0</v>
      </c>
      <c r="G71" s="255"/>
      <c r="H71" s="254">
        <v>0</v>
      </c>
      <c r="I71" s="255"/>
      <c r="J71" s="254">
        <v>0</v>
      </c>
      <c r="K71" s="255"/>
      <c r="L71" s="254">
        <v>0</v>
      </c>
      <c r="M71" s="255"/>
      <c r="N71" s="254">
        <v>0</v>
      </c>
      <c r="O71" s="255"/>
      <c r="P71" s="254">
        <v>0</v>
      </c>
      <c r="Q71" s="255"/>
      <c r="R71" s="254">
        <v>-4320148.93</v>
      </c>
    </row>
    <row r="72" spans="1:18" outlineLevel="1" x14ac:dyDescent="0.2">
      <c r="A72" s="10" t="s">
        <v>976</v>
      </c>
      <c r="B72" s="254">
        <v>-76563.599999999991</v>
      </c>
      <c r="C72" s="255"/>
      <c r="D72" s="254">
        <v>-5539.99</v>
      </c>
      <c r="E72" s="255"/>
      <c r="F72" s="254">
        <v>33586.160000000003</v>
      </c>
      <c r="G72" s="255"/>
      <c r="H72" s="254">
        <v>0</v>
      </c>
      <c r="I72" s="255"/>
      <c r="J72" s="254">
        <v>0</v>
      </c>
      <c r="K72" s="255"/>
      <c r="L72" s="254">
        <v>22263.71</v>
      </c>
      <c r="M72" s="255"/>
      <c r="N72" s="254">
        <v>0</v>
      </c>
      <c r="O72" s="255"/>
      <c r="P72" s="254">
        <v>0</v>
      </c>
      <c r="Q72" s="255"/>
      <c r="R72" s="254">
        <v>-26253.719999999994</v>
      </c>
    </row>
    <row r="73" spans="1:18" outlineLevel="1" x14ac:dyDescent="0.2">
      <c r="A73" s="10" t="s">
        <v>649</v>
      </c>
      <c r="B73" s="254">
        <v>-202324.07</v>
      </c>
      <c r="C73" s="255"/>
      <c r="D73" s="254">
        <v>-26000.039999999994</v>
      </c>
      <c r="E73" s="255"/>
      <c r="F73" s="254">
        <v>0</v>
      </c>
      <c r="G73" s="255"/>
      <c r="H73" s="254">
        <v>0</v>
      </c>
      <c r="I73" s="255"/>
      <c r="J73" s="254">
        <v>0</v>
      </c>
      <c r="K73" s="255"/>
      <c r="L73" s="254">
        <v>0</v>
      </c>
      <c r="M73" s="255"/>
      <c r="N73" s="254">
        <v>0</v>
      </c>
      <c r="O73" s="255"/>
      <c r="P73" s="254">
        <v>0</v>
      </c>
      <c r="Q73" s="255"/>
      <c r="R73" s="254">
        <v>-228324.11</v>
      </c>
    </row>
    <row r="74" spans="1:18" outlineLevel="1" x14ac:dyDescent="0.2">
      <c r="A74" s="10" t="s">
        <v>251</v>
      </c>
      <c r="B74" s="254">
        <v>-67158.759999999995</v>
      </c>
      <c r="C74" s="255"/>
      <c r="D74" s="254">
        <v>-11759.080000000002</v>
      </c>
      <c r="E74" s="255"/>
      <c r="F74" s="254">
        <v>29390.9</v>
      </c>
      <c r="G74" s="255"/>
      <c r="H74" s="254">
        <v>0</v>
      </c>
      <c r="I74" s="255"/>
      <c r="J74" s="254">
        <v>0</v>
      </c>
      <c r="K74" s="255"/>
      <c r="L74" s="254">
        <v>0</v>
      </c>
      <c r="M74" s="255"/>
      <c r="N74" s="254">
        <v>0</v>
      </c>
      <c r="O74" s="255"/>
      <c r="P74" s="254">
        <v>0</v>
      </c>
      <c r="Q74" s="255"/>
      <c r="R74" s="254">
        <v>-49526.939999999995</v>
      </c>
    </row>
    <row r="75" spans="1:18" outlineLevel="1" x14ac:dyDescent="0.2">
      <c r="A75" s="10" t="s">
        <v>647</v>
      </c>
      <c r="B75" s="254">
        <v>23285.440000000002</v>
      </c>
      <c r="C75" s="255"/>
      <c r="D75" s="254">
        <v>-3934.36</v>
      </c>
      <c r="E75" s="255"/>
      <c r="F75" s="254">
        <v>29390.9</v>
      </c>
      <c r="G75" s="255"/>
      <c r="H75" s="254">
        <v>0</v>
      </c>
      <c r="I75" s="255"/>
      <c r="J75" s="254">
        <v>0</v>
      </c>
      <c r="K75" s="255"/>
      <c r="L75" s="254">
        <v>0</v>
      </c>
      <c r="M75" s="255"/>
      <c r="N75" s="254">
        <v>0</v>
      </c>
      <c r="O75" s="255"/>
      <c r="P75" s="254">
        <v>0</v>
      </c>
      <c r="Q75" s="255"/>
      <c r="R75" s="254">
        <v>48741.98</v>
      </c>
    </row>
    <row r="76" spans="1:18" outlineLevel="1" x14ac:dyDescent="0.2">
      <c r="A76" s="10" t="s">
        <v>655</v>
      </c>
      <c r="B76" s="254">
        <v>-11137.16</v>
      </c>
      <c r="C76" s="255"/>
      <c r="D76" s="254">
        <v>-53.52</v>
      </c>
      <c r="E76" s="255"/>
      <c r="F76" s="254">
        <v>0</v>
      </c>
      <c r="G76" s="255"/>
      <c r="H76" s="254">
        <v>0</v>
      </c>
      <c r="I76" s="255"/>
      <c r="J76" s="254">
        <v>0</v>
      </c>
      <c r="K76" s="255"/>
      <c r="L76" s="254">
        <v>0</v>
      </c>
      <c r="M76" s="255"/>
      <c r="N76" s="254">
        <v>0</v>
      </c>
      <c r="O76" s="255"/>
      <c r="P76" s="254">
        <v>0</v>
      </c>
      <c r="Q76" s="255"/>
      <c r="R76" s="254">
        <v>-11190.68</v>
      </c>
    </row>
    <row r="77" spans="1:18" outlineLevel="1" x14ac:dyDescent="0.2">
      <c r="A77" s="10" t="s">
        <v>656</v>
      </c>
      <c r="B77" s="254">
        <v>-13756.82</v>
      </c>
      <c r="C77" s="255"/>
      <c r="D77" s="254">
        <v>-160.68999999999997</v>
      </c>
      <c r="E77" s="255"/>
      <c r="F77" s="254">
        <v>0</v>
      </c>
      <c r="G77" s="255"/>
      <c r="H77" s="254">
        <v>0</v>
      </c>
      <c r="I77" s="255"/>
      <c r="J77" s="254">
        <v>0</v>
      </c>
      <c r="K77" s="255"/>
      <c r="L77" s="254">
        <v>0</v>
      </c>
      <c r="M77" s="255"/>
      <c r="N77" s="254">
        <v>0</v>
      </c>
      <c r="O77" s="255"/>
      <c r="P77" s="254">
        <v>0</v>
      </c>
      <c r="Q77" s="255"/>
      <c r="R77" s="254">
        <v>-13917.51</v>
      </c>
    </row>
    <row r="78" spans="1:18" outlineLevel="1" x14ac:dyDescent="0.2">
      <c r="A78" s="10" t="s">
        <v>645</v>
      </c>
      <c r="B78" s="254">
        <v>-715618.93</v>
      </c>
      <c r="C78" s="255"/>
      <c r="D78" s="254">
        <v>-69464.39999999998</v>
      </c>
      <c r="E78" s="255"/>
      <c r="F78" s="254">
        <v>0</v>
      </c>
      <c r="G78" s="255"/>
      <c r="H78" s="254">
        <v>0</v>
      </c>
      <c r="I78" s="255"/>
      <c r="J78" s="254">
        <v>0</v>
      </c>
      <c r="K78" s="255"/>
      <c r="L78" s="254">
        <v>0</v>
      </c>
      <c r="M78" s="255"/>
      <c r="N78" s="254">
        <v>0</v>
      </c>
      <c r="O78" s="255"/>
      <c r="P78" s="254">
        <v>0</v>
      </c>
      <c r="Q78" s="255"/>
      <c r="R78" s="254">
        <v>-785083.33000000007</v>
      </c>
    </row>
    <row r="79" spans="1:18" outlineLevel="1" x14ac:dyDescent="0.2">
      <c r="A79" s="10" t="s">
        <v>657</v>
      </c>
      <c r="B79" s="254">
        <v>-78613.239999999991</v>
      </c>
      <c r="C79" s="255"/>
      <c r="D79" s="254">
        <v>-12158.400000000001</v>
      </c>
      <c r="E79" s="255"/>
      <c r="F79" s="254">
        <v>0</v>
      </c>
      <c r="G79" s="255"/>
      <c r="H79" s="254">
        <v>0</v>
      </c>
      <c r="I79" s="255"/>
      <c r="J79" s="254">
        <v>0</v>
      </c>
      <c r="K79" s="255"/>
      <c r="L79" s="254">
        <v>0</v>
      </c>
      <c r="M79" s="255"/>
      <c r="N79" s="254">
        <v>0</v>
      </c>
      <c r="O79" s="255"/>
      <c r="P79" s="254">
        <v>0</v>
      </c>
      <c r="Q79" s="255"/>
      <c r="R79" s="254">
        <v>-90771.639999999985</v>
      </c>
    </row>
    <row r="80" spans="1:18" outlineLevel="1" x14ac:dyDescent="0.2">
      <c r="A80" s="10" t="s">
        <v>950</v>
      </c>
      <c r="B80" s="254">
        <v>-27898.59</v>
      </c>
      <c r="C80" s="255"/>
      <c r="D80" s="254">
        <v>-3106.5600000000009</v>
      </c>
      <c r="E80" s="255"/>
      <c r="F80" s="254">
        <v>0</v>
      </c>
      <c r="G80" s="255"/>
      <c r="H80" s="254">
        <v>0</v>
      </c>
      <c r="I80" s="255"/>
      <c r="J80" s="254">
        <v>0</v>
      </c>
      <c r="K80" s="255"/>
      <c r="L80" s="254">
        <v>0</v>
      </c>
      <c r="M80" s="255"/>
      <c r="N80" s="254">
        <v>0</v>
      </c>
      <c r="O80" s="255"/>
      <c r="P80" s="254">
        <v>0</v>
      </c>
      <c r="Q80" s="255"/>
      <c r="R80" s="254">
        <v>-31005.15</v>
      </c>
    </row>
    <row r="81" spans="1:18" outlineLevel="1" x14ac:dyDescent="0.2">
      <c r="A81" s="10" t="s">
        <v>654</v>
      </c>
      <c r="B81" s="254">
        <v>-27864.620000000003</v>
      </c>
      <c r="C81" s="255"/>
      <c r="D81" s="254">
        <v>-3102.24</v>
      </c>
      <c r="E81" s="255"/>
      <c r="F81" s="254">
        <v>0</v>
      </c>
      <c r="G81" s="255"/>
      <c r="H81" s="254">
        <v>0</v>
      </c>
      <c r="I81" s="255"/>
      <c r="J81" s="254">
        <v>0</v>
      </c>
      <c r="K81" s="255"/>
      <c r="L81" s="254">
        <v>0</v>
      </c>
      <c r="M81" s="255"/>
      <c r="N81" s="254">
        <v>0</v>
      </c>
      <c r="O81" s="255"/>
      <c r="P81" s="254">
        <v>0</v>
      </c>
      <c r="Q81" s="255"/>
      <c r="R81" s="254">
        <v>-30966.86</v>
      </c>
    </row>
    <row r="82" spans="1:18" outlineLevel="1" x14ac:dyDescent="0.2">
      <c r="A82" s="10" t="s">
        <v>255</v>
      </c>
      <c r="B82" s="254">
        <v>-75481.150000000009</v>
      </c>
      <c r="C82" s="255"/>
      <c r="D82" s="254">
        <v>-11370.960000000001</v>
      </c>
      <c r="E82" s="255"/>
      <c r="F82" s="254">
        <v>0</v>
      </c>
      <c r="G82" s="255"/>
      <c r="H82" s="254">
        <v>0</v>
      </c>
      <c r="I82" s="255"/>
      <c r="J82" s="254">
        <v>0</v>
      </c>
      <c r="K82" s="255"/>
      <c r="L82" s="254">
        <v>0</v>
      </c>
      <c r="M82" s="255"/>
      <c r="N82" s="254">
        <v>0</v>
      </c>
      <c r="O82" s="255"/>
      <c r="P82" s="254">
        <v>0</v>
      </c>
      <c r="Q82" s="255"/>
      <c r="R82" s="254">
        <v>-86852.110000000015</v>
      </c>
    </row>
    <row r="83" spans="1:18" outlineLevel="1" x14ac:dyDescent="0.2">
      <c r="A83" s="10" t="s">
        <v>651</v>
      </c>
      <c r="B83" s="254">
        <v>-75184.929999999993</v>
      </c>
      <c r="C83" s="255"/>
      <c r="D83" s="254">
        <v>-11326.440000000002</v>
      </c>
      <c r="E83" s="255"/>
      <c r="F83" s="254">
        <v>0</v>
      </c>
      <c r="G83" s="255"/>
      <c r="H83" s="254">
        <v>0</v>
      </c>
      <c r="I83" s="255"/>
      <c r="J83" s="254">
        <v>0</v>
      </c>
      <c r="K83" s="255"/>
      <c r="L83" s="254">
        <v>0</v>
      </c>
      <c r="M83" s="255"/>
      <c r="N83" s="254">
        <v>0</v>
      </c>
      <c r="O83" s="255"/>
      <c r="P83" s="254">
        <v>0</v>
      </c>
      <c r="Q83" s="255"/>
      <c r="R83" s="254">
        <v>-86511.37</v>
      </c>
    </row>
    <row r="84" spans="1:18" outlineLevel="1" x14ac:dyDescent="0.2">
      <c r="A84" s="10" t="s">
        <v>249</v>
      </c>
      <c r="B84" s="254">
        <v>-76434.399999999994</v>
      </c>
      <c r="C84" s="255"/>
      <c r="D84" s="254">
        <v>-11664.12</v>
      </c>
      <c r="E84" s="255"/>
      <c r="F84" s="254">
        <v>0</v>
      </c>
      <c r="G84" s="255"/>
      <c r="H84" s="254">
        <v>0</v>
      </c>
      <c r="I84" s="255"/>
      <c r="J84" s="254">
        <v>0</v>
      </c>
      <c r="K84" s="255"/>
      <c r="L84" s="254">
        <v>0</v>
      </c>
      <c r="M84" s="255"/>
      <c r="N84" s="254">
        <v>0</v>
      </c>
      <c r="O84" s="255"/>
      <c r="P84" s="254">
        <v>0</v>
      </c>
      <c r="Q84" s="255"/>
      <c r="R84" s="254">
        <v>-88098.51999999999</v>
      </c>
    </row>
    <row r="85" spans="1:18" outlineLevel="1" x14ac:dyDescent="0.2">
      <c r="A85" s="10" t="s">
        <v>614</v>
      </c>
      <c r="B85" s="254">
        <v>-581930.13</v>
      </c>
      <c r="C85" s="255"/>
      <c r="D85" s="254">
        <v>-63748.68</v>
      </c>
      <c r="E85" s="255"/>
      <c r="F85" s="254">
        <v>0</v>
      </c>
      <c r="G85" s="255"/>
      <c r="H85" s="254">
        <v>0</v>
      </c>
      <c r="I85" s="255"/>
      <c r="J85" s="254">
        <v>0</v>
      </c>
      <c r="K85" s="255"/>
      <c r="L85" s="254">
        <v>0</v>
      </c>
      <c r="M85" s="255"/>
      <c r="N85" s="254">
        <v>0</v>
      </c>
      <c r="O85" s="255"/>
      <c r="P85" s="254">
        <v>0</v>
      </c>
      <c r="Q85" s="255"/>
      <c r="R85" s="254">
        <v>-645678.81000000006</v>
      </c>
    </row>
    <row r="86" spans="1:18" outlineLevel="1" x14ac:dyDescent="0.2">
      <c r="A86" s="10" t="s">
        <v>613</v>
      </c>
      <c r="B86" s="254">
        <v>0</v>
      </c>
      <c r="C86" s="255"/>
      <c r="D86" s="254">
        <v>0</v>
      </c>
      <c r="E86" s="255"/>
      <c r="F86" s="254">
        <v>0</v>
      </c>
      <c r="G86" s="255"/>
      <c r="H86" s="254">
        <v>0</v>
      </c>
      <c r="I86" s="255"/>
      <c r="J86" s="254">
        <v>0</v>
      </c>
      <c r="K86" s="255"/>
      <c r="L86" s="254">
        <v>0</v>
      </c>
      <c r="M86" s="255"/>
      <c r="N86" s="254">
        <v>0</v>
      </c>
      <c r="O86" s="255"/>
      <c r="P86" s="254">
        <v>0</v>
      </c>
      <c r="Q86" s="255"/>
      <c r="R86" s="254">
        <v>0</v>
      </c>
    </row>
    <row r="87" spans="1:18" outlineLevel="1" x14ac:dyDescent="0.2">
      <c r="A87" s="10" t="s">
        <v>250</v>
      </c>
      <c r="B87" s="254">
        <v>-15416.41</v>
      </c>
      <c r="C87" s="255"/>
      <c r="D87" s="254">
        <v>-119.96999999999997</v>
      </c>
      <c r="E87" s="255"/>
      <c r="F87" s="254">
        <v>2716.5</v>
      </c>
      <c r="G87" s="255"/>
      <c r="H87" s="254">
        <v>0</v>
      </c>
      <c r="I87" s="255"/>
      <c r="J87" s="254">
        <v>0</v>
      </c>
      <c r="K87" s="255"/>
      <c r="L87" s="254">
        <v>0</v>
      </c>
      <c r="M87" s="255"/>
      <c r="N87" s="254">
        <v>0</v>
      </c>
      <c r="O87" s="255"/>
      <c r="P87" s="254">
        <v>0</v>
      </c>
      <c r="Q87" s="255"/>
      <c r="R87" s="254">
        <v>-12819.88</v>
      </c>
    </row>
    <row r="88" spans="1:18" x14ac:dyDescent="0.2">
      <c r="A88" s="10" t="s">
        <v>743</v>
      </c>
      <c r="B88" s="254">
        <v>-2022097.3699999999</v>
      </c>
      <c r="C88" s="255"/>
      <c r="D88" s="254">
        <v>-233509.44999999995</v>
      </c>
      <c r="E88" s="255"/>
      <c r="F88" s="254">
        <v>95084.46</v>
      </c>
      <c r="G88" s="255"/>
      <c r="H88" s="254">
        <v>0</v>
      </c>
      <c r="I88" s="255"/>
      <c r="J88" s="254">
        <v>0</v>
      </c>
      <c r="K88" s="255"/>
      <c r="L88" s="254">
        <v>22263.71</v>
      </c>
      <c r="M88" s="255"/>
      <c r="N88" s="254">
        <v>0</v>
      </c>
      <c r="O88" s="255"/>
      <c r="P88" s="254">
        <v>0</v>
      </c>
      <c r="Q88" s="255"/>
      <c r="R88" s="254">
        <v>-2138258.65</v>
      </c>
    </row>
    <row r="89" spans="1:18" outlineLevel="1" x14ac:dyDescent="0.2">
      <c r="A89" s="10" t="s">
        <v>611</v>
      </c>
      <c r="B89" s="254">
        <v>-4590473.12</v>
      </c>
      <c r="C89" s="255"/>
      <c r="D89" s="254">
        <v>-612142.16999999993</v>
      </c>
      <c r="E89" s="255"/>
      <c r="F89" s="254">
        <v>138172.91</v>
      </c>
      <c r="G89" s="255"/>
      <c r="H89" s="254">
        <v>0</v>
      </c>
      <c r="I89" s="255"/>
      <c r="J89" s="254">
        <v>0</v>
      </c>
      <c r="K89" s="255"/>
      <c r="L89" s="254">
        <v>71221.94</v>
      </c>
      <c r="M89" s="255"/>
      <c r="N89" s="254">
        <v>0</v>
      </c>
      <c r="O89" s="255"/>
      <c r="P89" s="254">
        <v>0</v>
      </c>
      <c r="Q89" s="255"/>
      <c r="R89" s="254">
        <v>-4993220.4399999995</v>
      </c>
    </row>
    <row r="90" spans="1:18" outlineLevel="1" x14ac:dyDescent="0.2">
      <c r="A90" s="10" t="s">
        <v>952</v>
      </c>
      <c r="B90" s="254">
        <v>-1611901.2699999998</v>
      </c>
      <c r="C90" s="255"/>
      <c r="D90" s="254">
        <v>-767406.77</v>
      </c>
      <c r="E90" s="255"/>
      <c r="F90" s="254">
        <v>0</v>
      </c>
      <c r="G90" s="255"/>
      <c r="H90" s="254">
        <v>0</v>
      </c>
      <c r="I90" s="255"/>
      <c r="J90" s="254">
        <v>0</v>
      </c>
      <c r="K90" s="255"/>
      <c r="L90" s="254">
        <v>0</v>
      </c>
      <c r="M90" s="255"/>
      <c r="N90" s="254">
        <v>0</v>
      </c>
      <c r="O90" s="255"/>
      <c r="P90" s="254">
        <v>0</v>
      </c>
      <c r="Q90" s="255"/>
      <c r="R90" s="254">
        <v>-2379308.04</v>
      </c>
    </row>
    <row r="91" spans="1:18" outlineLevel="1" x14ac:dyDescent="0.2">
      <c r="A91" s="10" t="s">
        <v>615</v>
      </c>
      <c r="B91" s="254">
        <v>-4147385.88</v>
      </c>
      <c r="C91" s="255"/>
      <c r="D91" s="254">
        <v>-694930.55999999994</v>
      </c>
      <c r="E91" s="255"/>
      <c r="F91" s="254">
        <v>0</v>
      </c>
      <c r="G91" s="255"/>
      <c r="H91" s="254">
        <v>0</v>
      </c>
      <c r="I91" s="255"/>
      <c r="J91" s="254">
        <v>0</v>
      </c>
      <c r="K91" s="255"/>
      <c r="L91" s="254">
        <v>0</v>
      </c>
      <c r="M91" s="255"/>
      <c r="N91" s="254">
        <v>0</v>
      </c>
      <c r="O91" s="255"/>
      <c r="P91" s="254">
        <v>0</v>
      </c>
      <c r="Q91" s="255"/>
      <c r="R91" s="254">
        <v>-4842316.4399999995</v>
      </c>
    </row>
    <row r="92" spans="1:18" outlineLevel="1" x14ac:dyDescent="0.2">
      <c r="A92" s="10" t="s">
        <v>658</v>
      </c>
      <c r="B92" s="254">
        <v>-4870693.58</v>
      </c>
      <c r="C92" s="255"/>
      <c r="D92" s="254">
        <v>-773613.7200000002</v>
      </c>
      <c r="E92" s="255"/>
      <c r="F92" s="254">
        <v>0</v>
      </c>
      <c r="G92" s="255"/>
      <c r="H92" s="254">
        <v>0</v>
      </c>
      <c r="I92" s="255"/>
      <c r="J92" s="254">
        <v>0</v>
      </c>
      <c r="K92" s="255"/>
      <c r="L92" s="254">
        <v>0</v>
      </c>
      <c r="M92" s="255"/>
      <c r="N92" s="254">
        <v>0</v>
      </c>
      <c r="O92" s="255"/>
      <c r="P92" s="254">
        <v>0</v>
      </c>
      <c r="Q92" s="255"/>
      <c r="R92" s="254">
        <v>-5644307.3000000007</v>
      </c>
    </row>
    <row r="93" spans="1:18" outlineLevel="1" x14ac:dyDescent="0.2">
      <c r="A93" s="10" t="s">
        <v>254</v>
      </c>
      <c r="B93" s="254">
        <v>-2932656.4400000004</v>
      </c>
      <c r="C93" s="255"/>
      <c r="D93" s="254">
        <v>-529155.25000000012</v>
      </c>
      <c r="E93" s="255"/>
      <c r="F93" s="254">
        <v>0</v>
      </c>
      <c r="G93" s="255"/>
      <c r="H93" s="254">
        <v>0</v>
      </c>
      <c r="I93" s="255"/>
      <c r="J93" s="254">
        <v>0</v>
      </c>
      <c r="K93" s="255"/>
      <c r="L93" s="254">
        <v>0</v>
      </c>
      <c r="M93" s="255"/>
      <c r="N93" s="254">
        <v>0</v>
      </c>
      <c r="O93" s="255"/>
      <c r="P93" s="254">
        <v>0</v>
      </c>
      <c r="Q93" s="255"/>
      <c r="R93" s="254">
        <v>-3461811.6900000004</v>
      </c>
    </row>
    <row r="94" spans="1:18" outlineLevel="1" x14ac:dyDescent="0.2">
      <c r="A94" s="10" t="s">
        <v>252</v>
      </c>
      <c r="B94" s="254">
        <v>-3720494.72</v>
      </c>
      <c r="C94" s="255"/>
      <c r="D94" s="254">
        <v>-496290.00000000006</v>
      </c>
      <c r="E94" s="255"/>
      <c r="F94" s="254">
        <v>0</v>
      </c>
      <c r="G94" s="255"/>
      <c r="H94" s="254">
        <v>0</v>
      </c>
      <c r="I94" s="255"/>
      <c r="J94" s="254">
        <v>0</v>
      </c>
      <c r="K94" s="255"/>
      <c r="L94" s="254">
        <v>0</v>
      </c>
      <c r="M94" s="255"/>
      <c r="N94" s="254">
        <v>0</v>
      </c>
      <c r="O94" s="255"/>
      <c r="P94" s="254">
        <v>0</v>
      </c>
      <c r="Q94" s="255"/>
      <c r="R94" s="254">
        <v>-4216784.7200000007</v>
      </c>
    </row>
    <row r="95" spans="1:18" outlineLevel="1" x14ac:dyDescent="0.2">
      <c r="A95" s="10" t="s">
        <v>618</v>
      </c>
      <c r="B95" s="254">
        <v>-3702845.77</v>
      </c>
      <c r="C95" s="255"/>
      <c r="D95" s="254">
        <v>-490628.84</v>
      </c>
      <c r="E95" s="255"/>
      <c r="F95" s="254">
        <v>726761.51</v>
      </c>
      <c r="G95" s="255"/>
      <c r="H95" s="254">
        <v>0</v>
      </c>
      <c r="I95" s="255"/>
      <c r="J95" s="254">
        <v>0</v>
      </c>
      <c r="K95" s="255"/>
      <c r="L95" s="254">
        <v>174975.87</v>
      </c>
      <c r="M95" s="255"/>
      <c r="N95" s="254">
        <v>0</v>
      </c>
      <c r="O95" s="255"/>
      <c r="P95" s="254">
        <v>0</v>
      </c>
      <c r="Q95" s="255"/>
      <c r="R95" s="254">
        <v>-3291737.2299999995</v>
      </c>
    </row>
    <row r="96" spans="1:18" outlineLevel="1" x14ac:dyDescent="0.2">
      <c r="A96" s="10" t="s">
        <v>906</v>
      </c>
      <c r="B96" s="254">
        <v>-3131482.6300000004</v>
      </c>
      <c r="C96" s="255"/>
      <c r="D96" s="254">
        <v>-539491.82000000018</v>
      </c>
      <c r="E96" s="255"/>
      <c r="F96" s="254">
        <v>0</v>
      </c>
      <c r="G96" s="255"/>
      <c r="H96" s="254">
        <v>0</v>
      </c>
      <c r="I96" s="255"/>
      <c r="J96" s="254">
        <v>0</v>
      </c>
      <c r="K96" s="255"/>
      <c r="L96" s="254">
        <v>0</v>
      </c>
      <c r="M96" s="255"/>
      <c r="N96" s="254">
        <v>0</v>
      </c>
      <c r="O96" s="255"/>
      <c r="P96" s="254">
        <v>0</v>
      </c>
      <c r="Q96" s="255"/>
      <c r="R96" s="254">
        <v>-3670974.4500000007</v>
      </c>
    </row>
    <row r="97" spans="1:18" outlineLevel="1" x14ac:dyDescent="0.2">
      <c r="A97" s="10" t="s">
        <v>610</v>
      </c>
      <c r="B97" s="254">
        <v>-3102414.99</v>
      </c>
      <c r="C97" s="255"/>
      <c r="D97" s="254">
        <v>-534901.56000000006</v>
      </c>
      <c r="E97" s="255"/>
      <c r="F97" s="254">
        <v>0</v>
      </c>
      <c r="G97" s="255"/>
      <c r="H97" s="254">
        <v>0</v>
      </c>
      <c r="I97" s="255"/>
      <c r="J97" s="254">
        <v>0</v>
      </c>
      <c r="K97" s="255"/>
      <c r="L97" s="254">
        <v>0</v>
      </c>
      <c r="M97" s="255"/>
      <c r="N97" s="254">
        <v>0</v>
      </c>
      <c r="O97" s="255"/>
      <c r="P97" s="254">
        <v>0</v>
      </c>
      <c r="Q97" s="255"/>
      <c r="R97" s="254">
        <v>-3637316.5500000003</v>
      </c>
    </row>
    <row r="98" spans="1:18" outlineLevel="1" x14ac:dyDescent="0.2">
      <c r="A98" s="10" t="s">
        <v>907</v>
      </c>
      <c r="B98" s="254">
        <v>-2945628.39</v>
      </c>
      <c r="C98" s="255"/>
      <c r="D98" s="254">
        <v>-531334.14999999991</v>
      </c>
      <c r="E98" s="255"/>
      <c r="F98" s="254">
        <v>0</v>
      </c>
      <c r="G98" s="255"/>
      <c r="H98" s="254">
        <v>0</v>
      </c>
      <c r="I98" s="255"/>
      <c r="J98" s="254">
        <v>0</v>
      </c>
      <c r="K98" s="255"/>
      <c r="L98" s="254">
        <v>0</v>
      </c>
      <c r="M98" s="255"/>
      <c r="N98" s="254">
        <v>0</v>
      </c>
      <c r="O98" s="255"/>
      <c r="P98" s="254">
        <v>0</v>
      </c>
      <c r="Q98" s="255"/>
      <c r="R98" s="254">
        <v>-3476962.54</v>
      </c>
    </row>
    <row r="99" spans="1:18" outlineLevel="1" x14ac:dyDescent="0.2">
      <c r="A99" s="10" t="s">
        <v>908</v>
      </c>
      <c r="B99" s="254">
        <v>0</v>
      </c>
      <c r="C99" s="255"/>
      <c r="D99" s="254">
        <v>0</v>
      </c>
      <c r="E99" s="255"/>
      <c r="F99" s="254">
        <v>0</v>
      </c>
      <c r="G99" s="255"/>
      <c r="H99" s="254">
        <v>0</v>
      </c>
      <c r="I99" s="255"/>
      <c r="J99" s="254">
        <v>0</v>
      </c>
      <c r="K99" s="255"/>
      <c r="L99" s="254">
        <v>0</v>
      </c>
      <c r="M99" s="255"/>
      <c r="N99" s="254">
        <v>0</v>
      </c>
      <c r="O99" s="255"/>
      <c r="P99" s="254">
        <v>0</v>
      </c>
      <c r="Q99" s="255"/>
      <c r="R99" s="254">
        <v>0</v>
      </c>
    </row>
    <row r="100" spans="1:18" x14ac:dyDescent="0.2">
      <c r="A100" s="10" t="s">
        <v>744</v>
      </c>
      <c r="B100" s="254">
        <v>-34755976.789999999</v>
      </c>
      <c r="C100" s="255"/>
      <c r="D100" s="254">
        <v>-5969894.8400000017</v>
      </c>
      <c r="E100" s="255"/>
      <c r="F100" s="254">
        <v>864934.42</v>
      </c>
      <c r="G100" s="255"/>
      <c r="H100" s="254">
        <v>0</v>
      </c>
      <c r="I100" s="255"/>
      <c r="J100" s="254">
        <v>0</v>
      </c>
      <c r="K100" s="255"/>
      <c r="L100" s="254">
        <v>246197.81</v>
      </c>
      <c r="M100" s="255"/>
      <c r="N100" s="254">
        <v>0</v>
      </c>
      <c r="O100" s="255"/>
      <c r="P100" s="254">
        <v>0</v>
      </c>
      <c r="Q100" s="255"/>
      <c r="R100" s="254">
        <v>-39614739.399999999</v>
      </c>
    </row>
    <row r="101" spans="1:18" outlineLevel="1" x14ac:dyDescent="0.2">
      <c r="A101" s="10" t="s">
        <v>648</v>
      </c>
      <c r="B101" s="254">
        <v>-1866944.58</v>
      </c>
      <c r="C101" s="255"/>
      <c r="D101" s="254">
        <v>-166750.07999999999</v>
      </c>
      <c r="E101" s="255"/>
      <c r="F101" s="254">
        <v>0</v>
      </c>
      <c r="G101" s="255"/>
      <c r="H101" s="254">
        <v>0</v>
      </c>
      <c r="I101" s="254"/>
      <c r="J101" s="254">
        <v>0</v>
      </c>
      <c r="K101" s="255"/>
      <c r="L101" s="254">
        <v>0</v>
      </c>
      <c r="M101" s="255"/>
      <c r="N101" s="254">
        <v>0</v>
      </c>
      <c r="O101" s="255"/>
      <c r="P101" s="254">
        <v>0</v>
      </c>
      <c r="Q101" s="255"/>
      <c r="R101" s="254">
        <v>-2033694.6600000001</v>
      </c>
    </row>
    <row r="102" spans="1:18" outlineLevel="1" x14ac:dyDescent="0.2">
      <c r="A102" s="10" t="s">
        <v>910</v>
      </c>
      <c r="B102" s="254">
        <v>-1024103.8400000001</v>
      </c>
      <c r="C102" s="255"/>
      <c r="D102" s="254">
        <v>-98576.87</v>
      </c>
      <c r="E102" s="255"/>
      <c r="F102" s="254">
        <v>46426.53</v>
      </c>
      <c r="G102" s="255"/>
      <c r="H102" s="254">
        <v>0</v>
      </c>
      <c r="I102" s="254"/>
      <c r="J102" s="254">
        <v>0</v>
      </c>
      <c r="K102" s="255"/>
      <c r="L102" s="254">
        <v>6632.08</v>
      </c>
      <c r="M102" s="255"/>
      <c r="N102" s="254">
        <v>0</v>
      </c>
      <c r="O102" s="255"/>
      <c r="P102" s="254">
        <v>0</v>
      </c>
      <c r="Q102" s="255"/>
      <c r="R102" s="254">
        <v>-1069622.0999999999</v>
      </c>
    </row>
    <row r="103" spans="1:18" outlineLevel="1" x14ac:dyDescent="0.2">
      <c r="A103" s="10" t="s">
        <v>646</v>
      </c>
      <c r="B103" s="254">
        <v>-823004.39</v>
      </c>
      <c r="C103" s="255"/>
      <c r="D103" s="254">
        <v>-70363.680000000008</v>
      </c>
      <c r="E103" s="255"/>
      <c r="F103" s="254">
        <v>0</v>
      </c>
      <c r="G103" s="255"/>
      <c r="H103" s="254">
        <v>0</v>
      </c>
      <c r="I103" s="254"/>
      <c r="J103" s="254">
        <v>0</v>
      </c>
      <c r="K103" s="255"/>
      <c r="L103" s="254">
        <v>0</v>
      </c>
      <c r="M103" s="255"/>
      <c r="N103" s="254">
        <v>0</v>
      </c>
      <c r="O103" s="255"/>
      <c r="P103" s="254">
        <v>0</v>
      </c>
      <c r="Q103" s="255"/>
      <c r="R103" s="254">
        <v>-893368.07000000007</v>
      </c>
    </row>
    <row r="104" spans="1:18" outlineLevel="1" x14ac:dyDescent="0.2">
      <c r="A104" s="10" t="s">
        <v>911</v>
      </c>
      <c r="B104" s="254">
        <v>-801054.03</v>
      </c>
      <c r="C104" s="255"/>
      <c r="D104" s="254">
        <v>-70453.440000000017</v>
      </c>
      <c r="E104" s="255"/>
      <c r="F104" s="254">
        <v>0</v>
      </c>
      <c r="G104" s="255"/>
      <c r="H104" s="254">
        <v>0</v>
      </c>
      <c r="I104" s="254"/>
      <c r="J104" s="254">
        <v>0</v>
      </c>
      <c r="K104" s="255"/>
      <c r="L104" s="254">
        <v>0</v>
      </c>
      <c r="M104" s="255"/>
      <c r="N104" s="254">
        <v>0</v>
      </c>
      <c r="O104" s="255"/>
      <c r="P104" s="254">
        <v>0</v>
      </c>
      <c r="Q104" s="255"/>
      <c r="R104" s="254">
        <v>-871507.47000000009</v>
      </c>
    </row>
    <row r="105" spans="1:18" outlineLevel="1" x14ac:dyDescent="0.2">
      <c r="A105" s="10" t="s">
        <v>653</v>
      </c>
      <c r="B105" s="254">
        <v>-1610956.3</v>
      </c>
      <c r="C105" s="255"/>
      <c r="D105" s="254">
        <v>-41733.359999999993</v>
      </c>
      <c r="E105" s="255"/>
      <c r="F105" s="254">
        <v>0</v>
      </c>
      <c r="G105" s="255"/>
      <c r="H105" s="254">
        <v>0</v>
      </c>
      <c r="I105" s="254"/>
      <c r="J105" s="254">
        <v>0</v>
      </c>
      <c r="K105" s="255"/>
      <c r="L105" s="254">
        <v>0</v>
      </c>
      <c r="M105" s="255"/>
      <c r="N105" s="254">
        <v>0</v>
      </c>
      <c r="O105" s="255"/>
      <c r="P105" s="254">
        <v>0</v>
      </c>
      <c r="Q105" s="255"/>
      <c r="R105" s="254">
        <v>-1652689.6600000001</v>
      </c>
    </row>
    <row r="106" spans="1:18" outlineLevel="1" x14ac:dyDescent="0.2">
      <c r="A106" s="10" t="s">
        <v>955</v>
      </c>
      <c r="B106" s="254">
        <v>-3297903.3</v>
      </c>
      <c r="C106" s="255"/>
      <c r="D106" s="254">
        <v>-78678.84</v>
      </c>
      <c r="E106" s="255"/>
      <c r="F106" s="254">
        <v>0</v>
      </c>
      <c r="G106" s="255"/>
      <c r="H106" s="254">
        <v>0</v>
      </c>
      <c r="I106" s="254"/>
      <c r="J106" s="254">
        <v>0</v>
      </c>
      <c r="K106" s="255"/>
      <c r="L106" s="254">
        <v>0</v>
      </c>
      <c r="M106" s="255"/>
      <c r="N106" s="254">
        <v>0</v>
      </c>
      <c r="O106" s="255"/>
      <c r="P106" s="254">
        <v>0</v>
      </c>
      <c r="Q106" s="255"/>
      <c r="R106" s="254">
        <v>-3376582.1399999997</v>
      </c>
    </row>
    <row r="107" spans="1:18" outlineLevel="1" x14ac:dyDescent="0.2">
      <c r="A107" s="10" t="s">
        <v>650</v>
      </c>
      <c r="B107" s="254">
        <v>-1862945.73</v>
      </c>
      <c r="C107" s="255"/>
      <c r="D107" s="254">
        <v>-175795.68000000005</v>
      </c>
      <c r="E107" s="255"/>
      <c r="F107" s="254">
        <v>0</v>
      </c>
      <c r="G107" s="255"/>
      <c r="H107" s="254">
        <v>0</v>
      </c>
      <c r="I107" s="254"/>
      <c r="J107" s="254">
        <v>0</v>
      </c>
      <c r="K107" s="255"/>
      <c r="L107" s="254">
        <v>0</v>
      </c>
      <c r="M107" s="255"/>
      <c r="N107" s="254">
        <v>0</v>
      </c>
      <c r="O107" s="255"/>
      <c r="P107" s="254">
        <v>0</v>
      </c>
      <c r="Q107" s="255"/>
      <c r="R107" s="254">
        <v>-2038741.4100000001</v>
      </c>
    </row>
    <row r="108" spans="1:18" outlineLevel="1" x14ac:dyDescent="0.2">
      <c r="A108" s="10" t="s">
        <v>918</v>
      </c>
      <c r="B108" s="254">
        <v>-376655.63</v>
      </c>
      <c r="C108" s="255"/>
      <c r="D108" s="254">
        <v>-56503.68</v>
      </c>
      <c r="E108" s="255"/>
      <c r="F108" s="254">
        <v>0</v>
      </c>
      <c r="G108" s="255"/>
      <c r="H108" s="254">
        <v>0</v>
      </c>
      <c r="I108" s="254"/>
      <c r="J108" s="254">
        <v>0</v>
      </c>
      <c r="K108" s="255"/>
      <c r="L108" s="254">
        <v>0</v>
      </c>
      <c r="M108" s="255"/>
      <c r="N108" s="254">
        <v>0</v>
      </c>
      <c r="O108" s="255"/>
      <c r="P108" s="254">
        <v>0</v>
      </c>
      <c r="Q108" s="255"/>
      <c r="R108" s="254">
        <v>-433159.31</v>
      </c>
    </row>
    <row r="109" spans="1:18" outlineLevel="1" x14ac:dyDescent="0.2">
      <c r="A109" s="10" t="s">
        <v>979</v>
      </c>
      <c r="B109" s="254">
        <v>-435854.74</v>
      </c>
      <c r="C109" s="255"/>
      <c r="D109" s="254">
        <v>-47564.159999999996</v>
      </c>
      <c r="E109" s="255"/>
      <c r="F109" s="254">
        <v>0</v>
      </c>
      <c r="G109" s="255"/>
      <c r="H109" s="254">
        <v>0</v>
      </c>
      <c r="I109" s="254"/>
      <c r="J109" s="254">
        <v>0</v>
      </c>
      <c r="K109" s="255"/>
      <c r="L109" s="254">
        <v>0</v>
      </c>
      <c r="M109" s="255"/>
      <c r="N109" s="254">
        <v>0</v>
      </c>
      <c r="O109" s="255"/>
      <c r="P109" s="254">
        <v>0</v>
      </c>
      <c r="Q109" s="255"/>
      <c r="R109" s="254">
        <v>-483418.89999999997</v>
      </c>
    </row>
    <row r="110" spans="1:18" outlineLevel="1" x14ac:dyDescent="0.2">
      <c r="A110" s="10" t="s">
        <v>642</v>
      </c>
      <c r="B110" s="254">
        <v>-435328.73000000004</v>
      </c>
      <c r="C110" s="255"/>
      <c r="D110" s="254">
        <v>-47498.52</v>
      </c>
      <c r="E110" s="255"/>
      <c r="F110" s="254">
        <v>0</v>
      </c>
      <c r="G110" s="255"/>
      <c r="H110" s="254">
        <v>0</v>
      </c>
      <c r="I110" s="254"/>
      <c r="J110" s="254">
        <v>0</v>
      </c>
      <c r="K110" s="255"/>
      <c r="L110" s="254">
        <v>0</v>
      </c>
      <c r="M110" s="255"/>
      <c r="N110" s="254">
        <v>0</v>
      </c>
      <c r="O110" s="255"/>
      <c r="P110" s="254">
        <v>0</v>
      </c>
      <c r="Q110" s="255"/>
      <c r="R110" s="254">
        <v>-482827.25000000006</v>
      </c>
    </row>
    <row r="111" spans="1:18" outlineLevel="1" x14ac:dyDescent="0.2">
      <c r="A111" s="10" t="s">
        <v>956</v>
      </c>
      <c r="B111" s="254">
        <v>-382498.66000000003</v>
      </c>
      <c r="C111" s="255"/>
      <c r="D111" s="254">
        <v>-56639.75999999998</v>
      </c>
      <c r="E111" s="255"/>
      <c r="F111" s="254">
        <v>0</v>
      </c>
      <c r="G111" s="255"/>
      <c r="H111" s="254">
        <v>0</v>
      </c>
      <c r="I111" s="254"/>
      <c r="J111" s="254">
        <v>0</v>
      </c>
      <c r="K111" s="255"/>
      <c r="L111" s="254">
        <v>0</v>
      </c>
      <c r="M111" s="255"/>
      <c r="N111" s="254">
        <v>0</v>
      </c>
      <c r="O111" s="255"/>
      <c r="P111" s="254">
        <v>0</v>
      </c>
      <c r="Q111" s="255"/>
      <c r="R111" s="254">
        <v>-439138.42000000004</v>
      </c>
    </row>
    <row r="112" spans="1:18" outlineLevel="1" x14ac:dyDescent="0.2">
      <c r="A112" s="10" t="s">
        <v>909</v>
      </c>
      <c r="B112" s="254">
        <v>-380383.99</v>
      </c>
      <c r="C112" s="255"/>
      <c r="D112" s="254">
        <v>-56326.68</v>
      </c>
      <c r="E112" s="255"/>
      <c r="F112" s="254">
        <v>0</v>
      </c>
      <c r="G112" s="255"/>
      <c r="H112" s="254">
        <v>0</v>
      </c>
      <c r="I112" s="254"/>
      <c r="J112" s="254">
        <v>0</v>
      </c>
      <c r="K112" s="255"/>
      <c r="L112" s="254">
        <v>0</v>
      </c>
      <c r="M112" s="255"/>
      <c r="N112" s="254">
        <v>0</v>
      </c>
      <c r="O112" s="255"/>
      <c r="P112" s="254">
        <v>0</v>
      </c>
      <c r="Q112" s="255"/>
      <c r="R112" s="254">
        <v>-436710.67</v>
      </c>
    </row>
    <row r="113" spans="1:18" outlineLevel="1" x14ac:dyDescent="0.2">
      <c r="A113" s="10" t="s">
        <v>980</v>
      </c>
      <c r="B113" s="254">
        <v>-377821.55</v>
      </c>
      <c r="C113" s="255"/>
      <c r="D113" s="254">
        <v>-56678.640000000007</v>
      </c>
      <c r="E113" s="255"/>
      <c r="F113" s="254">
        <v>0</v>
      </c>
      <c r="G113" s="255"/>
      <c r="H113" s="254">
        <v>0</v>
      </c>
      <c r="I113" s="254"/>
      <c r="J113" s="254">
        <v>0</v>
      </c>
      <c r="K113" s="255"/>
      <c r="L113" s="254">
        <v>0</v>
      </c>
      <c r="M113" s="255"/>
      <c r="N113" s="254">
        <v>0</v>
      </c>
      <c r="O113" s="255"/>
      <c r="P113" s="254">
        <v>0</v>
      </c>
      <c r="Q113" s="255"/>
      <c r="R113" s="254">
        <v>-434500.19</v>
      </c>
    </row>
    <row r="114" spans="1:18" outlineLevel="1" x14ac:dyDescent="0.2">
      <c r="A114" s="10" t="s">
        <v>913</v>
      </c>
      <c r="B114" s="254">
        <v>0</v>
      </c>
      <c r="C114" s="255"/>
      <c r="D114" s="254">
        <v>0</v>
      </c>
      <c r="E114" s="255"/>
      <c r="F114" s="254">
        <v>0</v>
      </c>
      <c r="G114" s="255"/>
      <c r="H114" s="254">
        <v>0</v>
      </c>
      <c r="I114" s="254"/>
      <c r="J114" s="254">
        <v>0</v>
      </c>
      <c r="K114" s="255"/>
      <c r="L114" s="254">
        <v>0</v>
      </c>
      <c r="M114" s="255"/>
      <c r="N114" s="254">
        <v>0</v>
      </c>
      <c r="O114" s="255"/>
      <c r="P114" s="254">
        <v>0</v>
      </c>
      <c r="Q114" s="255"/>
      <c r="R114" s="254">
        <v>0</v>
      </c>
    </row>
    <row r="115" spans="1:18" outlineLevel="1" x14ac:dyDescent="0.2">
      <c r="A115" s="10" t="s">
        <v>981</v>
      </c>
      <c r="B115" s="254">
        <v>-1912988.91</v>
      </c>
      <c r="C115" s="255"/>
      <c r="D115" s="254">
        <v>-49344.719999999994</v>
      </c>
      <c r="E115" s="255"/>
      <c r="F115" s="254">
        <v>0</v>
      </c>
      <c r="G115" s="255"/>
      <c r="H115" s="254">
        <v>0</v>
      </c>
      <c r="I115" s="254"/>
      <c r="J115" s="254">
        <v>0</v>
      </c>
      <c r="K115" s="255"/>
      <c r="L115" s="254">
        <v>0</v>
      </c>
      <c r="M115" s="255"/>
      <c r="N115" s="254">
        <v>0</v>
      </c>
      <c r="O115" s="255"/>
      <c r="P115" s="254">
        <v>0</v>
      </c>
      <c r="Q115" s="255"/>
      <c r="R115" s="254">
        <v>-1962333.63</v>
      </c>
    </row>
    <row r="116" spans="1:18" x14ac:dyDescent="0.2">
      <c r="A116" s="10" t="s">
        <v>745</v>
      </c>
      <c r="B116" s="254">
        <v>-15588444.380000003</v>
      </c>
      <c r="C116" s="255"/>
      <c r="D116" s="254">
        <v>-1072908.1100000001</v>
      </c>
      <c r="E116" s="255"/>
      <c r="F116" s="254">
        <v>46426.53</v>
      </c>
      <c r="G116" s="255"/>
      <c r="H116" s="254">
        <v>0</v>
      </c>
      <c r="I116" s="255"/>
      <c r="J116" s="254">
        <v>0</v>
      </c>
      <c r="K116" s="255"/>
      <c r="L116" s="254">
        <v>6632.08</v>
      </c>
      <c r="M116" s="255"/>
      <c r="N116" s="254">
        <v>0</v>
      </c>
      <c r="O116" s="254"/>
      <c r="P116" s="254">
        <v>0</v>
      </c>
      <c r="Q116" s="255"/>
      <c r="R116" s="254">
        <v>-16608293.879999999</v>
      </c>
    </row>
    <row r="117" spans="1:18" outlineLevel="1" x14ac:dyDescent="0.2">
      <c r="A117" s="10" t="s">
        <v>973</v>
      </c>
      <c r="B117" s="254">
        <v>-128541.32</v>
      </c>
      <c r="C117" s="255"/>
      <c r="D117" s="254">
        <v>-2799</v>
      </c>
      <c r="E117" s="255"/>
      <c r="F117" s="254">
        <v>0</v>
      </c>
      <c r="G117" s="255"/>
      <c r="H117" s="254">
        <v>0</v>
      </c>
      <c r="I117" s="255"/>
      <c r="J117" s="254">
        <v>0</v>
      </c>
      <c r="K117" s="255"/>
      <c r="L117" s="254">
        <v>0</v>
      </c>
      <c r="M117" s="255"/>
      <c r="N117" s="254">
        <v>0</v>
      </c>
      <c r="O117" s="255"/>
      <c r="P117" s="254">
        <v>0</v>
      </c>
      <c r="Q117" s="255"/>
      <c r="R117" s="254">
        <v>-131340.32</v>
      </c>
    </row>
    <row r="118" spans="1:18" outlineLevel="1" x14ac:dyDescent="0.2">
      <c r="A118" s="10" t="s">
        <v>922</v>
      </c>
      <c r="B118" s="254">
        <v>-835020.02</v>
      </c>
      <c r="C118" s="255"/>
      <c r="D118" s="254">
        <v>-85935.60000000002</v>
      </c>
      <c r="E118" s="255"/>
      <c r="F118" s="254">
        <v>0</v>
      </c>
      <c r="G118" s="255"/>
      <c r="H118" s="254">
        <v>0</v>
      </c>
      <c r="I118" s="255"/>
      <c r="J118" s="254">
        <v>0</v>
      </c>
      <c r="K118" s="255"/>
      <c r="L118" s="254">
        <v>0</v>
      </c>
      <c r="M118" s="255"/>
      <c r="N118" s="254">
        <v>0</v>
      </c>
      <c r="O118" s="255"/>
      <c r="P118" s="254">
        <v>0</v>
      </c>
      <c r="Q118" s="255"/>
      <c r="R118" s="254">
        <v>-920955.62</v>
      </c>
    </row>
    <row r="119" spans="1:18" outlineLevel="1" x14ac:dyDescent="0.2">
      <c r="A119" s="10" t="s">
        <v>930</v>
      </c>
      <c r="B119" s="254">
        <v>-327641.65999999997</v>
      </c>
      <c r="C119" s="255"/>
      <c r="D119" s="254">
        <v>-31628.16</v>
      </c>
      <c r="E119" s="255"/>
      <c r="F119" s="254">
        <v>0</v>
      </c>
      <c r="G119" s="255"/>
      <c r="H119" s="254">
        <v>0</v>
      </c>
      <c r="I119" s="255"/>
      <c r="J119" s="254">
        <v>0</v>
      </c>
      <c r="K119" s="255"/>
      <c r="L119" s="254">
        <v>0</v>
      </c>
      <c r="M119" s="255"/>
      <c r="N119" s="254">
        <v>0</v>
      </c>
      <c r="O119" s="255"/>
      <c r="P119" s="254">
        <v>0</v>
      </c>
      <c r="Q119" s="255"/>
      <c r="R119" s="254">
        <v>-359269.81999999995</v>
      </c>
    </row>
    <row r="120" spans="1:18" outlineLevel="1" x14ac:dyDescent="0.2">
      <c r="A120" s="10" t="s">
        <v>924</v>
      </c>
      <c r="B120" s="254">
        <v>-318740.94999999995</v>
      </c>
      <c r="C120" s="255"/>
      <c r="D120" s="254">
        <v>-31074.359999999997</v>
      </c>
      <c r="E120" s="255"/>
      <c r="F120" s="254">
        <v>0</v>
      </c>
      <c r="G120" s="255"/>
      <c r="H120" s="254">
        <v>0</v>
      </c>
      <c r="I120" s="255"/>
      <c r="J120" s="254">
        <v>0</v>
      </c>
      <c r="K120" s="255"/>
      <c r="L120" s="254">
        <v>0</v>
      </c>
      <c r="M120" s="255"/>
      <c r="N120" s="254">
        <v>0</v>
      </c>
      <c r="O120" s="255"/>
      <c r="P120" s="254">
        <v>0</v>
      </c>
      <c r="Q120" s="255"/>
      <c r="R120" s="254">
        <v>-349815.30999999994</v>
      </c>
    </row>
    <row r="121" spans="1:18" outlineLevel="1" x14ac:dyDescent="0.2">
      <c r="A121" s="10" t="s">
        <v>977</v>
      </c>
      <c r="B121" s="254">
        <v>-67976.11</v>
      </c>
      <c r="C121" s="255"/>
      <c r="D121" s="254">
        <v>-2908.3200000000011</v>
      </c>
      <c r="E121" s="255"/>
      <c r="F121" s="254">
        <v>0</v>
      </c>
      <c r="G121" s="255"/>
      <c r="H121" s="254">
        <v>0</v>
      </c>
      <c r="I121" s="255"/>
      <c r="J121" s="254">
        <v>0</v>
      </c>
      <c r="K121" s="255"/>
      <c r="L121" s="254">
        <v>0</v>
      </c>
      <c r="M121" s="255"/>
      <c r="N121" s="254">
        <v>0</v>
      </c>
      <c r="O121" s="255"/>
      <c r="P121" s="254">
        <v>0</v>
      </c>
      <c r="Q121" s="255"/>
      <c r="R121" s="254">
        <v>-70884.430000000008</v>
      </c>
    </row>
    <row r="122" spans="1:18" outlineLevel="1" x14ac:dyDescent="0.2">
      <c r="A122" s="10" t="s">
        <v>927</v>
      </c>
      <c r="B122" s="254">
        <v>-128688.97</v>
      </c>
      <c r="C122" s="255"/>
      <c r="D122" s="254">
        <v>-15794.58</v>
      </c>
      <c r="E122" s="255"/>
      <c r="F122" s="254">
        <v>0</v>
      </c>
      <c r="G122" s="255"/>
      <c r="H122" s="254">
        <v>0</v>
      </c>
      <c r="I122" s="255"/>
      <c r="J122" s="254">
        <v>0</v>
      </c>
      <c r="K122" s="255"/>
      <c r="L122" s="254">
        <v>12756.05</v>
      </c>
      <c r="M122" s="255"/>
      <c r="N122" s="254">
        <v>0</v>
      </c>
      <c r="O122" s="255"/>
      <c r="P122" s="254">
        <v>0</v>
      </c>
      <c r="Q122" s="255"/>
      <c r="R122" s="254">
        <v>-131727.5</v>
      </c>
    </row>
    <row r="123" spans="1:18" outlineLevel="1" x14ac:dyDescent="0.2">
      <c r="A123" s="10" t="s">
        <v>925</v>
      </c>
      <c r="B123" s="254">
        <v>-900483.83</v>
      </c>
      <c r="C123" s="255"/>
      <c r="D123" s="254">
        <v>-92262.60000000002</v>
      </c>
      <c r="E123" s="255"/>
      <c r="F123" s="254">
        <v>0</v>
      </c>
      <c r="G123" s="255"/>
      <c r="H123" s="254">
        <v>0</v>
      </c>
      <c r="I123" s="255"/>
      <c r="J123" s="254">
        <v>0</v>
      </c>
      <c r="K123" s="255"/>
      <c r="L123" s="254">
        <v>0</v>
      </c>
      <c r="M123" s="255"/>
      <c r="N123" s="254">
        <v>0</v>
      </c>
      <c r="O123" s="255"/>
      <c r="P123" s="254">
        <v>0</v>
      </c>
      <c r="Q123" s="255"/>
      <c r="R123" s="254">
        <v>-992746.42999999993</v>
      </c>
    </row>
    <row r="124" spans="1:18" outlineLevel="1" x14ac:dyDescent="0.2">
      <c r="A124" s="10" t="s">
        <v>928</v>
      </c>
      <c r="B124" s="254">
        <v>-823238.48</v>
      </c>
      <c r="C124" s="255"/>
      <c r="D124" s="254">
        <v>-154291.31999999998</v>
      </c>
      <c r="E124" s="255"/>
      <c r="F124" s="254">
        <v>0</v>
      </c>
      <c r="G124" s="255"/>
      <c r="H124" s="254">
        <v>0</v>
      </c>
      <c r="I124" s="255"/>
      <c r="J124" s="254">
        <v>0</v>
      </c>
      <c r="K124" s="255"/>
      <c r="L124" s="254">
        <v>0</v>
      </c>
      <c r="M124" s="255"/>
      <c r="N124" s="254">
        <v>0</v>
      </c>
      <c r="O124" s="255"/>
      <c r="P124" s="254">
        <v>0</v>
      </c>
      <c r="Q124" s="255"/>
      <c r="R124" s="254">
        <v>-977529.79999999993</v>
      </c>
    </row>
    <row r="125" spans="1:18" outlineLevel="1" x14ac:dyDescent="0.2">
      <c r="A125" s="10" t="s">
        <v>929</v>
      </c>
      <c r="B125" s="254">
        <v>-198049.12</v>
      </c>
      <c r="C125" s="255"/>
      <c r="D125" s="254">
        <v>-23514.539999999994</v>
      </c>
      <c r="E125" s="255"/>
      <c r="F125" s="254">
        <v>8079.67</v>
      </c>
      <c r="G125" s="255"/>
      <c r="H125" s="254">
        <v>0</v>
      </c>
      <c r="I125" s="255"/>
      <c r="J125" s="254">
        <v>0</v>
      </c>
      <c r="K125" s="255"/>
      <c r="L125" s="254">
        <v>0</v>
      </c>
      <c r="M125" s="255"/>
      <c r="N125" s="254">
        <v>0</v>
      </c>
      <c r="O125" s="255"/>
      <c r="P125" s="254">
        <v>0</v>
      </c>
      <c r="Q125" s="255"/>
      <c r="R125" s="254">
        <v>-213483.98999999996</v>
      </c>
    </row>
    <row r="126" spans="1:18" outlineLevel="1" x14ac:dyDescent="0.2">
      <c r="A126" s="10" t="s">
        <v>368</v>
      </c>
      <c r="B126" s="254">
        <v>-393361.95999999996</v>
      </c>
      <c r="C126" s="255"/>
      <c r="D126" s="254">
        <v>-53907.359999999993</v>
      </c>
      <c r="E126" s="255"/>
      <c r="F126" s="254">
        <v>0</v>
      </c>
      <c r="G126" s="255"/>
      <c r="H126" s="254">
        <v>0</v>
      </c>
      <c r="I126" s="255"/>
      <c r="J126" s="254">
        <v>0</v>
      </c>
      <c r="K126" s="255"/>
      <c r="L126" s="254">
        <v>0</v>
      </c>
      <c r="M126" s="255"/>
      <c r="N126" s="254">
        <v>0</v>
      </c>
      <c r="O126" s="255"/>
      <c r="P126" s="254">
        <v>0</v>
      </c>
      <c r="Q126" s="255"/>
      <c r="R126" s="254">
        <v>-447269.31999999995</v>
      </c>
    </row>
    <row r="127" spans="1:18" outlineLevel="1" x14ac:dyDescent="0.2">
      <c r="A127" s="10" t="s">
        <v>373</v>
      </c>
      <c r="B127" s="254">
        <v>-416594.86</v>
      </c>
      <c r="C127" s="255"/>
      <c r="D127" s="254">
        <v>-64886.399999999987</v>
      </c>
      <c r="E127" s="255"/>
      <c r="F127" s="254">
        <v>0</v>
      </c>
      <c r="G127" s="255"/>
      <c r="H127" s="254">
        <v>0</v>
      </c>
      <c r="I127" s="255"/>
      <c r="J127" s="254">
        <v>0</v>
      </c>
      <c r="K127" s="255"/>
      <c r="L127" s="254">
        <v>0</v>
      </c>
      <c r="M127" s="255"/>
      <c r="N127" s="254">
        <v>0</v>
      </c>
      <c r="O127" s="255"/>
      <c r="P127" s="254">
        <v>0</v>
      </c>
      <c r="Q127" s="255"/>
      <c r="R127" s="254">
        <v>-481481.25999999995</v>
      </c>
    </row>
    <row r="128" spans="1:18" outlineLevel="1" x14ac:dyDescent="0.2">
      <c r="A128" s="10" t="s">
        <v>975</v>
      </c>
      <c r="B128" s="254">
        <v>-414961.65</v>
      </c>
      <c r="C128" s="255"/>
      <c r="D128" s="254">
        <v>-64632.120000000017</v>
      </c>
      <c r="E128" s="255"/>
      <c r="F128" s="254">
        <v>0</v>
      </c>
      <c r="G128" s="255"/>
      <c r="H128" s="254">
        <v>0</v>
      </c>
      <c r="I128" s="255"/>
      <c r="J128" s="254">
        <v>0</v>
      </c>
      <c r="K128" s="255"/>
      <c r="L128" s="254">
        <v>0</v>
      </c>
      <c r="M128" s="255"/>
      <c r="N128" s="254">
        <v>0</v>
      </c>
      <c r="O128" s="255"/>
      <c r="P128" s="254">
        <v>0</v>
      </c>
      <c r="Q128" s="255"/>
      <c r="R128" s="254">
        <v>-479593.77</v>
      </c>
    </row>
    <row r="129" spans="1:18" outlineLevel="1" x14ac:dyDescent="0.2">
      <c r="A129" s="10" t="s">
        <v>371</v>
      </c>
      <c r="B129" s="254">
        <v>-421928.59</v>
      </c>
      <c r="C129" s="255"/>
      <c r="D129" s="254">
        <v>-66557.52</v>
      </c>
      <c r="E129" s="255"/>
      <c r="F129" s="254">
        <v>0</v>
      </c>
      <c r="G129" s="255"/>
      <c r="H129" s="254">
        <v>0</v>
      </c>
      <c r="I129" s="255"/>
      <c r="J129" s="254">
        <v>0</v>
      </c>
      <c r="K129" s="255"/>
      <c r="L129" s="254">
        <v>0</v>
      </c>
      <c r="M129" s="255"/>
      <c r="N129" s="254">
        <v>0</v>
      </c>
      <c r="O129" s="255"/>
      <c r="P129" s="254">
        <v>0</v>
      </c>
      <c r="Q129" s="255"/>
      <c r="R129" s="254">
        <v>-488486.11000000004</v>
      </c>
    </row>
    <row r="130" spans="1:18" outlineLevel="1" x14ac:dyDescent="0.2">
      <c r="A130" s="10" t="s">
        <v>370</v>
      </c>
      <c r="B130" s="254">
        <v>0</v>
      </c>
      <c r="C130" s="255"/>
      <c r="D130" s="254">
        <v>0</v>
      </c>
      <c r="E130" s="255"/>
      <c r="F130" s="254">
        <v>0</v>
      </c>
      <c r="G130" s="255"/>
      <c r="H130" s="254">
        <v>0</v>
      </c>
      <c r="I130" s="255"/>
      <c r="J130" s="254">
        <v>0</v>
      </c>
      <c r="K130" s="255"/>
      <c r="L130" s="254">
        <v>0</v>
      </c>
      <c r="M130" s="255"/>
      <c r="N130" s="254">
        <v>0</v>
      </c>
      <c r="O130" s="255"/>
      <c r="P130" s="254">
        <v>0</v>
      </c>
      <c r="Q130" s="255"/>
      <c r="R130" s="254">
        <v>0</v>
      </c>
    </row>
    <row r="131" spans="1:18" outlineLevel="1" x14ac:dyDescent="0.2">
      <c r="A131" s="10" t="s">
        <v>374</v>
      </c>
      <c r="B131" s="254">
        <v>-50599.09</v>
      </c>
      <c r="C131" s="255"/>
      <c r="D131" s="254">
        <v>-968.14</v>
      </c>
      <c r="E131" s="255"/>
      <c r="F131" s="254">
        <v>472.28</v>
      </c>
      <c r="G131" s="255"/>
      <c r="H131" s="254">
        <v>0</v>
      </c>
      <c r="I131" s="255"/>
      <c r="J131" s="254">
        <v>0</v>
      </c>
      <c r="K131" s="255"/>
      <c r="L131" s="254">
        <v>0</v>
      </c>
      <c r="M131" s="255"/>
      <c r="N131" s="254">
        <v>0</v>
      </c>
      <c r="O131" s="255"/>
      <c r="P131" s="254">
        <v>0</v>
      </c>
      <c r="Q131" s="255"/>
      <c r="R131" s="254">
        <v>-51094.95</v>
      </c>
    </row>
    <row r="132" spans="1:18" x14ac:dyDescent="0.2">
      <c r="A132" s="10" t="s">
        <v>746</v>
      </c>
      <c r="B132" s="254">
        <v>-5425826.6100000003</v>
      </c>
      <c r="C132" s="255"/>
      <c r="D132" s="254">
        <v>-691160.02</v>
      </c>
      <c r="E132" s="255"/>
      <c r="F132" s="254">
        <v>8551.9500000000007</v>
      </c>
      <c r="G132" s="255"/>
      <c r="H132" s="254">
        <v>0</v>
      </c>
      <c r="I132" s="255"/>
      <c r="J132" s="254">
        <v>0</v>
      </c>
      <c r="K132" s="254"/>
      <c r="L132" s="254">
        <v>12756.05</v>
      </c>
      <c r="M132" s="255"/>
      <c r="N132" s="254">
        <v>0</v>
      </c>
      <c r="O132" s="255"/>
      <c r="P132" s="254">
        <v>0</v>
      </c>
      <c r="Q132" s="255"/>
      <c r="R132" s="254">
        <v>-6095678.629999999</v>
      </c>
    </row>
    <row r="133" spans="1:18" outlineLevel="1" x14ac:dyDescent="0.2">
      <c r="A133" s="10" t="s">
        <v>369</v>
      </c>
      <c r="B133" s="254">
        <v>-748425.61</v>
      </c>
      <c r="C133" s="255"/>
      <c r="D133" s="254">
        <v>-67305.84</v>
      </c>
      <c r="E133" s="255"/>
      <c r="F133" s="254">
        <v>0</v>
      </c>
      <c r="G133" s="255"/>
      <c r="H133" s="254">
        <v>0</v>
      </c>
      <c r="I133" s="255"/>
      <c r="J133" s="254">
        <v>0</v>
      </c>
      <c r="K133" s="255"/>
      <c r="L133" s="254">
        <v>0</v>
      </c>
      <c r="M133" s="255"/>
      <c r="N133" s="254">
        <v>0</v>
      </c>
      <c r="O133" s="255"/>
      <c r="P133" s="254">
        <v>0</v>
      </c>
      <c r="Q133" s="255"/>
      <c r="R133" s="254">
        <v>-815731.45</v>
      </c>
    </row>
    <row r="134" spans="1:18" outlineLevel="1" x14ac:dyDescent="0.2">
      <c r="A134" s="10" t="s">
        <v>974</v>
      </c>
      <c r="B134" s="254">
        <v>-7507.0199999999995</v>
      </c>
      <c r="C134" s="255"/>
      <c r="D134" s="254">
        <v>-642.2399999999999</v>
      </c>
      <c r="E134" s="255"/>
      <c r="F134" s="254">
        <v>0</v>
      </c>
      <c r="G134" s="255"/>
      <c r="H134" s="254">
        <v>0</v>
      </c>
      <c r="I134" s="255"/>
      <c r="J134" s="254">
        <v>0</v>
      </c>
      <c r="K134" s="255"/>
      <c r="L134" s="254">
        <v>0</v>
      </c>
      <c r="M134" s="255"/>
      <c r="N134" s="254">
        <v>0</v>
      </c>
      <c r="O134" s="255"/>
      <c r="P134" s="254">
        <v>0</v>
      </c>
      <c r="Q134" s="255"/>
      <c r="R134" s="254">
        <v>-8149.2599999999993</v>
      </c>
    </row>
    <row r="135" spans="1:18" outlineLevel="1" x14ac:dyDescent="0.2">
      <c r="A135" s="10" t="s">
        <v>372</v>
      </c>
      <c r="B135" s="254">
        <v>-7482.88</v>
      </c>
      <c r="C135" s="255"/>
      <c r="D135" s="254">
        <v>-659.15999999999985</v>
      </c>
      <c r="E135" s="255"/>
      <c r="F135" s="254">
        <v>0</v>
      </c>
      <c r="G135" s="255"/>
      <c r="H135" s="254">
        <v>0</v>
      </c>
      <c r="I135" s="255"/>
      <c r="J135" s="254">
        <v>0</v>
      </c>
      <c r="K135" s="255"/>
      <c r="L135" s="254">
        <v>0</v>
      </c>
      <c r="M135" s="255"/>
      <c r="N135" s="254">
        <v>0</v>
      </c>
      <c r="O135" s="255"/>
      <c r="P135" s="254">
        <v>0</v>
      </c>
      <c r="Q135" s="255"/>
      <c r="R135" s="254">
        <v>-8142.04</v>
      </c>
    </row>
    <row r="136" spans="1:18" outlineLevel="1" x14ac:dyDescent="0.2">
      <c r="A136" s="10" t="s">
        <v>926</v>
      </c>
      <c r="B136" s="254">
        <v>-373.87</v>
      </c>
      <c r="C136" s="255"/>
      <c r="D136" s="254">
        <v>0</v>
      </c>
      <c r="E136" s="255"/>
      <c r="F136" s="254">
        <v>0</v>
      </c>
      <c r="G136" s="255"/>
      <c r="H136" s="254">
        <v>0</v>
      </c>
      <c r="I136" s="255"/>
      <c r="J136" s="254">
        <v>0</v>
      </c>
      <c r="K136" s="255"/>
      <c r="L136" s="254">
        <v>0</v>
      </c>
      <c r="M136" s="255"/>
      <c r="N136" s="254">
        <v>0</v>
      </c>
      <c r="O136" s="255"/>
      <c r="P136" s="254">
        <v>0</v>
      </c>
      <c r="Q136" s="255"/>
      <c r="R136" s="254">
        <v>-373.87</v>
      </c>
    </row>
    <row r="137" spans="1:18" outlineLevel="1" x14ac:dyDescent="0.2">
      <c r="A137" s="10" t="s">
        <v>983</v>
      </c>
      <c r="B137" s="254">
        <v>-1289.52</v>
      </c>
      <c r="C137" s="255"/>
      <c r="D137" s="254">
        <v>0</v>
      </c>
      <c r="E137" s="255"/>
      <c r="F137" s="254">
        <v>1140.74</v>
      </c>
      <c r="G137" s="255"/>
      <c r="H137" s="254">
        <v>0</v>
      </c>
      <c r="I137" s="255"/>
      <c r="J137" s="254">
        <v>0</v>
      </c>
      <c r="K137" s="255"/>
      <c r="L137" s="254">
        <v>33120.15</v>
      </c>
      <c r="M137" s="255"/>
      <c r="N137" s="254">
        <v>0</v>
      </c>
      <c r="O137" s="255"/>
      <c r="P137" s="254">
        <v>0</v>
      </c>
      <c r="Q137" s="255"/>
      <c r="R137" s="254">
        <v>32971.370000000003</v>
      </c>
    </row>
    <row r="138" spans="1:18" outlineLevel="1" x14ac:dyDescent="0.2">
      <c r="A138" s="10" t="s">
        <v>978</v>
      </c>
      <c r="B138" s="254">
        <v>-398539.29000000004</v>
      </c>
      <c r="C138" s="255"/>
      <c r="D138" s="254">
        <v>-35997.12000000001</v>
      </c>
      <c r="E138" s="255"/>
      <c r="F138" s="254">
        <v>0</v>
      </c>
      <c r="G138" s="255"/>
      <c r="H138" s="254">
        <v>0</v>
      </c>
      <c r="I138" s="255"/>
      <c r="J138" s="254">
        <v>0</v>
      </c>
      <c r="K138" s="255"/>
      <c r="L138" s="254">
        <v>0</v>
      </c>
      <c r="M138" s="255"/>
      <c r="N138" s="254">
        <v>0</v>
      </c>
      <c r="O138" s="255"/>
      <c r="P138" s="254">
        <v>0</v>
      </c>
      <c r="Q138" s="255"/>
      <c r="R138" s="254">
        <v>-434536.41000000003</v>
      </c>
    </row>
    <row r="139" spans="1:18" outlineLevel="1" x14ac:dyDescent="0.2">
      <c r="A139" s="10" t="s">
        <v>920</v>
      </c>
      <c r="B139" s="254">
        <v>-1552.9299999999998</v>
      </c>
      <c r="C139" s="255"/>
      <c r="D139" s="254">
        <v>-856.87000000000012</v>
      </c>
      <c r="E139" s="255"/>
      <c r="F139" s="254">
        <v>0</v>
      </c>
      <c r="G139" s="255"/>
      <c r="H139" s="254">
        <v>0</v>
      </c>
      <c r="I139" s="255"/>
      <c r="J139" s="254">
        <v>0</v>
      </c>
      <c r="K139" s="255"/>
      <c r="L139" s="254">
        <v>0</v>
      </c>
      <c r="M139" s="255"/>
      <c r="N139" s="254">
        <v>0</v>
      </c>
      <c r="O139" s="255"/>
      <c r="P139" s="254">
        <v>0</v>
      </c>
      <c r="Q139" s="255"/>
      <c r="R139" s="254">
        <v>-2409.8000000000002</v>
      </c>
    </row>
    <row r="140" spans="1:18" outlineLevel="1" x14ac:dyDescent="0.2">
      <c r="A140" s="10" t="s">
        <v>919</v>
      </c>
      <c r="B140" s="254">
        <v>-3466.9300000000003</v>
      </c>
      <c r="C140" s="255"/>
      <c r="D140" s="254">
        <v>-467.88000000000005</v>
      </c>
      <c r="E140" s="255"/>
      <c r="F140" s="254">
        <v>0</v>
      </c>
      <c r="G140" s="255"/>
      <c r="H140" s="254">
        <v>0</v>
      </c>
      <c r="I140" s="255"/>
      <c r="J140" s="254">
        <v>0</v>
      </c>
      <c r="K140" s="255"/>
      <c r="L140" s="254">
        <v>0</v>
      </c>
      <c r="M140" s="255"/>
      <c r="N140" s="254">
        <v>0</v>
      </c>
      <c r="O140" s="255"/>
      <c r="P140" s="254">
        <v>0</v>
      </c>
      <c r="Q140" s="255"/>
      <c r="R140" s="254">
        <v>-3934.8100000000004</v>
      </c>
    </row>
    <row r="141" spans="1:18" outlineLevel="1" x14ac:dyDescent="0.2">
      <c r="A141" s="10" t="s">
        <v>917</v>
      </c>
      <c r="B141" s="254">
        <v>-1136.1100000000001</v>
      </c>
      <c r="C141" s="255"/>
      <c r="D141" s="254">
        <v>-161.88</v>
      </c>
      <c r="E141" s="255"/>
      <c r="F141" s="254">
        <v>0</v>
      </c>
      <c r="G141" s="255"/>
      <c r="H141" s="254">
        <v>0</v>
      </c>
      <c r="I141" s="255"/>
      <c r="J141" s="254">
        <v>0</v>
      </c>
      <c r="K141" s="255"/>
      <c r="L141" s="254">
        <v>0</v>
      </c>
      <c r="M141" s="255"/>
      <c r="N141" s="254">
        <v>0</v>
      </c>
      <c r="O141" s="255"/>
      <c r="P141" s="254">
        <v>0</v>
      </c>
      <c r="Q141" s="255"/>
      <c r="R141" s="254">
        <v>-1297.9900000000002</v>
      </c>
    </row>
    <row r="142" spans="1:18" outlineLevel="1" x14ac:dyDescent="0.2">
      <c r="A142" s="10" t="s">
        <v>954</v>
      </c>
      <c r="B142" s="254">
        <v>-1130.8500000000001</v>
      </c>
      <c r="C142" s="255"/>
      <c r="D142" s="254">
        <v>-161.16000000000005</v>
      </c>
      <c r="E142" s="255"/>
      <c r="F142" s="254">
        <v>0</v>
      </c>
      <c r="G142" s="255"/>
      <c r="H142" s="254">
        <v>0</v>
      </c>
      <c r="I142" s="255"/>
      <c r="J142" s="254">
        <v>0</v>
      </c>
      <c r="K142" s="255"/>
      <c r="L142" s="254">
        <v>0</v>
      </c>
      <c r="M142" s="255"/>
      <c r="N142" s="254">
        <v>0</v>
      </c>
      <c r="O142" s="255"/>
      <c r="P142" s="254">
        <v>0</v>
      </c>
      <c r="Q142" s="255"/>
      <c r="R142" s="254">
        <v>-1292.0100000000002</v>
      </c>
    </row>
    <row r="143" spans="1:18" outlineLevel="1" x14ac:dyDescent="0.2">
      <c r="A143" s="10" t="s">
        <v>619</v>
      </c>
      <c r="B143" s="254">
        <v>-1148.5899999999999</v>
      </c>
      <c r="C143" s="255"/>
      <c r="D143" s="254">
        <v>-166.19999999999996</v>
      </c>
      <c r="E143" s="255"/>
      <c r="F143" s="254">
        <v>0</v>
      </c>
      <c r="G143" s="255"/>
      <c r="H143" s="254">
        <v>0</v>
      </c>
      <c r="I143" s="255"/>
      <c r="J143" s="254">
        <v>0</v>
      </c>
      <c r="K143" s="255"/>
      <c r="L143" s="254">
        <v>0</v>
      </c>
      <c r="M143" s="255"/>
      <c r="N143" s="254">
        <v>0</v>
      </c>
      <c r="O143" s="255"/>
      <c r="P143" s="254">
        <v>0</v>
      </c>
      <c r="Q143" s="255"/>
      <c r="R143" s="254">
        <v>-1314.79</v>
      </c>
    </row>
    <row r="144" spans="1:18" outlineLevel="1" x14ac:dyDescent="0.2">
      <c r="A144" s="10" t="s">
        <v>912</v>
      </c>
      <c r="B144" s="254">
        <v>0</v>
      </c>
      <c r="C144" s="255"/>
      <c r="D144" s="254">
        <v>0</v>
      </c>
      <c r="E144" s="255"/>
      <c r="F144" s="254">
        <v>0</v>
      </c>
      <c r="G144" s="255"/>
      <c r="H144" s="254">
        <v>0</v>
      </c>
      <c r="I144" s="255"/>
      <c r="J144" s="254">
        <v>0</v>
      </c>
      <c r="K144" s="255"/>
      <c r="L144" s="254">
        <v>0</v>
      </c>
      <c r="M144" s="255"/>
      <c r="N144" s="254">
        <v>0</v>
      </c>
      <c r="O144" s="255"/>
      <c r="P144" s="254">
        <v>0</v>
      </c>
      <c r="Q144" s="255"/>
      <c r="R144" s="254">
        <v>0</v>
      </c>
    </row>
    <row r="145" spans="1:18" outlineLevel="1" x14ac:dyDescent="0.2">
      <c r="A145" s="10" t="s">
        <v>616</v>
      </c>
      <c r="B145" s="254">
        <v>-367.5</v>
      </c>
      <c r="C145" s="255"/>
      <c r="D145" s="254">
        <v>0</v>
      </c>
      <c r="E145" s="255"/>
      <c r="F145" s="254">
        <v>0</v>
      </c>
      <c r="G145" s="255"/>
      <c r="H145" s="254">
        <v>0</v>
      </c>
      <c r="I145" s="255"/>
      <c r="J145" s="254">
        <v>0</v>
      </c>
      <c r="K145" s="255"/>
      <c r="L145" s="254">
        <v>0</v>
      </c>
      <c r="M145" s="255"/>
      <c r="N145" s="254">
        <v>0</v>
      </c>
      <c r="O145" s="255"/>
      <c r="P145" s="254">
        <v>0</v>
      </c>
      <c r="Q145" s="255"/>
      <c r="R145" s="254">
        <v>-367.5</v>
      </c>
    </row>
    <row r="146" spans="1:18" x14ac:dyDescent="0.2">
      <c r="A146" s="10" t="s">
        <v>747</v>
      </c>
      <c r="B146" s="254">
        <v>-1172421.1000000001</v>
      </c>
      <c r="C146" s="255"/>
      <c r="D146" s="254">
        <v>-106418.35000000002</v>
      </c>
      <c r="E146" s="255"/>
      <c r="F146" s="254">
        <v>1140.74</v>
      </c>
      <c r="G146" s="255"/>
      <c r="H146" s="254">
        <v>0</v>
      </c>
      <c r="I146" s="255"/>
      <c r="J146" s="254">
        <v>0</v>
      </c>
      <c r="K146" s="255"/>
      <c r="L146" s="254">
        <v>33120.15</v>
      </c>
      <c r="M146" s="255"/>
      <c r="N146" s="254">
        <v>0</v>
      </c>
      <c r="O146" s="255"/>
      <c r="P146" s="254">
        <v>0</v>
      </c>
      <c r="Q146" s="255"/>
      <c r="R146" s="254">
        <v>-1244578.5600000003</v>
      </c>
    </row>
    <row r="147" spans="1:18" x14ac:dyDescent="0.2">
      <c r="A147" s="10" t="s">
        <v>984</v>
      </c>
      <c r="B147" s="254">
        <v>-192.67999999999779</v>
      </c>
      <c r="C147" s="255"/>
      <c r="D147" s="254">
        <v>-1110.1399999999996</v>
      </c>
      <c r="E147" s="255"/>
      <c r="F147" s="254">
        <v>0</v>
      </c>
      <c r="G147" s="255"/>
      <c r="H147" s="254">
        <v>0</v>
      </c>
      <c r="I147" s="255"/>
      <c r="J147" s="254">
        <v>0</v>
      </c>
      <c r="K147" s="255"/>
      <c r="L147" s="254">
        <v>0</v>
      </c>
      <c r="M147" s="255"/>
      <c r="N147" s="254">
        <v>0</v>
      </c>
      <c r="O147" s="255"/>
      <c r="P147" s="254">
        <v>0</v>
      </c>
      <c r="Q147" s="255"/>
      <c r="R147" s="254">
        <v>-1302.8199999999974</v>
      </c>
    </row>
    <row r="148" spans="1:18" x14ac:dyDescent="0.2">
      <c r="A148" s="10" t="s">
        <v>985</v>
      </c>
      <c r="B148" s="270">
        <v>-2.3283064365386963E-10</v>
      </c>
      <c r="C148" s="255"/>
      <c r="D148" s="270">
        <v>0</v>
      </c>
      <c r="E148" s="255"/>
      <c r="F148" s="270">
        <v>0</v>
      </c>
      <c r="G148" s="255"/>
      <c r="H148" s="270">
        <v>0</v>
      </c>
      <c r="I148" s="255"/>
      <c r="J148" s="270">
        <v>0</v>
      </c>
      <c r="K148" s="255"/>
      <c r="L148" s="270">
        <v>0</v>
      </c>
      <c r="M148" s="255"/>
      <c r="N148" s="270">
        <v>0</v>
      </c>
      <c r="O148" s="255"/>
      <c r="P148" s="270">
        <v>0</v>
      </c>
      <c r="Q148" s="255"/>
      <c r="R148" s="270">
        <v>-2.3283064365386963E-10</v>
      </c>
    </row>
    <row r="149" spans="1:18" x14ac:dyDescent="0.2">
      <c r="B149" s="255">
        <v>-62806422.509999998</v>
      </c>
      <c r="C149" s="255"/>
      <c r="D149" s="255">
        <v>-8553686.2600000016</v>
      </c>
      <c r="E149" s="255"/>
      <c r="F149" s="255">
        <v>1016138.1</v>
      </c>
      <c r="G149" s="255"/>
      <c r="H149" s="255">
        <v>0</v>
      </c>
      <c r="I149" s="255"/>
      <c r="J149" s="255">
        <v>0</v>
      </c>
      <c r="K149" s="255"/>
      <c r="L149" s="255">
        <v>320969.8</v>
      </c>
      <c r="M149" s="255"/>
      <c r="N149" s="255">
        <v>0</v>
      </c>
      <c r="O149" s="255"/>
      <c r="P149" s="255">
        <v>0</v>
      </c>
      <c r="Q149" s="255"/>
      <c r="R149" s="255">
        <v>-70023000.870000005</v>
      </c>
    </row>
    <row r="150" spans="1:18" ht="6" customHeight="1" x14ac:dyDescent="0.2">
      <c r="B150" s="255"/>
      <c r="C150" s="255"/>
      <c r="D150" s="255"/>
      <c r="E150" s="255"/>
      <c r="F150" s="255"/>
      <c r="G150" s="255"/>
      <c r="H150" s="255"/>
      <c r="I150" s="255"/>
      <c r="J150" s="255"/>
      <c r="K150" s="255"/>
      <c r="L150" s="255"/>
      <c r="M150" s="255"/>
      <c r="N150" s="255"/>
      <c r="O150" s="255"/>
      <c r="P150" s="255"/>
      <c r="Q150" s="255"/>
      <c r="R150" s="255"/>
    </row>
    <row r="151" spans="1:18" x14ac:dyDescent="0.2">
      <c r="A151" s="12" t="s">
        <v>117</v>
      </c>
      <c r="B151" s="255"/>
      <c r="C151" s="255"/>
      <c r="D151" s="255"/>
      <c r="E151" s="255"/>
      <c r="F151" s="255"/>
      <c r="G151" s="255"/>
      <c r="H151" s="255"/>
      <c r="I151" s="255"/>
      <c r="J151" s="255"/>
      <c r="K151" s="255"/>
      <c r="L151" s="255"/>
      <c r="M151" s="255"/>
      <c r="N151" s="255"/>
      <c r="O151" s="255"/>
      <c r="P151" s="255"/>
      <c r="Q151" s="255"/>
      <c r="R151" s="255"/>
    </row>
    <row r="152" spans="1:18" outlineLevel="1" x14ac:dyDescent="0.2">
      <c r="A152" s="10" t="s">
        <v>1290</v>
      </c>
      <c r="B152" s="255">
        <v>0</v>
      </c>
      <c r="C152" s="255"/>
      <c r="D152" s="255">
        <v>0</v>
      </c>
      <c r="E152" s="255"/>
      <c r="F152" s="255">
        <v>0</v>
      </c>
      <c r="G152" s="255"/>
      <c r="H152" s="255">
        <v>0</v>
      </c>
      <c r="I152" s="255"/>
      <c r="J152" s="255">
        <v>0</v>
      </c>
      <c r="K152" s="255"/>
      <c r="L152" s="255">
        <v>0</v>
      </c>
      <c r="M152" s="255"/>
      <c r="N152" s="255">
        <v>0</v>
      </c>
      <c r="O152" s="255"/>
      <c r="P152" s="255">
        <v>0</v>
      </c>
      <c r="Q152" s="255"/>
      <c r="R152" s="255">
        <v>0</v>
      </c>
    </row>
    <row r="153" spans="1:18" outlineLevel="1" x14ac:dyDescent="0.2">
      <c r="A153" s="10" t="s">
        <v>1295</v>
      </c>
      <c r="B153" s="255">
        <v>0</v>
      </c>
      <c r="C153" s="255"/>
      <c r="D153" s="255">
        <v>0</v>
      </c>
      <c r="E153" s="255"/>
      <c r="F153" s="255">
        <v>0</v>
      </c>
      <c r="G153" s="255"/>
      <c r="H153" s="255">
        <v>0</v>
      </c>
      <c r="I153" s="255"/>
      <c r="J153" s="255">
        <v>0</v>
      </c>
      <c r="K153" s="255"/>
      <c r="L153" s="255">
        <v>0</v>
      </c>
      <c r="M153" s="255"/>
      <c r="N153" s="255">
        <v>0</v>
      </c>
      <c r="O153" s="255"/>
      <c r="P153" s="255">
        <v>0</v>
      </c>
      <c r="Q153" s="255"/>
      <c r="R153" s="255">
        <v>0</v>
      </c>
    </row>
    <row r="154" spans="1:18" x14ac:dyDescent="0.2">
      <c r="A154" s="10" t="s">
        <v>817</v>
      </c>
      <c r="B154" s="255">
        <v>0</v>
      </c>
      <c r="C154" s="255"/>
      <c r="D154" s="255">
        <v>0</v>
      </c>
      <c r="E154" s="255"/>
      <c r="F154" s="255">
        <v>0</v>
      </c>
      <c r="G154" s="255"/>
      <c r="H154" s="255">
        <v>0</v>
      </c>
      <c r="I154" s="255"/>
      <c r="J154" s="255">
        <v>0</v>
      </c>
      <c r="K154" s="255"/>
      <c r="L154" s="255">
        <v>0</v>
      </c>
      <c r="M154" s="255"/>
      <c r="N154" s="255">
        <v>0</v>
      </c>
      <c r="O154" s="255"/>
      <c r="P154" s="255">
        <v>0</v>
      </c>
      <c r="Q154" s="255"/>
      <c r="R154" s="255">
        <v>0</v>
      </c>
    </row>
    <row r="155" spans="1:18" outlineLevel="1" x14ac:dyDescent="0.2">
      <c r="A155" s="10" t="s">
        <v>810</v>
      </c>
      <c r="B155" s="255">
        <v>-5048304.93</v>
      </c>
      <c r="C155" s="255"/>
      <c r="D155" s="255">
        <v>0</v>
      </c>
      <c r="E155" s="255"/>
      <c r="F155" s="255">
        <v>0</v>
      </c>
      <c r="G155" s="255"/>
      <c r="H155" s="255">
        <v>0</v>
      </c>
      <c r="I155" s="255"/>
      <c r="J155" s="255">
        <v>0</v>
      </c>
      <c r="K155" s="255"/>
      <c r="L155" s="255">
        <v>0</v>
      </c>
      <c r="M155" s="255"/>
      <c r="N155" s="255">
        <v>0</v>
      </c>
      <c r="O155" s="255"/>
      <c r="P155" s="255">
        <v>0</v>
      </c>
      <c r="Q155" s="255"/>
      <c r="R155" s="255">
        <v>-5048304.93</v>
      </c>
    </row>
    <row r="156" spans="1:18" outlineLevel="1" x14ac:dyDescent="0.2">
      <c r="A156" s="10" t="s">
        <v>987</v>
      </c>
      <c r="B156" s="255">
        <v>-2106202.77</v>
      </c>
      <c r="C156" s="255"/>
      <c r="D156" s="255">
        <v>0</v>
      </c>
      <c r="E156" s="255"/>
      <c r="F156" s="255">
        <v>0</v>
      </c>
      <c r="G156" s="255"/>
      <c r="H156" s="255">
        <v>0</v>
      </c>
      <c r="I156" s="255"/>
      <c r="J156" s="255">
        <v>0</v>
      </c>
      <c r="K156" s="255"/>
      <c r="L156" s="255">
        <v>0</v>
      </c>
      <c r="M156" s="255"/>
      <c r="N156" s="255">
        <v>0</v>
      </c>
      <c r="O156" s="255"/>
      <c r="P156" s="255">
        <v>0</v>
      </c>
      <c r="Q156" s="255"/>
      <c r="R156" s="255">
        <v>-2106202.77</v>
      </c>
    </row>
    <row r="157" spans="1:18" outlineLevel="1" x14ac:dyDescent="0.2">
      <c r="A157" s="10" t="s">
        <v>988</v>
      </c>
      <c r="B157" s="255">
        <v>-5917984.8300000001</v>
      </c>
      <c r="C157" s="255"/>
      <c r="D157" s="255">
        <v>0</v>
      </c>
      <c r="E157" s="255"/>
      <c r="F157" s="255">
        <v>0</v>
      </c>
      <c r="G157" s="255"/>
      <c r="H157" s="255">
        <v>0</v>
      </c>
      <c r="I157" s="255"/>
      <c r="J157" s="255">
        <v>0</v>
      </c>
      <c r="K157" s="255"/>
      <c r="L157" s="255">
        <v>0</v>
      </c>
      <c r="M157" s="255"/>
      <c r="N157" s="255">
        <v>0</v>
      </c>
      <c r="O157" s="255"/>
      <c r="P157" s="255">
        <v>0</v>
      </c>
      <c r="Q157" s="255"/>
      <c r="R157" s="255">
        <v>-5917984.8300000001</v>
      </c>
    </row>
    <row r="158" spans="1:18" outlineLevel="1" x14ac:dyDescent="0.2">
      <c r="A158" s="10" t="s">
        <v>806</v>
      </c>
      <c r="B158" s="255">
        <v>-1721629</v>
      </c>
      <c r="C158" s="255"/>
      <c r="D158" s="255">
        <v>-7223.3999999999987</v>
      </c>
      <c r="E158" s="255"/>
      <c r="F158" s="255">
        <v>0</v>
      </c>
      <c r="G158" s="255"/>
      <c r="H158" s="255">
        <v>0</v>
      </c>
      <c r="I158" s="255"/>
      <c r="J158" s="255">
        <v>0</v>
      </c>
      <c r="K158" s="255"/>
      <c r="L158" s="255">
        <v>0</v>
      </c>
      <c r="M158" s="255"/>
      <c r="N158" s="255">
        <v>0</v>
      </c>
      <c r="O158" s="255"/>
      <c r="P158" s="255">
        <v>0</v>
      </c>
      <c r="Q158" s="255"/>
      <c r="R158" s="255">
        <v>-1728852.4</v>
      </c>
    </row>
    <row r="159" spans="1:18" outlineLevel="1" x14ac:dyDescent="0.2">
      <c r="A159" s="10" t="s">
        <v>660</v>
      </c>
      <c r="B159" s="255">
        <v>-4622834.2</v>
      </c>
      <c r="C159" s="255"/>
      <c r="D159" s="255">
        <v>-44957.399999999994</v>
      </c>
      <c r="E159" s="255"/>
      <c r="F159" s="255">
        <v>12026.43</v>
      </c>
      <c r="G159" s="125"/>
      <c r="H159" s="255">
        <v>0</v>
      </c>
      <c r="I159" s="125"/>
      <c r="J159" s="255">
        <v>0</v>
      </c>
      <c r="K159" s="125"/>
      <c r="L159" s="255">
        <v>523.39</v>
      </c>
      <c r="M159" s="255"/>
      <c r="N159" s="255">
        <v>0</v>
      </c>
      <c r="O159" s="255"/>
      <c r="P159" s="255">
        <v>0</v>
      </c>
      <c r="Q159" s="255"/>
      <c r="R159" s="255">
        <v>-4655241.7800000012</v>
      </c>
    </row>
    <row r="160" spans="1:18" outlineLevel="1" x14ac:dyDescent="0.2">
      <c r="A160" s="10" t="s">
        <v>661</v>
      </c>
      <c r="B160" s="255">
        <v>-2327062.63</v>
      </c>
      <c r="C160" s="255"/>
      <c r="D160" s="255">
        <v>-26464.439999999991</v>
      </c>
      <c r="E160" s="255"/>
      <c r="F160" s="255">
        <v>0</v>
      </c>
      <c r="G160" s="125"/>
      <c r="H160" s="255">
        <v>0</v>
      </c>
      <c r="I160" s="125"/>
      <c r="J160" s="255">
        <v>0</v>
      </c>
      <c r="K160" s="125"/>
      <c r="L160" s="255">
        <v>0</v>
      </c>
      <c r="M160" s="255"/>
      <c r="N160" s="255">
        <v>0</v>
      </c>
      <c r="O160" s="255"/>
      <c r="P160" s="255">
        <v>0</v>
      </c>
      <c r="Q160" s="255"/>
      <c r="R160" s="255">
        <v>-2353527.0699999998</v>
      </c>
    </row>
    <row r="161" spans="1:18" outlineLevel="1" x14ac:dyDescent="0.2">
      <c r="A161" s="10" t="s">
        <v>802</v>
      </c>
      <c r="B161" s="255">
        <v>-6149922.3900000006</v>
      </c>
      <c r="C161" s="255"/>
      <c r="D161" s="255">
        <v>-121036.93999999999</v>
      </c>
      <c r="E161" s="255"/>
      <c r="F161" s="255">
        <v>0</v>
      </c>
      <c r="G161" s="125"/>
      <c r="H161" s="255">
        <v>0</v>
      </c>
      <c r="I161" s="125"/>
      <c r="J161" s="255">
        <v>0</v>
      </c>
      <c r="K161" s="125"/>
      <c r="L161" s="255">
        <v>0</v>
      </c>
      <c r="M161" s="255"/>
      <c r="N161" s="255">
        <v>0</v>
      </c>
      <c r="O161" s="255"/>
      <c r="P161" s="255">
        <v>0</v>
      </c>
      <c r="Q161" s="255"/>
      <c r="R161" s="255">
        <v>-6270959.330000001</v>
      </c>
    </row>
    <row r="162" spans="1:18" outlineLevel="1" x14ac:dyDescent="0.2">
      <c r="A162" s="10" t="s">
        <v>663</v>
      </c>
      <c r="B162" s="255">
        <v>-2164899.19</v>
      </c>
      <c r="C162" s="255"/>
      <c r="D162" s="255">
        <v>-40887.840000000004</v>
      </c>
      <c r="E162" s="255"/>
      <c r="F162" s="255">
        <v>0</v>
      </c>
      <c r="G162" s="125"/>
      <c r="H162" s="255">
        <v>0</v>
      </c>
      <c r="I162" s="125"/>
      <c r="J162" s="255">
        <v>0</v>
      </c>
      <c r="K162" s="125"/>
      <c r="L162" s="255">
        <v>0</v>
      </c>
      <c r="M162" s="255"/>
      <c r="N162" s="255">
        <v>0</v>
      </c>
      <c r="O162" s="255"/>
      <c r="P162" s="255">
        <v>0</v>
      </c>
      <c r="Q162" s="255"/>
      <c r="R162" s="255">
        <v>-2205787.0299999998</v>
      </c>
    </row>
    <row r="163" spans="1:18" outlineLevel="1" x14ac:dyDescent="0.2">
      <c r="A163" s="10" t="s">
        <v>1253</v>
      </c>
      <c r="B163" s="255">
        <v>-13283279.439999999</v>
      </c>
      <c r="C163" s="255"/>
      <c r="D163" s="255">
        <v>-451444.19000000006</v>
      </c>
      <c r="E163" s="255"/>
      <c r="F163" s="255">
        <v>27024.78</v>
      </c>
      <c r="G163" s="125"/>
      <c r="H163" s="255">
        <v>-98926.559999999969</v>
      </c>
      <c r="I163" s="125"/>
      <c r="J163" s="255">
        <v>0</v>
      </c>
      <c r="K163" s="125"/>
      <c r="L163" s="255">
        <v>117689.64</v>
      </c>
      <c r="M163" s="255"/>
      <c r="N163" s="255">
        <v>0</v>
      </c>
      <c r="O163" s="255"/>
      <c r="P163" s="255">
        <v>0</v>
      </c>
      <c r="Q163" s="255"/>
      <c r="R163" s="255">
        <v>-13688935.77</v>
      </c>
    </row>
    <row r="164" spans="1:18" outlineLevel="1" x14ac:dyDescent="0.2">
      <c r="A164" s="10" t="s">
        <v>1254</v>
      </c>
      <c r="B164" s="255">
        <v>0</v>
      </c>
      <c r="C164" s="255"/>
      <c r="D164" s="255">
        <v>-50380.560000000005</v>
      </c>
      <c r="E164" s="255"/>
      <c r="F164" s="255">
        <v>0</v>
      </c>
      <c r="G164" s="125"/>
      <c r="H164" s="255">
        <v>-247783.79</v>
      </c>
      <c r="I164" s="125"/>
      <c r="J164" s="255">
        <v>0</v>
      </c>
      <c r="K164" s="125"/>
      <c r="L164" s="255">
        <v>0</v>
      </c>
      <c r="M164" s="255"/>
      <c r="N164" s="255">
        <v>0</v>
      </c>
      <c r="O164" s="255"/>
      <c r="P164" s="255">
        <v>0</v>
      </c>
      <c r="Q164" s="255"/>
      <c r="R164" s="255">
        <v>-298164.35000000003</v>
      </c>
    </row>
    <row r="165" spans="1:18" outlineLevel="1" x14ac:dyDescent="0.2">
      <c r="A165" s="152" t="s">
        <v>1256</v>
      </c>
      <c r="B165" s="255">
        <v>-37077042.119999997</v>
      </c>
      <c r="C165" s="255"/>
      <c r="D165" s="255">
        <v>-1046938.8599999999</v>
      </c>
      <c r="E165" s="255"/>
      <c r="F165" s="255">
        <v>2560822.11</v>
      </c>
      <c r="G165" s="125"/>
      <c r="H165" s="255">
        <v>40483.79</v>
      </c>
      <c r="I165" s="125"/>
      <c r="J165" s="255">
        <v>0</v>
      </c>
      <c r="K165" s="125"/>
      <c r="L165" s="255">
        <v>236567.42</v>
      </c>
      <c r="M165" s="255"/>
      <c r="N165" s="255">
        <v>0</v>
      </c>
      <c r="O165" s="255"/>
      <c r="P165" s="255">
        <v>0</v>
      </c>
      <c r="Q165" s="255"/>
      <c r="R165" s="255">
        <v>-35286107.659999996</v>
      </c>
    </row>
    <row r="166" spans="1:18" outlineLevel="1" x14ac:dyDescent="0.2">
      <c r="A166" s="152" t="s">
        <v>1255</v>
      </c>
      <c r="B166" s="255">
        <v>0</v>
      </c>
      <c r="C166" s="255"/>
      <c r="D166" s="255">
        <v>-4633.5</v>
      </c>
      <c r="E166" s="255"/>
      <c r="F166" s="255">
        <v>0</v>
      </c>
      <c r="G166" s="125"/>
      <c r="H166" s="255">
        <v>-40483.79</v>
      </c>
      <c r="I166" s="125"/>
      <c r="J166" s="255">
        <v>0</v>
      </c>
      <c r="K166" s="125"/>
      <c r="L166" s="255">
        <v>0</v>
      </c>
      <c r="M166" s="255"/>
      <c r="N166" s="255">
        <v>0</v>
      </c>
      <c r="O166" s="255"/>
      <c r="P166" s="255">
        <v>0</v>
      </c>
      <c r="Q166" s="255"/>
      <c r="R166" s="255">
        <v>-45117.29</v>
      </c>
    </row>
    <row r="167" spans="1:18" outlineLevel="1" x14ac:dyDescent="0.2">
      <c r="A167" s="10" t="s">
        <v>664</v>
      </c>
      <c r="B167" s="255">
        <v>-1946270.3599999999</v>
      </c>
      <c r="C167" s="255"/>
      <c r="D167" s="255">
        <v>-28210.199999999993</v>
      </c>
      <c r="E167" s="255"/>
      <c r="F167" s="255">
        <v>0</v>
      </c>
      <c r="G167" s="125"/>
      <c r="H167" s="255">
        <v>0</v>
      </c>
      <c r="I167" s="125"/>
      <c r="J167" s="255">
        <v>0</v>
      </c>
      <c r="K167" s="125"/>
      <c r="L167" s="255">
        <v>0</v>
      </c>
      <c r="M167" s="255"/>
      <c r="N167" s="255">
        <v>0</v>
      </c>
      <c r="O167" s="255"/>
      <c r="P167" s="255">
        <v>0</v>
      </c>
      <c r="Q167" s="255"/>
      <c r="R167" s="255">
        <v>-1974480.5599999998</v>
      </c>
    </row>
    <row r="168" spans="1:18" outlineLevel="1" x14ac:dyDescent="0.2">
      <c r="A168" s="10" t="s">
        <v>665</v>
      </c>
      <c r="B168" s="255">
        <v>-17178409.710000001</v>
      </c>
      <c r="C168" s="255"/>
      <c r="D168" s="255">
        <v>-316678.07000000007</v>
      </c>
      <c r="E168" s="255"/>
      <c r="F168" s="255">
        <v>67686.260000000009</v>
      </c>
      <c r="G168" s="125"/>
      <c r="H168" s="255">
        <v>0</v>
      </c>
      <c r="I168" s="125"/>
      <c r="J168" s="255">
        <v>0</v>
      </c>
      <c r="K168" s="125"/>
      <c r="L168" s="255">
        <v>4983.3</v>
      </c>
      <c r="M168" s="255"/>
      <c r="N168" s="255">
        <v>0</v>
      </c>
      <c r="O168" s="255"/>
      <c r="P168" s="255">
        <v>0</v>
      </c>
      <c r="Q168" s="255"/>
      <c r="R168" s="255">
        <v>-17422418.219999999</v>
      </c>
    </row>
    <row r="169" spans="1:18" outlineLevel="1" x14ac:dyDescent="0.2">
      <c r="A169" s="10" t="s">
        <v>666</v>
      </c>
      <c r="B169" s="255">
        <v>-1604501.88</v>
      </c>
      <c r="C169" s="255"/>
      <c r="D169" s="255">
        <v>-25220.640000000003</v>
      </c>
      <c r="E169" s="255"/>
      <c r="F169" s="255">
        <v>0</v>
      </c>
      <c r="G169" s="125"/>
      <c r="H169" s="255">
        <v>0</v>
      </c>
      <c r="I169" s="125"/>
      <c r="J169" s="255">
        <v>0</v>
      </c>
      <c r="K169" s="125"/>
      <c r="L169" s="255">
        <v>0</v>
      </c>
      <c r="M169" s="255"/>
      <c r="N169" s="255">
        <v>0</v>
      </c>
      <c r="O169" s="255"/>
      <c r="P169" s="255">
        <v>0</v>
      </c>
      <c r="Q169" s="255"/>
      <c r="R169" s="255">
        <v>-1629722.5199999998</v>
      </c>
    </row>
    <row r="170" spans="1:18" outlineLevel="1" x14ac:dyDescent="0.2">
      <c r="A170" s="10" t="s">
        <v>667</v>
      </c>
      <c r="B170" s="255">
        <v>-9992528.1300000008</v>
      </c>
      <c r="C170" s="255"/>
      <c r="D170" s="255">
        <v>-159648.00999999998</v>
      </c>
      <c r="E170" s="255"/>
      <c r="F170" s="255">
        <v>83248.13</v>
      </c>
      <c r="G170" s="125"/>
      <c r="H170" s="255">
        <v>0</v>
      </c>
      <c r="I170" s="125"/>
      <c r="J170" s="255">
        <v>0</v>
      </c>
      <c r="K170" s="125"/>
      <c r="L170" s="255">
        <v>132469.34</v>
      </c>
      <c r="M170" s="255"/>
      <c r="N170" s="255">
        <v>0</v>
      </c>
      <c r="O170" s="255"/>
      <c r="P170" s="255">
        <v>0</v>
      </c>
      <c r="Q170" s="255"/>
      <c r="R170" s="255">
        <v>-9936458.6699999999</v>
      </c>
    </row>
    <row r="171" spans="1:18" outlineLevel="1" x14ac:dyDescent="0.2">
      <c r="A171" s="10" t="s">
        <v>299</v>
      </c>
      <c r="B171" s="255">
        <v>-480413</v>
      </c>
      <c r="C171" s="255"/>
      <c r="D171" s="255">
        <v>-5334.1200000000017</v>
      </c>
      <c r="E171" s="255"/>
      <c r="F171" s="255">
        <v>0</v>
      </c>
      <c r="G171" s="125"/>
      <c r="H171" s="255">
        <v>0</v>
      </c>
      <c r="I171" s="125"/>
      <c r="J171" s="255">
        <v>0</v>
      </c>
      <c r="K171" s="125"/>
      <c r="L171" s="255">
        <v>0</v>
      </c>
      <c r="M171" s="255"/>
      <c r="N171" s="255">
        <v>0</v>
      </c>
      <c r="O171" s="255"/>
      <c r="P171" s="255">
        <v>0</v>
      </c>
      <c r="Q171" s="255"/>
      <c r="R171" s="255">
        <v>-485747.12</v>
      </c>
    </row>
    <row r="172" spans="1:18" outlineLevel="1" x14ac:dyDescent="0.2">
      <c r="A172" s="10" t="s">
        <v>669</v>
      </c>
      <c r="B172" s="255">
        <v>-20881166.869999997</v>
      </c>
      <c r="C172" s="255"/>
      <c r="D172" s="255">
        <v>-369976.87000000005</v>
      </c>
      <c r="E172" s="255"/>
      <c r="F172" s="255">
        <v>7464.85</v>
      </c>
      <c r="G172" s="125"/>
      <c r="H172" s="255">
        <v>0</v>
      </c>
      <c r="I172" s="125"/>
      <c r="J172" s="255">
        <v>0</v>
      </c>
      <c r="K172" s="125"/>
      <c r="L172" s="255">
        <v>54409.5</v>
      </c>
      <c r="M172" s="255"/>
      <c r="N172" s="255">
        <v>0</v>
      </c>
      <c r="O172" s="255"/>
      <c r="P172" s="255">
        <v>0</v>
      </c>
      <c r="Q172" s="255"/>
      <c r="R172" s="255">
        <v>-21189269.389999997</v>
      </c>
    </row>
    <row r="173" spans="1:18" outlineLevel="1" x14ac:dyDescent="0.2">
      <c r="A173" s="10" t="s">
        <v>670</v>
      </c>
      <c r="B173" s="255">
        <v>-4891395.55</v>
      </c>
      <c r="C173" s="255"/>
      <c r="D173" s="255">
        <v>-93817.680000000008</v>
      </c>
      <c r="E173" s="255"/>
      <c r="F173" s="255">
        <v>0</v>
      </c>
      <c r="G173" s="125"/>
      <c r="H173" s="255">
        <v>0</v>
      </c>
      <c r="I173" s="125"/>
      <c r="J173" s="255">
        <v>0</v>
      </c>
      <c r="K173" s="125"/>
      <c r="L173" s="255">
        <v>0</v>
      </c>
      <c r="M173" s="255"/>
      <c r="N173" s="255">
        <v>0</v>
      </c>
      <c r="O173" s="255"/>
      <c r="P173" s="255">
        <v>0</v>
      </c>
      <c r="Q173" s="255"/>
      <c r="R173" s="255">
        <v>-4985213.2299999995</v>
      </c>
    </row>
    <row r="174" spans="1:18" outlineLevel="1" x14ac:dyDescent="0.2">
      <c r="A174" s="10" t="s">
        <v>405</v>
      </c>
      <c r="B174" s="255">
        <v>-11260.94</v>
      </c>
      <c r="C174" s="255"/>
      <c r="D174" s="255">
        <v>0</v>
      </c>
      <c r="E174" s="255"/>
      <c r="F174" s="255">
        <v>0</v>
      </c>
      <c r="G174" s="125"/>
      <c r="H174" s="255">
        <v>11260.94</v>
      </c>
      <c r="I174" s="125"/>
      <c r="J174" s="255">
        <v>0</v>
      </c>
      <c r="K174" s="125"/>
      <c r="L174" s="255">
        <v>0</v>
      </c>
      <c r="M174" s="255"/>
      <c r="N174" s="255">
        <v>0</v>
      </c>
      <c r="O174" s="255"/>
      <c r="P174" s="255">
        <v>0</v>
      </c>
      <c r="Q174" s="255"/>
      <c r="R174" s="255">
        <v>0</v>
      </c>
    </row>
    <row r="175" spans="1:18" outlineLevel="1" x14ac:dyDescent="0.2">
      <c r="A175" s="10" t="s">
        <v>1265</v>
      </c>
      <c r="B175" s="255">
        <v>-56786000.45000001</v>
      </c>
      <c r="C175" s="255"/>
      <c r="D175" s="255">
        <v>-2290717.06</v>
      </c>
      <c r="E175" s="255"/>
      <c r="F175" s="255">
        <v>109507.48</v>
      </c>
      <c r="G175" s="125"/>
      <c r="H175" s="255">
        <v>16351.59</v>
      </c>
      <c r="I175" s="125"/>
      <c r="J175" s="255">
        <v>0</v>
      </c>
      <c r="K175" s="125"/>
      <c r="L175" s="255">
        <v>140691.49</v>
      </c>
      <c r="M175" s="255"/>
      <c r="N175" s="255">
        <v>0</v>
      </c>
      <c r="O175" s="255"/>
      <c r="P175" s="255">
        <v>0</v>
      </c>
      <c r="Q175" s="255"/>
      <c r="R175" s="255">
        <v>-58810166.95000001</v>
      </c>
    </row>
    <row r="176" spans="1:18" outlineLevel="1" x14ac:dyDescent="0.2">
      <c r="A176" s="10" t="s">
        <v>1266</v>
      </c>
      <c r="B176" s="255">
        <v>0</v>
      </c>
      <c r="C176" s="255"/>
      <c r="D176" s="255">
        <v>-4870.1400000000003</v>
      </c>
      <c r="E176" s="255"/>
      <c r="F176" s="255">
        <v>0</v>
      </c>
      <c r="G176" s="125"/>
      <c r="H176" s="255">
        <v>-16351.59</v>
      </c>
      <c r="I176" s="125"/>
      <c r="J176" s="255">
        <v>0</v>
      </c>
      <c r="K176" s="125"/>
      <c r="L176" s="255">
        <v>0</v>
      </c>
      <c r="M176" s="255"/>
      <c r="N176" s="255">
        <v>0</v>
      </c>
      <c r="O176" s="255"/>
      <c r="P176" s="255">
        <v>0</v>
      </c>
      <c r="Q176" s="255"/>
      <c r="R176" s="255">
        <v>-21221.73</v>
      </c>
    </row>
    <row r="177" spans="1:21" outlineLevel="1" x14ac:dyDescent="0.2">
      <c r="A177" s="10" t="s">
        <v>1267</v>
      </c>
      <c r="B177" s="255">
        <v>0</v>
      </c>
      <c r="C177" s="255"/>
      <c r="D177" s="255">
        <v>-286979.27999999997</v>
      </c>
      <c r="E177" s="255"/>
      <c r="F177" s="255">
        <v>0</v>
      </c>
      <c r="G177" s="125"/>
      <c r="H177" s="255">
        <v>-10733.09</v>
      </c>
      <c r="I177" s="125"/>
      <c r="J177" s="255">
        <v>0</v>
      </c>
      <c r="K177" s="125"/>
      <c r="L177" s="255">
        <v>0</v>
      </c>
      <c r="M177" s="255"/>
      <c r="N177" s="255">
        <v>0</v>
      </c>
      <c r="O177" s="255"/>
      <c r="P177" s="255">
        <v>0</v>
      </c>
      <c r="Q177" s="255"/>
      <c r="R177" s="255">
        <v>-297712.37</v>
      </c>
    </row>
    <row r="178" spans="1:21" outlineLevel="1" x14ac:dyDescent="0.2">
      <c r="A178" s="10" t="s">
        <v>1268</v>
      </c>
      <c r="B178" s="255">
        <v>0</v>
      </c>
      <c r="C178" s="255"/>
      <c r="D178" s="255">
        <v>-1695.9600000000003</v>
      </c>
      <c r="E178" s="255"/>
      <c r="F178" s="255">
        <v>0</v>
      </c>
      <c r="G178" s="125"/>
      <c r="H178" s="255">
        <v>-527.85</v>
      </c>
      <c r="I178" s="125"/>
      <c r="J178" s="255">
        <v>0</v>
      </c>
      <c r="K178" s="125"/>
      <c r="L178" s="255">
        <v>0</v>
      </c>
      <c r="M178" s="255"/>
      <c r="N178" s="255">
        <v>0</v>
      </c>
      <c r="O178" s="255"/>
      <c r="P178" s="255">
        <v>0</v>
      </c>
      <c r="Q178" s="255"/>
      <c r="R178" s="255">
        <v>-2223.8100000000004</v>
      </c>
    </row>
    <row r="179" spans="1:21" outlineLevel="1" x14ac:dyDescent="0.2">
      <c r="A179" s="271" t="s">
        <v>1334</v>
      </c>
      <c r="B179" s="255">
        <v>0</v>
      </c>
      <c r="C179" s="255"/>
      <c r="D179" s="255">
        <v>-293.27999999999997</v>
      </c>
      <c r="E179" s="255"/>
      <c r="F179" s="255">
        <v>0</v>
      </c>
      <c r="G179" s="125"/>
      <c r="H179" s="255">
        <v>0</v>
      </c>
      <c r="I179" s="125"/>
      <c r="J179" s="255">
        <v>0</v>
      </c>
      <c r="K179" s="125"/>
      <c r="L179" s="255">
        <v>0</v>
      </c>
      <c r="M179" s="255"/>
      <c r="N179" s="255">
        <v>0</v>
      </c>
      <c r="O179" s="255"/>
      <c r="P179" s="255">
        <v>0</v>
      </c>
      <c r="Q179" s="255"/>
      <c r="R179" s="255">
        <v>-293.27999999999997</v>
      </c>
      <c r="S179" s="27"/>
      <c r="T179" s="24"/>
      <c r="U179" s="24"/>
    </row>
    <row r="180" spans="1:21" outlineLevel="1" x14ac:dyDescent="0.2">
      <c r="A180" s="10" t="s">
        <v>672</v>
      </c>
      <c r="B180" s="255">
        <v>-355586.47</v>
      </c>
      <c r="C180" s="255"/>
      <c r="D180" s="255">
        <v>-11261.160000000002</v>
      </c>
      <c r="E180" s="255"/>
      <c r="F180" s="255">
        <v>0</v>
      </c>
      <c r="G180" s="125"/>
      <c r="H180" s="255">
        <v>0</v>
      </c>
      <c r="I180" s="125"/>
      <c r="J180" s="255">
        <v>0</v>
      </c>
      <c r="K180" s="125"/>
      <c r="L180" s="255">
        <v>0</v>
      </c>
      <c r="M180" s="255"/>
      <c r="N180" s="255">
        <v>0</v>
      </c>
      <c r="O180" s="255"/>
      <c r="P180" s="255">
        <v>0</v>
      </c>
      <c r="Q180" s="255"/>
      <c r="R180" s="255">
        <v>-366847.62999999995</v>
      </c>
    </row>
    <row r="181" spans="1:21" x14ac:dyDescent="0.2">
      <c r="A181" s="10" t="s">
        <v>748</v>
      </c>
      <c r="B181" s="255">
        <v>-194546694.86000001</v>
      </c>
      <c r="C181" s="255"/>
      <c r="D181" s="255">
        <v>-5388669.6000000006</v>
      </c>
      <c r="E181" s="255"/>
      <c r="F181" s="255">
        <v>2867780.04</v>
      </c>
      <c r="G181" s="125"/>
      <c r="H181" s="255">
        <v>-346710.35</v>
      </c>
      <c r="I181" s="125"/>
      <c r="J181" s="255">
        <v>0</v>
      </c>
      <c r="K181" s="125"/>
      <c r="L181" s="255">
        <v>687334.08</v>
      </c>
      <c r="M181" s="255"/>
      <c r="N181" s="255">
        <v>0</v>
      </c>
      <c r="O181" s="255"/>
      <c r="P181" s="255">
        <v>0</v>
      </c>
      <c r="Q181" s="255"/>
      <c r="R181" s="255">
        <v>-196726960.69000003</v>
      </c>
    </row>
    <row r="182" spans="1:21" outlineLevel="1" x14ac:dyDescent="0.2">
      <c r="A182" s="10" t="s">
        <v>292</v>
      </c>
      <c r="B182" s="255">
        <v>-6650.86</v>
      </c>
      <c r="C182" s="255"/>
      <c r="D182" s="255">
        <v>0</v>
      </c>
      <c r="E182" s="255"/>
      <c r="F182" s="255">
        <v>0</v>
      </c>
      <c r="G182" s="125"/>
      <c r="H182" s="255">
        <v>0</v>
      </c>
      <c r="I182" s="125"/>
      <c r="J182" s="255">
        <v>0</v>
      </c>
      <c r="K182" s="125"/>
      <c r="L182" s="255">
        <v>0</v>
      </c>
      <c r="M182" s="255"/>
      <c r="N182" s="255">
        <v>0</v>
      </c>
      <c r="O182" s="255"/>
      <c r="P182" s="255">
        <v>0</v>
      </c>
      <c r="Q182" s="255"/>
      <c r="R182" s="255">
        <v>-6650.86</v>
      </c>
    </row>
    <row r="183" spans="1:21" outlineLevel="1" x14ac:dyDescent="0.2">
      <c r="A183" s="10" t="s">
        <v>674</v>
      </c>
      <c r="B183" s="255">
        <v>-2547654.1500000004</v>
      </c>
      <c r="C183" s="255"/>
      <c r="D183" s="255">
        <v>-52984.310000000005</v>
      </c>
      <c r="E183" s="255"/>
      <c r="F183" s="255">
        <v>0</v>
      </c>
      <c r="G183" s="125"/>
      <c r="H183" s="255">
        <v>0</v>
      </c>
      <c r="I183" s="125"/>
      <c r="J183" s="255">
        <v>0</v>
      </c>
      <c r="K183" s="125"/>
      <c r="L183" s="255">
        <v>0</v>
      </c>
      <c r="M183" s="255"/>
      <c r="N183" s="255">
        <v>0</v>
      </c>
      <c r="O183" s="255"/>
      <c r="P183" s="255">
        <v>0</v>
      </c>
      <c r="Q183" s="255"/>
      <c r="R183" s="255">
        <v>-2600638.4600000004</v>
      </c>
    </row>
    <row r="184" spans="1:21" outlineLevel="1" x14ac:dyDescent="0.2">
      <c r="A184" s="10" t="s">
        <v>675</v>
      </c>
      <c r="B184" s="255">
        <v>-165273.59999999998</v>
      </c>
      <c r="C184" s="255"/>
      <c r="D184" s="255">
        <v>-2246.7600000000002</v>
      </c>
      <c r="E184" s="255"/>
      <c r="F184" s="255">
        <v>0</v>
      </c>
      <c r="G184" s="125"/>
      <c r="H184" s="255">
        <v>0</v>
      </c>
      <c r="I184" s="125"/>
      <c r="J184" s="255">
        <v>0</v>
      </c>
      <c r="K184" s="125"/>
      <c r="L184" s="255">
        <v>0</v>
      </c>
      <c r="M184" s="255"/>
      <c r="N184" s="255">
        <v>0</v>
      </c>
      <c r="O184" s="255"/>
      <c r="P184" s="255">
        <v>0</v>
      </c>
      <c r="Q184" s="255"/>
      <c r="R184" s="255">
        <v>-167520.35999999999</v>
      </c>
    </row>
    <row r="185" spans="1:21" outlineLevel="1" x14ac:dyDescent="0.2">
      <c r="A185" s="10" t="s">
        <v>676</v>
      </c>
      <c r="B185" s="255">
        <v>-675937.22</v>
      </c>
      <c r="C185" s="255"/>
      <c r="D185" s="255">
        <v>529730.87</v>
      </c>
      <c r="E185" s="255"/>
      <c r="F185" s="255">
        <v>827215.41</v>
      </c>
      <c r="G185" s="255"/>
      <c r="H185" s="255">
        <v>-535455.88</v>
      </c>
      <c r="I185" s="255"/>
      <c r="J185" s="255">
        <v>0</v>
      </c>
      <c r="K185" s="255"/>
      <c r="L185" s="255">
        <v>535455.88</v>
      </c>
      <c r="M185" s="255"/>
      <c r="N185" s="255">
        <v>0</v>
      </c>
      <c r="O185" s="255"/>
      <c r="P185" s="255">
        <v>0</v>
      </c>
      <c r="Q185" s="255"/>
      <c r="R185" s="255">
        <v>681009.06</v>
      </c>
    </row>
    <row r="186" spans="1:21" outlineLevel="1" x14ac:dyDescent="0.2">
      <c r="A186" s="10" t="s">
        <v>677</v>
      </c>
      <c r="B186" s="255">
        <v>-3669182.0900000003</v>
      </c>
      <c r="C186" s="255"/>
      <c r="D186" s="255">
        <v>-107814.12</v>
      </c>
      <c r="E186" s="255"/>
      <c r="F186" s="255">
        <v>501984.51</v>
      </c>
      <c r="G186" s="255"/>
      <c r="H186" s="255">
        <v>-32789.360000000001</v>
      </c>
      <c r="I186" s="255"/>
      <c r="J186" s="255">
        <v>0</v>
      </c>
      <c r="K186" s="255"/>
      <c r="L186" s="255">
        <v>32789.360000000001</v>
      </c>
      <c r="M186" s="255"/>
      <c r="N186" s="255">
        <v>0</v>
      </c>
      <c r="O186" s="255"/>
      <c r="P186" s="255">
        <v>0</v>
      </c>
      <c r="Q186" s="255"/>
      <c r="R186" s="255">
        <v>-3275011.7</v>
      </c>
    </row>
    <row r="187" spans="1:21" outlineLevel="1" x14ac:dyDescent="0.2">
      <c r="A187" s="10" t="s">
        <v>678</v>
      </c>
      <c r="B187" s="255">
        <v>-2598578.23</v>
      </c>
      <c r="C187" s="255"/>
      <c r="D187" s="255">
        <v>-100256.4</v>
      </c>
      <c r="E187" s="255"/>
      <c r="F187" s="255">
        <v>0</v>
      </c>
      <c r="G187" s="255"/>
      <c r="H187" s="255">
        <v>0</v>
      </c>
      <c r="I187" s="255"/>
      <c r="J187" s="255">
        <v>0</v>
      </c>
      <c r="K187" s="255"/>
      <c r="L187" s="255">
        <v>0</v>
      </c>
      <c r="M187" s="255"/>
      <c r="N187" s="255">
        <v>0</v>
      </c>
      <c r="O187" s="255"/>
      <c r="P187" s="255">
        <v>0</v>
      </c>
      <c r="Q187" s="255"/>
      <c r="R187" s="255">
        <v>-2698834.63</v>
      </c>
    </row>
    <row r="188" spans="1:21" outlineLevel="1" x14ac:dyDescent="0.2">
      <c r="A188" s="271" t="s">
        <v>1335</v>
      </c>
      <c r="B188" s="255">
        <v>0</v>
      </c>
      <c r="C188" s="255"/>
      <c r="D188" s="255">
        <v>-9847.66</v>
      </c>
      <c r="E188" s="255"/>
      <c r="F188" s="255">
        <v>0</v>
      </c>
      <c r="G188" s="255"/>
      <c r="H188" s="255">
        <v>0</v>
      </c>
      <c r="I188" s="255"/>
      <c r="J188" s="255">
        <v>0</v>
      </c>
      <c r="K188" s="255"/>
      <c r="L188" s="255">
        <v>0</v>
      </c>
      <c r="M188" s="255"/>
      <c r="N188" s="255">
        <v>0</v>
      </c>
      <c r="O188" s="255"/>
      <c r="P188" s="255">
        <v>0</v>
      </c>
      <c r="Q188" s="255"/>
      <c r="R188" s="255">
        <v>-9847.66</v>
      </c>
      <c r="S188" s="27"/>
      <c r="T188" s="24"/>
      <c r="U188" s="24"/>
    </row>
    <row r="189" spans="1:21" x14ac:dyDescent="0.2">
      <c r="A189" s="10" t="s">
        <v>749</v>
      </c>
      <c r="B189" s="255">
        <v>-9663276.1500000004</v>
      </c>
      <c r="C189" s="255"/>
      <c r="D189" s="255">
        <v>256581.62000000002</v>
      </c>
      <c r="E189" s="255"/>
      <c r="F189" s="255">
        <v>1329199.92</v>
      </c>
      <c r="G189" s="255"/>
      <c r="H189" s="255">
        <v>-568245.24</v>
      </c>
      <c r="I189" s="255"/>
      <c r="J189" s="255">
        <v>0</v>
      </c>
      <c r="K189" s="255"/>
      <c r="L189" s="255">
        <v>568245.24</v>
      </c>
      <c r="M189" s="255"/>
      <c r="N189" s="255">
        <v>0</v>
      </c>
      <c r="O189" s="255"/>
      <c r="P189" s="255">
        <v>0</v>
      </c>
      <c r="Q189" s="255"/>
      <c r="R189" s="255">
        <v>-8077494.6100000003</v>
      </c>
    </row>
    <row r="190" spans="1:21" outlineLevel="1" x14ac:dyDescent="0.2">
      <c r="A190" s="10" t="s">
        <v>679</v>
      </c>
      <c r="B190" s="255">
        <v>-1097.3999999999651</v>
      </c>
      <c r="C190" s="255"/>
      <c r="D190" s="255">
        <v>0</v>
      </c>
      <c r="E190" s="255"/>
      <c r="F190" s="255">
        <v>0</v>
      </c>
      <c r="G190" s="255"/>
      <c r="H190" s="255">
        <v>0</v>
      </c>
      <c r="I190" s="255"/>
      <c r="J190" s="255">
        <v>0</v>
      </c>
      <c r="K190" s="255"/>
      <c r="L190" s="255">
        <v>0</v>
      </c>
      <c r="M190" s="255"/>
      <c r="N190" s="255">
        <v>0</v>
      </c>
      <c r="O190" s="255"/>
      <c r="P190" s="255">
        <v>0</v>
      </c>
      <c r="Q190" s="255"/>
      <c r="R190" s="255">
        <v>-1097.3999999999651</v>
      </c>
    </row>
    <row r="191" spans="1:21" outlineLevel="1" x14ac:dyDescent="0.2">
      <c r="A191" s="10" t="s">
        <v>360</v>
      </c>
      <c r="B191" s="255">
        <v>-1264.5300000000279</v>
      </c>
      <c r="C191" s="255"/>
      <c r="D191" s="255">
        <v>0</v>
      </c>
      <c r="E191" s="255"/>
      <c r="F191" s="255">
        <v>0</v>
      </c>
      <c r="G191" s="255"/>
      <c r="H191" s="255">
        <v>0</v>
      </c>
      <c r="I191" s="255"/>
      <c r="J191" s="255">
        <v>0</v>
      </c>
      <c r="K191" s="255"/>
      <c r="L191" s="255">
        <v>0</v>
      </c>
      <c r="M191" s="255"/>
      <c r="N191" s="255">
        <v>0</v>
      </c>
      <c r="O191" s="255"/>
      <c r="P191" s="255">
        <v>0</v>
      </c>
      <c r="Q191" s="255"/>
      <c r="R191" s="255">
        <v>-1264.5300000000279</v>
      </c>
    </row>
    <row r="192" spans="1:21" x14ac:dyDescent="0.2">
      <c r="A192" s="10" t="s">
        <v>460</v>
      </c>
      <c r="B192" s="255">
        <v>-2361.929999999993</v>
      </c>
      <c r="C192" s="255"/>
      <c r="D192" s="255">
        <v>0</v>
      </c>
      <c r="E192" s="255"/>
      <c r="F192" s="255">
        <v>0</v>
      </c>
      <c r="G192" s="255"/>
      <c r="H192" s="255">
        <v>0</v>
      </c>
      <c r="I192" s="255"/>
      <c r="J192" s="255">
        <v>0</v>
      </c>
      <c r="K192" s="255"/>
      <c r="L192" s="255">
        <v>0</v>
      </c>
      <c r="M192" s="255"/>
      <c r="N192" s="255">
        <v>0</v>
      </c>
      <c r="O192" s="255"/>
      <c r="P192" s="255">
        <v>0</v>
      </c>
      <c r="Q192" s="255"/>
      <c r="R192" s="255">
        <v>-2361.929999999993</v>
      </c>
    </row>
    <row r="193" spans="1:18" outlineLevel="1" x14ac:dyDescent="0.2">
      <c r="A193" s="10" t="s">
        <v>990</v>
      </c>
      <c r="B193" s="255">
        <v>-54187.520000000004</v>
      </c>
      <c r="C193" s="255"/>
      <c r="D193" s="255">
        <v>-1376.4000000000003</v>
      </c>
      <c r="E193" s="255"/>
      <c r="F193" s="255">
        <v>0</v>
      </c>
      <c r="G193" s="255"/>
      <c r="H193" s="255">
        <v>0</v>
      </c>
      <c r="I193" s="255"/>
      <c r="J193" s="255">
        <v>0</v>
      </c>
      <c r="K193" s="255"/>
      <c r="L193" s="255">
        <v>0</v>
      </c>
      <c r="M193" s="255"/>
      <c r="N193" s="255">
        <v>0</v>
      </c>
      <c r="O193" s="255"/>
      <c r="P193" s="255">
        <v>0</v>
      </c>
      <c r="Q193" s="255"/>
      <c r="R193" s="255">
        <v>-55563.920000000006</v>
      </c>
    </row>
    <row r="194" spans="1:18" outlineLevel="1" x14ac:dyDescent="0.2">
      <c r="A194" s="10" t="s">
        <v>991</v>
      </c>
      <c r="B194" s="255">
        <v>-1114249.3699999999</v>
      </c>
      <c r="C194" s="255"/>
      <c r="D194" s="255">
        <v>-47155.68</v>
      </c>
      <c r="E194" s="255"/>
      <c r="F194" s="255">
        <v>0</v>
      </c>
      <c r="G194" s="255"/>
      <c r="H194" s="255">
        <v>0</v>
      </c>
      <c r="I194" s="255"/>
      <c r="J194" s="255">
        <v>0</v>
      </c>
      <c r="K194" s="255"/>
      <c r="L194" s="255">
        <v>0</v>
      </c>
      <c r="M194" s="255"/>
      <c r="N194" s="255">
        <v>0</v>
      </c>
      <c r="O194" s="255"/>
      <c r="P194" s="255">
        <v>0</v>
      </c>
      <c r="Q194" s="255"/>
      <c r="R194" s="255">
        <v>-1161405.0499999998</v>
      </c>
    </row>
    <row r="195" spans="1:18" outlineLevel="1" x14ac:dyDescent="0.2">
      <c r="A195" s="10" t="s">
        <v>356</v>
      </c>
      <c r="B195" s="255">
        <v>-1228538.1499999999</v>
      </c>
      <c r="C195" s="255"/>
      <c r="D195" s="255">
        <v>0</v>
      </c>
      <c r="E195" s="255"/>
      <c r="F195" s="255">
        <v>1471.42</v>
      </c>
      <c r="G195" s="255"/>
      <c r="H195" s="255">
        <v>0</v>
      </c>
      <c r="I195" s="255"/>
      <c r="J195" s="255">
        <v>0</v>
      </c>
      <c r="K195" s="255"/>
      <c r="L195" s="255">
        <v>4893.78</v>
      </c>
      <c r="M195" s="255"/>
      <c r="N195" s="255">
        <v>0</v>
      </c>
      <c r="O195" s="255"/>
      <c r="P195" s="255">
        <v>0</v>
      </c>
      <c r="Q195" s="255"/>
      <c r="R195" s="255">
        <v>-1222172.95</v>
      </c>
    </row>
    <row r="196" spans="1:18" outlineLevel="1" x14ac:dyDescent="0.2">
      <c r="A196" s="10" t="s">
        <v>344</v>
      </c>
      <c r="B196" s="255">
        <v>-152754.79</v>
      </c>
      <c r="C196" s="255"/>
      <c r="D196" s="255">
        <v>0</v>
      </c>
      <c r="E196" s="255"/>
      <c r="F196" s="255">
        <v>561.22</v>
      </c>
      <c r="G196" s="125"/>
      <c r="H196" s="255">
        <v>0</v>
      </c>
      <c r="I196" s="125"/>
      <c r="J196" s="255">
        <v>0</v>
      </c>
      <c r="K196" s="125"/>
      <c r="L196" s="255">
        <v>1866.55</v>
      </c>
      <c r="M196" s="255"/>
      <c r="N196" s="255">
        <v>0</v>
      </c>
      <c r="O196" s="255"/>
      <c r="P196" s="255">
        <v>0</v>
      </c>
      <c r="Q196" s="255"/>
      <c r="R196" s="255">
        <v>-150327.02000000002</v>
      </c>
    </row>
    <row r="197" spans="1:18" outlineLevel="1" x14ac:dyDescent="0.2">
      <c r="A197" s="10" t="s">
        <v>345</v>
      </c>
      <c r="B197" s="255">
        <v>-1182185.79</v>
      </c>
      <c r="C197" s="255"/>
      <c r="D197" s="255">
        <v>0</v>
      </c>
      <c r="E197" s="255"/>
      <c r="F197" s="255">
        <v>6003.67</v>
      </c>
      <c r="G197" s="125"/>
      <c r="H197" s="255">
        <v>0</v>
      </c>
      <c r="I197" s="125"/>
      <c r="J197" s="255">
        <v>0</v>
      </c>
      <c r="K197" s="125"/>
      <c r="L197" s="255">
        <v>19967.509999999998</v>
      </c>
      <c r="M197" s="255"/>
      <c r="N197" s="255">
        <v>0</v>
      </c>
      <c r="O197" s="255"/>
      <c r="P197" s="255">
        <v>0</v>
      </c>
      <c r="Q197" s="255"/>
      <c r="R197" s="255">
        <v>-1156214.6100000001</v>
      </c>
    </row>
    <row r="198" spans="1:18" outlineLevel="1" x14ac:dyDescent="0.2">
      <c r="A198" s="10" t="s">
        <v>347</v>
      </c>
      <c r="B198" s="255">
        <v>-18709047.02</v>
      </c>
      <c r="C198" s="255"/>
      <c r="D198" s="255">
        <v>-840583.07999999973</v>
      </c>
      <c r="E198" s="255"/>
      <c r="F198" s="255">
        <v>0</v>
      </c>
      <c r="G198" s="125"/>
      <c r="H198" s="255">
        <v>0</v>
      </c>
      <c r="I198" s="125"/>
      <c r="J198" s="255">
        <v>0</v>
      </c>
      <c r="K198" s="125"/>
      <c r="L198" s="255">
        <v>0</v>
      </c>
      <c r="M198" s="255"/>
      <c r="N198" s="255">
        <v>0</v>
      </c>
      <c r="O198" s="255"/>
      <c r="P198" s="255">
        <v>0</v>
      </c>
      <c r="Q198" s="255"/>
      <c r="R198" s="255">
        <v>-19549630.099999998</v>
      </c>
    </row>
    <row r="199" spans="1:18" outlineLevel="1" x14ac:dyDescent="0.2">
      <c r="A199" s="10" t="s">
        <v>348</v>
      </c>
      <c r="B199" s="255">
        <v>-29107153.469999999</v>
      </c>
      <c r="C199" s="255"/>
      <c r="D199" s="255">
        <v>-1144169.04</v>
      </c>
      <c r="E199" s="255"/>
      <c r="F199" s="255">
        <v>0</v>
      </c>
      <c r="G199" s="125"/>
      <c r="H199" s="255">
        <v>0</v>
      </c>
      <c r="I199" s="125"/>
      <c r="J199" s="255">
        <v>0</v>
      </c>
      <c r="K199" s="125"/>
      <c r="L199" s="255">
        <v>0</v>
      </c>
      <c r="M199" s="255"/>
      <c r="N199" s="255">
        <v>0</v>
      </c>
      <c r="O199" s="255"/>
      <c r="P199" s="255">
        <v>0</v>
      </c>
      <c r="Q199" s="255"/>
      <c r="R199" s="255">
        <v>-30251322.509999998</v>
      </c>
    </row>
    <row r="200" spans="1:18" outlineLevel="1" x14ac:dyDescent="0.2">
      <c r="A200" s="10" t="s">
        <v>1269</v>
      </c>
      <c r="B200" s="255">
        <v>-19926728.430000003</v>
      </c>
      <c r="C200" s="255"/>
      <c r="D200" s="255">
        <v>-1838062.2399999998</v>
      </c>
      <c r="E200" s="255"/>
      <c r="F200" s="255">
        <v>8776.9699999999993</v>
      </c>
      <c r="G200" s="125"/>
      <c r="H200" s="255">
        <v>7454.79</v>
      </c>
      <c r="I200" s="125"/>
      <c r="J200" s="255">
        <v>0</v>
      </c>
      <c r="K200" s="125"/>
      <c r="L200" s="255">
        <v>22018.41</v>
      </c>
      <c r="M200" s="255"/>
      <c r="N200" s="255">
        <v>0</v>
      </c>
      <c r="O200" s="255"/>
      <c r="P200" s="255">
        <v>0</v>
      </c>
      <c r="Q200" s="255"/>
      <c r="R200" s="255">
        <v>-21726540.500000004</v>
      </c>
    </row>
    <row r="201" spans="1:18" outlineLevel="1" x14ac:dyDescent="0.2">
      <c r="A201" s="10" t="s">
        <v>1270</v>
      </c>
      <c r="B201" s="255">
        <v>0</v>
      </c>
      <c r="C201" s="255"/>
      <c r="D201" s="255">
        <v>-5071.08</v>
      </c>
      <c r="E201" s="255"/>
      <c r="F201" s="255">
        <v>0</v>
      </c>
      <c r="G201" s="125"/>
      <c r="H201" s="255">
        <v>-7454.79</v>
      </c>
      <c r="I201" s="125"/>
      <c r="J201" s="255">
        <v>0</v>
      </c>
      <c r="K201" s="125"/>
      <c r="L201" s="255">
        <v>0</v>
      </c>
      <c r="M201" s="255"/>
      <c r="N201" s="255">
        <v>0</v>
      </c>
      <c r="O201" s="255"/>
      <c r="P201" s="255">
        <v>0</v>
      </c>
      <c r="Q201" s="255"/>
      <c r="R201" s="255">
        <v>-12525.869999999999</v>
      </c>
    </row>
    <row r="202" spans="1:18" outlineLevel="1" x14ac:dyDescent="0.2">
      <c r="A202" s="10" t="s">
        <v>1271</v>
      </c>
      <c r="B202" s="255">
        <v>-16267964.559999997</v>
      </c>
      <c r="C202" s="255"/>
      <c r="D202" s="255">
        <v>-2477139.04</v>
      </c>
      <c r="E202" s="255"/>
      <c r="F202" s="255">
        <v>34373.43</v>
      </c>
      <c r="G202" s="125"/>
      <c r="H202" s="255">
        <v>7372.75</v>
      </c>
      <c r="I202" s="125"/>
      <c r="J202" s="255">
        <v>0</v>
      </c>
      <c r="K202" s="125"/>
      <c r="L202" s="255">
        <v>38690.94</v>
      </c>
      <c r="M202" s="255"/>
      <c r="N202" s="255">
        <v>0</v>
      </c>
      <c r="O202" s="255"/>
      <c r="P202" s="255">
        <v>0</v>
      </c>
      <c r="Q202" s="255"/>
      <c r="R202" s="255">
        <v>-18664666.479999997</v>
      </c>
    </row>
    <row r="203" spans="1:18" outlineLevel="1" x14ac:dyDescent="0.2">
      <c r="A203" s="10" t="s">
        <v>1272</v>
      </c>
      <c r="B203" s="255">
        <v>0</v>
      </c>
      <c r="C203" s="255"/>
      <c r="D203" s="255">
        <v>-5269.3799999999992</v>
      </c>
      <c r="E203" s="255"/>
      <c r="F203" s="255">
        <v>0</v>
      </c>
      <c r="G203" s="125"/>
      <c r="H203" s="255">
        <v>-7372.75</v>
      </c>
      <c r="I203" s="125"/>
      <c r="J203" s="255">
        <v>0</v>
      </c>
      <c r="K203" s="125"/>
      <c r="L203" s="255">
        <v>0</v>
      </c>
      <c r="M203" s="255"/>
      <c r="N203" s="255">
        <v>0</v>
      </c>
      <c r="O203" s="255"/>
      <c r="P203" s="255">
        <v>0</v>
      </c>
      <c r="Q203" s="255"/>
      <c r="R203" s="255">
        <v>-12642.13</v>
      </c>
    </row>
    <row r="204" spans="1:18" outlineLevel="1" x14ac:dyDescent="0.2">
      <c r="A204" s="10" t="s">
        <v>1274</v>
      </c>
      <c r="B204" s="255">
        <v>-27996649.959999997</v>
      </c>
      <c r="C204" s="255"/>
      <c r="D204" s="255">
        <v>-2861800.3299999996</v>
      </c>
      <c r="E204" s="255"/>
      <c r="F204" s="255">
        <v>2641859.9300000002</v>
      </c>
      <c r="G204" s="125"/>
      <c r="H204" s="255">
        <v>-87813.930000000051</v>
      </c>
      <c r="I204" s="125"/>
      <c r="J204" s="255">
        <v>0</v>
      </c>
      <c r="K204" s="125"/>
      <c r="L204" s="255">
        <v>1133289.21</v>
      </c>
      <c r="M204" s="255"/>
      <c r="N204" s="255">
        <v>-7659.87</v>
      </c>
      <c r="O204" s="255"/>
      <c r="P204" s="255">
        <v>0</v>
      </c>
      <c r="Q204" s="255"/>
      <c r="R204" s="255">
        <v>-27178774.949999996</v>
      </c>
    </row>
    <row r="205" spans="1:18" outlineLevel="1" x14ac:dyDescent="0.2">
      <c r="A205" s="10" t="s">
        <v>1273</v>
      </c>
      <c r="B205" s="255">
        <v>0</v>
      </c>
      <c r="C205" s="255"/>
      <c r="D205" s="255">
        <v>-5191.8</v>
      </c>
      <c r="E205" s="255"/>
      <c r="F205" s="255">
        <v>0</v>
      </c>
      <c r="G205" s="125"/>
      <c r="H205" s="255">
        <v>-10817.98</v>
      </c>
      <c r="I205" s="125"/>
      <c r="J205" s="255">
        <v>0</v>
      </c>
      <c r="K205" s="125"/>
      <c r="L205" s="255">
        <v>0</v>
      </c>
      <c r="M205" s="255"/>
      <c r="N205" s="255">
        <v>0</v>
      </c>
      <c r="O205" s="255"/>
      <c r="P205" s="255">
        <v>0</v>
      </c>
      <c r="Q205" s="255"/>
      <c r="R205" s="255">
        <v>-16009.779999999999</v>
      </c>
    </row>
    <row r="206" spans="1:18" outlineLevel="1" x14ac:dyDescent="0.2">
      <c r="A206" s="152" t="s">
        <v>1258</v>
      </c>
      <c r="B206" s="255">
        <v>-27029885.930000003</v>
      </c>
      <c r="C206" s="255"/>
      <c r="D206" s="255">
        <v>-1440912.1099999996</v>
      </c>
      <c r="E206" s="255"/>
      <c r="F206" s="255">
        <v>74376.28</v>
      </c>
      <c r="G206" s="125"/>
      <c r="H206" s="255">
        <v>43996.800000000003</v>
      </c>
      <c r="I206" s="125"/>
      <c r="J206" s="255">
        <v>0</v>
      </c>
      <c r="K206" s="125"/>
      <c r="L206" s="255">
        <v>20606.18</v>
      </c>
      <c r="M206" s="255"/>
      <c r="N206" s="255">
        <v>0</v>
      </c>
      <c r="O206" s="255"/>
      <c r="P206" s="255">
        <v>0</v>
      </c>
      <c r="Q206" s="255"/>
      <c r="R206" s="255">
        <v>-28331818.780000001</v>
      </c>
    </row>
    <row r="207" spans="1:18" outlineLevel="1" x14ac:dyDescent="0.2">
      <c r="A207" s="152" t="s">
        <v>1257</v>
      </c>
      <c r="B207" s="255">
        <v>0</v>
      </c>
      <c r="C207" s="255"/>
      <c r="D207" s="255">
        <v>-5900.4</v>
      </c>
      <c r="E207" s="255"/>
      <c r="F207" s="255">
        <v>0</v>
      </c>
      <c r="G207" s="125"/>
      <c r="H207" s="255">
        <v>-43996.800000000003</v>
      </c>
      <c r="I207" s="125">
        <v>0</v>
      </c>
      <c r="J207" s="255">
        <v>0</v>
      </c>
      <c r="K207" s="125"/>
      <c r="L207" s="255">
        <v>0</v>
      </c>
      <c r="M207" s="255"/>
      <c r="N207" s="255">
        <v>0</v>
      </c>
      <c r="O207" s="255"/>
      <c r="P207" s="255">
        <v>0</v>
      </c>
      <c r="Q207" s="255"/>
      <c r="R207" s="255">
        <v>-49897.200000000004</v>
      </c>
    </row>
    <row r="208" spans="1:18" outlineLevel="1" x14ac:dyDescent="0.2">
      <c r="A208" s="10" t="s">
        <v>137</v>
      </c>
      <c r="B208" s="255">
        <v>0</v>
      </c>
      <c r="C208" s="255"/>
      <c r="D208" s="255">
        <v>0</v>
      </c>
      <c r="E208" s="255"/>
      <c r="F208" s="255">
        <v>0</v>
      </c>
      <c r="G208" s="125"/>
      <c r="H208" s="255">
        <v>0</v>
      </c>
      <c r="I208" s="125"/>
      <c r="J208" s="255">
        <v>0</v>
      </c>
      <c r="K208" s="125"/>
      <c r="L208" s="255">
        <v>0</v>
      </c>
      <c r="M208" s="255"/>
      <c r="N208" s="255">
        <v>0</v>
      </c>
      <c r="O208" s="255"/>
      <c r="P208" s="255">
        <v>0</v>
      </c>
      <c r="Q208" s="255"/>
      <c r="R208" s="255">
        <v>0</v>
      </c>
    </row>
    <row r="209" spans="1:18" outlineLevel="1" x14ac:dyDescent="0.2">
      <c r="A209" s="10" t="s">
        <v>1275</v>
      </c>
      <c r="B209" s="255">
        <v>-32761422.749999996</v>
      </c>
      <c r="C209" s="255"/>
      <c r="D209" s="255">
        <v>-2336876.94</v>
      </c>
      <c r="E209" s="255"/>
      <c r="F209" s="255">
        <v>611018.75</v>
      </c>
      <c r="G209" s="125"/>
      <c r="H209" s="255">
        <v>23147.86</v>
      </c>
      <c r="I209" s="125"/>
      <c r="J209" s="255">
        <v>0</v>
      </c>
      <c r="K209" s="125"/>
      <c r="L209" s="255">
        <v>397112.86</v>
      </c>
      <c r="M209" s="255"/>
      <c r="N209" s="255">
        <v>-1383.65</v>
      </c>
      <c r="O209" s="255"/>
      <c r="P209" s="255">
        <v>0</v>
      </c>
      <c r="Q209" s="255"/>
      <c r="R209" s="255">
        <v>-34068403.869999997</v>
      </c>
    </row>
    <row r="210" spans="1:18" outlineLevel="1" x14ac:dyDescent="0.2">
      <c r="A210" s="10" t="s">
        <v>1276</v>
      </c>
      <c r="B210" s="255">
        <v>0</v>
      </c>
      <c r="C210" s="255"/>
      <c r="D210" s="255">
        <v>-7889.2800000000007</v>
      </c>
      <c r="E210" s="255"/>
      <c r="F210" s="255">
        <v>0</v>
      </c>
      <c r="G210" s="125"/>
      <c r="H210" s="255">
        <v>-22625.07</v>
      </c>
      <c r="I210" s="125"/>
      <c r="J210" s="255">
        <v>0</v>
      </c>
      <c r="K210" s="125"/>
      <c r="L210" s="255">
        <v>0</v>
      </c>
      <c r="M210" s="255"/>
      <c r="N210" s="255">
        <v>0</v>
      </c>
      <c r="O210" s="255"/>
      <c r="P210" s="255">
        <v>0</v>
      </c>
      <c r="Q210" s="255"/>
      <c r="R210" s="255">
        <v>-30514.35</v>
      </c>
    </row>
    <row r="211" spans="1:18" outlineLevel="1" x14ac:dyDescent="0.2">
      <c r="A211" s="10" t="s">
        <v>1277</v>
      </c>
      <c r="B211" s="255">
        <v>-24757137.23</v>
      </c>
      <c r="C211" s="255"/>
      <c r="D211" s="255">
        <v>-2497052.1900000004</v>
      </c>
      <c r="E211" s="255"/>
      <c r="F211" s="255">
        <v>221305.91</v>
      </c>
      <c r="G211" s="125"/>
      <c r="H211" s="255">
        <v>22241.5</v>
      </c>
      <c r="I211" s="125"/>
      <c r="J211" s="255">
        <v>0</v>
      </c>
      <c r="K211" s="125"/>
      <c r="L211" s="255">
        <v>55565.5</v>
      </c>
      <c r="M211" s="255"/>
      <c r="N211" s="255">
        <v>0</v>
      </c>
      <c r="O211" s="255"/>
      <c r="P211" s="255">
        <v>0</v>
      </c>
      <c r="Q211" s="255"/>
      <c r="R211" s="255">
        <v>-26955076.510000002</v>
      </c>
    </row>
    <row r="212" spans="1:18" outlineLevel="1" x14ac:dyDescent="0.2">
      <c r="A212" s="10" t="s">
        <v>1278</v>
      </c>
      <c r="B212" s="255">
        <v>0</v>
      </c>
      <c r="C212" s="255"/>
      <c r="D212" s="255">
        <v>-9068.1</v>
      </c>
      <c r="E212" s="255"/>
      <c r="F212" s="255">
        <v>0</v>
      </c>
      <c r="G212" s="125"/>
      <c r="H212" s="255">
        <v>-22241.5</v>
      </c>
      <c r="I212" s="125"/>
      <c r="J212" s="255">
        <v>0</v>
      </c>
      <c r="K212" s="125"/>
      <c r="L212" s="255">
        <v>0</v>
      </c>
      <c r="M212" s="255"/>
      <c r="N212" s="255">
        <v>0</v>
      </c>
      <c r="O212" s="255"/>
      <c r="P212" s="255">
        <v>0</v>
      </c>
      <c r="Q212" s="255"/>
      <c r="R212" s="255">
        <v>-31309.599999999999</v>
      </c>
    </row>
    <row r="213" spans="1:18" outlineLevel="1" x14ac:dyDescent="0.2">
      <c r="A213" s="10" t="s">
        <v>1279</v>
      </c>
      <c r="B213" s="255">
        <v>-64365663.770000011</v>
      </c>
      <c r="C213" s="255"/>
      <c r="D213" s="255">
        <v>-5543166.4400000013</v>
      </c>
      <c r="E213" s="255"/>
      <c r="F213" s="255">
        <v>4097127.36</v>
      </c>
      <c r="G213" s="125"/>
      <c r="H213" s="255">
        <v>23070</v>
      </c>
      <c r="I213" s="125"/>
      <c r="J213" s="255">
        <v>0</v>
      </c>
      <c r="K213" s="125"/>
      <c r="L213" s="255">
        <v>75333.67</v>
      </c>
      <c r="M213" s="255"/>
      <c r="N213" s="255">
        <v>-14274.24</v>
      </c>
      <c r="O213" s="255"/>
      <c r="P213" s="255">
        <v>0</v>
      </c>
      <c r="Q213" s="255"/>
      <c r="R213" s="255">
        <v>-65727573.420000009</v>
      </c>
    </row>
    <row r="214" spans="1:18" outlineLevel="1" x14ac:dyDescent="0.2">
      <c r="A214" s="10" t="s">
        <v>1280</v>
      </c>
      <c r="B214" s="255">
        <v>0</v>
      </c>
      <c r="C214" s="255"/>
      <c r="D214" s="255">
        <v>-7486.26</v>
      </c>
      <c r="E214" s="255"/>
      <c r="F214" s="255">
        <v>0</v>
      </c>
      <c r="G214" s="125"/>
      <c r="H214" s="255">
        <v>-23070</v>
      </c>
      <c r="I214" s="125"/>
      <c r="J214" s="255">
        <v>0</v>
      </c>
      <c r="K214" s="125"/>
      <c r="L214" s="255">
        <v>0</v>
      </c>
      <c r="M214" s="255"/>
      <c r="N214" s="255">
        <v>0</v>
      </c>
      <c r="O214" s="255"/>
      <c r="P214" s="255">
        <v>0</v>
      </c>
      <c r="Q214" s="255"/>
      <c r="R214" s="255">
        <v>-30556.260000000002</v>
      </c>
    </row>
    <row r="215" spans="1:18" outlineLevel="1" x14ac:dyDescent="0.2">
      <c r="A215" s="152" t="s">
        <v>1259</v>
      </c>
      <c r="B215" s="255">
        <v>-98189484.039999992</v>
      </c>
      <c r="C215" s="255"/>
      <c r="D215" s="255">
        <v>-9543705.7499999981</v>
      </c>
      <c r="E215" s="255"/>
      <c r="F215" s="255">
        <v>2624356.7400000002</v>
      </c>
      <c r="G215" s="125"/>
      <c r="H215" s="255">
        <v>699184.4</v>
      </c>
      <c r="I215" s="125"/>
      <c r="J215" s="255">
        <v>0</v>
      </c>
      <c r="K215" s="125"/>
      <c r="L215" s="255">
        <v>242904.39</v>
      </c>
      <c r="M215" s="255"/>
      <c r="N215" s="255">
        <v>-11318.62</v>
      </c>
      <c r="O215" s="255"/>
      <c r="P215" s="255">
        <v>0</v>
      </c>
      <c r="Q215" s="255"/>
      <c r="R215" s="255">
        <v>-104178062.88</v>
      </c>
    </row>
    <row r="216" spans="1:18" outlineLevel="1" x14ac:dyDescent="0.2">
      <c r="A216" s="152" t="s">
        <v>1260</v>
      </c>
      <c r="B216" s="255">
        <v>0</v>
      </c>
      <c r="C216" s="255"/>
      <c r="D216" s="255">
        <v>-30552.3</v>
      </c>
      <c r="E216" s="255"/>
      <c r="F216" s="255">
        <v>0</v>
      </c>
      <c r="G216" s="125"/>
      <c r="H216" s="255">
        <v>-217225.88</v>
      </c>
      <c r="I216" s="125"/>
      <c r="J216" s="255">
        <v>0</v>
      </c>
      <c r="K216" s="125"/>
      <c r="L216" s="255">
        <v>0</v>
      </c>
      <c r="M216" s="255"/>
      <c r="N216" s="255">
        <v>0</v>
      </c>
      <c r="O216" s="255"/>
      <c r="P216" s="255">
        <v>0</v>
      </c>
      <c r="Q216" s="255"/>
      <c r="R216" s="255">
        <v>-247778.18</v>
      </c>
    </row>
    <row r="217" spans="1:18" outlineLevel="1" x14ac:dyDescent="0.2">
      <c r="A217" s="152" t="s">
        <v>1281</v>
      </c>
      <c r="B217" s="255">
        <v>0</v>
      </c>
      <c r="C217" s="255"/>
      <c r="D217" s="255">
        <v>-9381.7800000000007</v>
      </c>
      <c r="E217" s="255"/>
      <c r="F217" s="255">
        <v>0</v>
      </c>
      <c r="G217" s="125"/>
      <c r="H217" s="255">
        <v>-36616.26</v>
      </c>
      <c r="I217" s="125"/>
      <c r="J217" s="255">
        <v>0</v>
      </c>
      <c r="K217" s="125"/>
      <c r="L217" s="255">
        <v>0</v>
      </c>
      <c r="M217" s="255"/>
      <c r="N217" s="255">
        <v>0</v>
      </c>
      <c r="O217" s="255"/>
      <c r="P217" s="255">
        <v>0</v>
      </c>
      <c r="Q217" s="255"/>
      <c r="R217" s="255">
        <v>-45998.04</v>
      </c>
    </row>
    <row r="218" spans="1:18" outlineLevel="1" x14ac:dyDescent="0.2">
      <c r="A218" s="152" t="s">
        <v>1261</v>
      </c>
      <c r="B218" s="255">
        <v>-72966455.5</v>
      </c>
      <c r="C218" s="255"/>
      <c r="D218" s="255">
        <v>-4234721.1099999994</v>
      </c>
      <c r="E218" s="255"/>
      <c r="F218" s="255">
        <v>882318.12</v>
      </c>
      <c r="G218" s="125"/>
      <c r="H218" s="255">
        <v>17069.2</v>
      </c>
      <c r="I218" s="125"/>
      <c r="J218" s="255">
        <v>0</v>
      </c>
      <c r="K218" s="125"/>
      <c r="L218" s="255">
        <v>102513.98999999999</v>
      </c>
      <c r="M218" s="255"/>
      <c r="N218" s="255">
        <v>0</v>
      </c>
      <c r="O218" s="255"/>
      <c r="P218" s="255">
        <v>0</v>
      </c>
      <c r="Q218" s="255"/>
      <c r="R218" s="255">
        <v>-76199275.299999997</v>
      </c>
    </row>
    <row r="219" spans="1:18" outlineLevel="1" x14ac:dyDescent="0.2">
      <c r="A219" s="152" t="s">
        <v>1262</v>
      </c>
      <c r="B219" s="255">
        <v>0</v>
      </c>
      <c r="C219" s="255"/>
      <c r="D219" s="255">
        <v>-1761</v>
      </c>
      <c r="E219" s="255"/>
      <c r="F219" s="255">
        <v>0</v>
      </c>
      <c r="G219" s="125"/>
      <c r="H219" s="255">
        <v>-17069.2</v>
      </c>
      <c r="I219" s="125"/>
      <c r="J219" s="255">
        <v>0</v>
      </c>
      <c r="K219" s="125"/>
      <c r="L219" s="255">
        <v>0</v>
      </c>
      <c r="M219" s="255"/>
      <c r="N219" s="255">
        <v>0</v>
      </c>
      <c r="O219" s="255"/>
      <c r="P219" s="255">
        <v>0</v>
      </c>
      <c r="Q219" s="255"/>
      <c r="R219" s="255">
        <v>-18830.2</v>
      </c>
    </row>
    <row r="220" spans="1:18" outlineLevel="1" x14ac:dyDescent="0.2">
      <c r="A220" s="10" t="s">
        <v>349</v>
      </c>
      <c r="B220" s="255">
        <v>-472402.15</v>
      </c>
      <c r="C220" s="255"/>
      <c r="D220" s="255">
        <v>-17789.280000000002</v>
      </c>
      <c r="E220" s="255"/>
      <c r="F220" s="255">
        <v>0</v>
      </c>
      <c r="G220" s="125"/>
      <c r="H220" s="255">
        <v>0</v>
      </c>
      <c r="I220" s="125"/>
      <c r="J220" s="255">
        <v>0</v>
      </c>
      <c r="K220" s="125"/>
      <c r="L220" s="255">
        <v>0</v>
      </c>
      <c r="M220" s="255"/>
      <c r="N220" s="255">
        <v>0</v>
      </c>
      <c r="O220" s="255"/>
      <c r="P220" s="255">
        <v>0</v>
      </c>
      <c r="Q220" s="255"/>
      <c r="R220" s="255">
        <v>-490191.43000000005</v>
      </c>
    </row>
    <row r="221" spans="1:18" outlineLevel="1" x14ac:dyDescent="0.2">
      <c r="A221" s="10" t="s">
        <v>350</v>
      </c>
      <c r="B221" s="255">
        <v>-2121302.02</v>
      </c>
      <c r="C221" s="255"/>
      <c r="D221" s="255">
        <v>-92804.88</v>
      </c>
      <c r="E221" s="255"/>
      <c r="F221" s="255">
        <v>0</v>
      </c>
      <c r="G221" s="125"/>
      <c r="H221" s="255">
        <v>0</v>
      </c>
      <c r="I221" s="125"/>
      <c r="J221" s="255">
        <v>0</v>
      </c>
      <c r="K221" s="125"/>
      <c r="L221" s="255">
        <v>0</v>
      </c>
      <c r="M221" s="255"/>
      <c r="N221" s="255">
        <v>0</v>
      </c>
      <c r="O221" s="255"/>
      <c r="P221" s="255">
        <v>0</v>
      </c>
      <c r="Q221" s="255"/>
      <c r="R221" s="255">
        <v>-2214106.9</v>
      </c>
    </row>
    <row r="222" spans="1:18" outlineLevel="1" x14ac:dyDescent="0.2">
      <c r="A222" s="10" t="s">
        <v>351</v>
      </c>
      <c r="B222" s="255">
        <v>-30638148.040000003</v>
      </c>
      <c r="C222" s="255"/>
      <c r="D222" s="255">
        <v>-1960176.1699999995</v>
      </c>
      <c r="E222" s="255"/>
      <c r="F222" s="255">
        <v>25422.91</v>
      </c>
      <c r="G222" s="125"/>
      <c r="H222" s="255">
        <v>-522.79</v>
      </c>
      <c r="I222" s="125"/>
      <c r="J222" s="255">
        <v>0</v>
      </c>
      <c r="K222" s="125"/>
      <c r="L222" s="255">
        <v>15085.63</v>
      </c>
      <c r="M222" s="255"/>
      <c r="N222" s="255">
        <v>0</v>
      </c>
      <c r="O222" s="255"/>
      <c r="P222" s="255">
        <v>0</v>
      </c>
      <c r="Q222" s="255"/>
      <c r="R222" s="255">
        <v>-32558338.460000001</v>
      </c>
    </row>
    <row r="223" spans="1:18" outlineLevel="1" x14ac:dyDescent="0.2">
      <c r="A223" s="10" t="s">
        <v>352</v>
      </c>
      <c r="B223" s="255">
        <v>-26905062.640000001</v>
      </c>
      <c r="C223" s="255"/>
      <c r="D223" s="255">
        <v>-1527056.3299999998</v>
      </c>
      <c r="E223" s="255"/>
      <c r="F223" s="255">
        <v>122491.01</v>
      </c>
      <c r="G223" s="125"/>
      <c r="H223" s="255">
        <v>0</v>
      </c>
      <c r="I223" s="125"/>
      <c r="J223" s="255">
        <v>0</v>
      </c>
      <c r="K223" s="125"/>
      <c r="L223" s="255">
        <v>0</v>
      </c>
      <c r="M223" s="255"/>
      <c r="N223" s="255">
        <v>0</v>
      </c>
      <c r="O223" s="255"/>
      <c r="P223" s="255">
        <v>0</v>
      </c>
      <c r="Q223" s="255"/>
      <c r="R223" s="255">
        <v>-28309627.959999997</v>
      </c>
    </row>
    <row r="224" spans="1:18" outlineLevel="1" x14ac:dyDescent="0.2">
      <c r="A224" s="10" t="s">
        <v>353</v>
      </c>
      <c r="B224" s="255">
        <v>-33692759.920000002</v>
      </c>
      <c r="C224" s="255"/>
      <c r="D224" s="255">
        <v>-2434169.8299999996</v>
      </c>
      <c r="E224" s="255"/>
      <c r="F224" s="255">
        <v>0</v>
      </c>
      <c r="G224" s="125"/>
      <c r="H224" s="255">
        <v>0</v>
      </c>
      <c r="I224" s="125"/>
      <c r="J224" s="255">
        <v>0</v>
      </c>
      <c r="K224" s="125"/>
      <c r="L224" s="255">
        <v>0</v>
      </c>
      <c r="M224" s="255"/>
      <c r="N224" s="255">
        <v>0</v>
      </c>
      <c r="O224" s="255"/>
      <c r="P224" s="255">
        <v>0</v>
      </c>
      <c r="Q224" s="255"/>
      <c r="R224" s="255">
        <v>-36126929.75</v>
      </c>
    </row>
    <row r="225" spans="1:21" outlineLevel="1" x14ac:dyDescent="0.2">
      <c r="A225" s="10" t="s">
        <v>889</v>
      </c>
      <c r="B225" s="255">
        <v>-595.38</v>
      </c>
      <c r="C225" s="255"/>
      <c r="D225" s="255">
        <v>0.12</v>
      </c>
      <c r="E225" s="255"/>
      <c r="F225" s="255">
        <v>0</v>
      </c>
      <c r="G225" s="125"/>
      <c r="H225" s="255">
        <v>595.38</v>
      </c>
      <c r="I225" s="125"/>
      <c r="J225" s="255">
        <v>0</v>
      </c>
      <c r="K225" s="125"/>
      <c r="L225" s="255">
        <v>0</v>
      </c>
      <c r="M225" s="255"/>
      <c r="N225" s="255">
        <v>0</v>
      </c>
      <c r="O225" s="255"/>
      <c r="P225" s="255">
        <v>0</v>
      </c>
      <c r="Q225" s="255"/>
      <c r="R225" s="255">
        <v>0.12000000000000455</v>
      </c>
    </row>
    <row r="226" spans="1:21" outlineLevel="1" x14ac:dyDescent="0.2">
      <c r="A226" s="10" t="s">
        <v>1282</v>
      </c>
      <c r="B226" s="255">
        <v>0</v>
      </c>
      <c r="C226" s="255"/>
      <c r="D226" s="255">
        <v>-281342.39999999997</v>
      </c>
      <c r="E226" s="255"/>
      <c r="F226" s="255">
        <v>0</v>
      </c>
      <c r="G226" s="125"/>
      <c r="H226" s="255">
        <v>261611.23</v>
      </c>
      <c r="I226" s="125"/>
      <c r="J226" s="255">
        <v>0</v>
      </c>
      <c r="K226" s="125"/>
      <c r="L226" s="255">
        <v>0</v>
      </c>
      <c r="M226" s="255"/>
      <c r="N226" s="255">
        <v>0</v>
      </c>
      <c r="O226" s="255"/>
      <c r="P226" s="255">
        <v>0</v>
      </c>
      <c r="Q226" s="255"/>
      <c r="R226" s="255">
        <v>-19731.169999999955</v>
      </c>
    </row>
    <row r="227" spans="1:21" outlineLevel="1" x14ac:dyDescent="0.2">
      <c r="A227" s="10" t="s">
        <v>1283</v>
      </c>
      <c r="B227" s="255">
        <v>0</v>
      </c>
      <c r="C227" s="255"/>
      <c r="D227" s="255">
        <v>-294043.38</v>
      </c>
      <c r="E227" s="255"/>
      <c r="F227" s="255">
        <v>0</v>
      </c>
      <c r="G227" s="125"/>
      <c r="H227" s="255">
        <v>-261611.23</v>
      </c>
      <c r="I227" s="125"/>
      <c r="J227" s="255">
        <v>0</v>
      </c>
      <c r="K227" s="125"/>
      <c r="L227" s="255">
        <v>0</v>
      </c>
      <c r="M227" s="255"/>
      <c r="N227" s="255">
        <v>0</v>
      </c>
      <c r="O227" s="255"/>
      <c r="P227" s="255">
        <v>0</v>
      </c>
      <c r="Q227" s="255"/>
      <c r="R227" s="255">
        <v>-555654.61</v>
      </c>
    </row>
    <row r="228" spans="1:21" outlineLevel="1" x14ac:dyDescent="0.2">
      <c r="A228" s="10" t="s">
        <v>1284</v>
      </c>
      <c r="B228" s="255">
        <v>-73129616.709999993</v>
      </c>
      <c r="C228" s="255"/>
      <c r="D228" s="255">
        <v>-7870429.0599999996</v>
      </c>
      <c r="E228" s="255"/>
      <c r="F228" s="255">
        <v>6386136.5</v>
      </c>
      <c r="G228" s="125"/>
      <c r="H228" s="255">
        <v>179782.08</v>
      </c>
      <c r="I228" s="125"/>
      <c r="J228" s="255">
        <v>0</v>
      </c>
      <c r="K228" s="125"/>
      <c r="L228" s="255">
        <v>412121.7</v>
      </c>
      <c r="M228" s="255"/>
      <c r="N228" s="255">
        <v>0</v>
      </c>
      <c r="O228" s="255"/>
      <c r="P228" s="255">
        <v>0</v>
      </c>
      <c r="Q228" s="255"/>
      <c r="R228" s="255">
        <v>-74022005.489999995</v>
      </c>
    </row>
    <row r="229" spans="1:21" outlineLevel="1" x14ac:dyDescent="0.2">
      <c r="A229" s="10" t="s">
        <v>1285</v>
      </c>
      <c r="B229" s="255">
        <v>0</v>
      </c>
      <c r="C229" s="255"/>
      <c r="D229" s="255">
        <v>-57274.740000000005</v>
      </c>
      <c r="E229" s="255"/>
      <c r="F229" s="255">
        <v>0</v>
      </c>
      <c r="G229" s="125"/>
      <c r="H229" s="255">
        <v>-179782.08</v>
      </c>
      <c r="I229" s="125"/>
      <c r="J229" s="255">
        <v>0</v>
      </c>
      <c r="K229" s="125"/>
      <c r="L229" s="255">
        <v>0</v>
      </c>
      <c r="M229" s="255"/>
      <c r="N229" s="255">
        <v>0</v>
      </c>
      <c r="O229" s="255"/>
      <c r="P229" s="255">
        <v>0</v>
      </c>
      <c r="Q229" s="255"/>
      <c r="R229" s="255">
        <v>-237056.82</v>
      </c>
    </row>
    <row r="230" spans="1:21" outlineLevel="1" x14ac:dyDescent="0.2">
      <c r="A230" s="10" t="s">
        <v>1286</v>
      </c>
      <c r="B230" s="255">
        <v>0</v>
      </c>
      <c r="C230" s="255"/>
      <c r="D230" s="255">
        <v>-4235708.92</v>
      </c>
      <c r="E230" s="255"/>
      <c r="F230" s="255">
        <v>0</v>
      </c>
      <c r="G230" s="125"/>
      <c r="H230" s="255">
        <v>546418.76</v>
      </c>
      <c r="I230" s="125"/>
      <c r="J230" s="255">
        <v>0</v>
      </c>
      <c r="K230" s="125"/>
      <c r="L230" s="255">
        <v>0</v>
      </c>
      <c r="M230" s="255"/>
      <c r="N230" s="255">
        <v>0</v>
      </c>
      <c r="O230" s="255"/>
      <c r="P230" s="255">
        <v>0</v>
      </c>
      <c r="Q230" s="255"/>
      <c r="R230" s="255">
        <v>-3689290.16</v>
      </c>
    </row>
    <row r="231" spans="1:21" outlineLevel="1" x14ac:dyDescent="0.2">
      <c r="A231" s="10" t="s">
        <v>1287</v>
      </c>
      <c r="B231" s="255">
        <v>0</v>
      </c>
      <c r="C231" s="255"/>
      <c r="D231" s="255">
        <v>-604823.1</v>
      </c>
      <c r="E231" s="255"/>
      <c r="F231" s="255">
        <v>0</v>
      </c>
      <c r="G231" s="125"/>
      <c r="H231" s="255">
        <v>-547014.14</v>
      </c>
      <c r="I231" s="125"/>
      <c r="J231" s="255">
        <v>0</v>
      </c>
      <c r="K231" s="125"/>
      <c r="L231" s="255">
        <v>0</v>
      </c>
      <c r="M231" s="255"/>
      <c r="N231" s="255">
        <v>0</v>
      </c>
      <c r="O231" s="255"/>
      <c r="P231" s="255">
        <v>0</v>
      </c>
      <c r="Q231" s="255"/>
      <c r="R231" s="255">
        <v>-1151837.24</v>
      </c>
    </row>
    <row r="232" spans="1:21" outlineLevel="1" x14ac:dyDescent="0.2">
      <c r="A232" s="271" t="s">
        <v>1336</v>
      </c>
      <c r="B232" s="255">
        <v>0</v>
      </c>
      <c r="C232" s="255"/>
      <c r="D232" s="255">
        <v>-5470.92</v>
      </c>
      <c r="E232" s="255"/>
      <c r="F232" s="255">
        <v>0</v>
      </c>
      <c r="G232" s="125"/>
      <c r="H232" s="255">
        <v>0</v>
      </c>
      <c r="I232" s="125"/>
      <c r="J232" s="255">
        <v>0</v>
      </c>
      <c r="K232" s="125"/>
      <c r="L232" s="255">
        <v>0</v>
      </c>
      <c r="M232" s="255"/>
      <c r="N232" s="255">
        <v>0</v>
      </c>
      <c r="O232" s="255"/>
      <c r="P232" s="255">
        <v>0</v>
      </c>
      <c r="Q232" s="255"/>
      <c r="R232" s="255">
        <v>-5470.92</v>
      </c>
      <c r="S232" s="27"/>
      <c r="T232" s="24"/>
      <c r="U232" s="24"/>
    </row>
    <row r="233" spans="1:21" outlineLevel="1" x14ac:dyDescent="0.2">
      <c r="A233" s="152" t="s">
        <v>1263</v>
      </c>
      <c r="B233" s="255">
        <v>-44272966.309999987</v>
      </c>
      <c r="C233" s="255"/>
      <c r="D233" s="255">
        <v>-2155202.2799999998</v>
      </c>
      <c r="E233" s="255"/>
      <c r="F233" s="255">
        <v>0</v>
      </c>
      <c r="G233" s="125"/>
      <c r="H233" s="255">
        <v>1192875.53</v>
      </c>
      <c r="I233" s="125"/>
      <c r="J233" s="255">
        <v>0</v>
      </c>
      <c r="K233" s="125"/>
      <c r="L233" s="255">
        <v>0</v>
      </c>
      <c r="M233" s="255"/>
      <c r="N233" s="255">
        <v>0</v>
      </c>
      <c r="O233" s="255"/>
      <c r="P233" s="255">
        <v>0</v>
      </c>
      <c r="Q233" s="255"/>
      <c r="R233" s="255">
        <v>-45235293.059999987</v>
      </c>
    </row>
    <row r="234" spans="1:21" outlineLevel="1" x14ac:dyDescent="0.2">
      <c r="A234" s="152" t="s">
        <v>1264</v>
      </c>
      <c r="B234" s="255">
        <v>0</v>
      </c>
      <c r="C234" s="255"/>
      <c r="D234" s="255">
        <v>-148622.34</v>
      </c>
      <c r="E234" s="255"/>
      <c r="F234" s="255">
        <v>0</v>
      </c>
      <c r="G234" s="125"/>
      <c r="H234" s="255">
        <v>-1192875.53</v>
      </c>
      <c r="I234" s="125"/>
      <c r="J234" s="255">
        <v>0</v>
      </c>
      <c r="K234" s="125"/>
      <c r="L234" s="255">
        <v>0</v>
      </c>
      <c r="M234" s="255"/>
      <c r="N234" s="255">
        <v>0</v>
      </c>
      <c r="O234" s="255"/>
      <c r="P234" s="255">
        <v>0</v>
      </c>
      <c r="Q234" s="255"/>
      <c r="R234" s="255">
        <v>-1341497.8700000001</v>
      </c>
    </row>
    <row r="235" spans="1:21" x14ac:dyDescent="0.2">
      <c r="A235" s="10" t="s">
        <v>750</v>
      </c>
      <c r="B235" s="255">
        <v>-647042361.44999993</v>
      </c>
      <c r="C235" s="255"/>
      <c r="D235" s="255">
        <v>-56579205.240000024</v>
      </c>
      <c r="E235" s="255"/>
      <c r="F235" s="125">
        <v>17737600.219999999</v>
      </c>
      <c r="G235" s="125"/>
      <c r="H235" s="125">
        <v>346710.35000000009</v>
      </c>
      <c r="I235" s="125"/>
      <c r="J235" s="125">
        <v>0</v>
      </c>
      <c r="K235" s="125"/>
      <c r="L235" s="125">
        <v>2541970.3200000003</v>
      </c>
      <c r="M235" s="255"/>
      <c r="N235" s="255">
        <v>-34636.380000000005</v>
      </c>
      <c r="O235" s="255"/>
      <c r="P235" s="255">
        <v>0</v>
      </c>
      <c r="Q235" s="255"/>
      <c r="R235" s="255">
        <v>-683029922.17999983</v>
      </c>
    </row>
    <row r="236" spans="1:21" outlineLevel="1" x14ac:dyDescent="0.2">
      <c r="A236" s="10" t="s">
        <v>346</v>
      </c>
      <c r="B236" s="255">
        <v>-258264.85</v>
      </c>
      <c r="C236" s="255"/>
      <c r="D236" s="255">
        <v>-11590.919999999996</v>
      </c>
      <c r="E236" s="255"/>
      <c r="F236" s="255">
        <v>0</v>
      </c>
      <c r="G236" s="125"/>
      <c r="H236" s="255">
        <v>0</v>
      </c>
      <c r="I236" s="125"/>
      <c r="J236" s="255">
        <v>0</v>
      </c>
      <c r="K236" s="125"/>
      <c r="L236" s="255">
        <v>0</v>
      </c>
      <c r="M236" s="255"/>
      <c r="N236" s="255">
        <v>0</v>
      </c>
      <c r="O236" s="255"/>
      <c r="P236" s="255">
        <v>0</v>
      </c>
      <c r="Q236" s="255"/>
      <c r="R236" s="255">
        <v>-269855.77</v>
      </c>
    </row>
    <row r="237" spans="1:21" outlineLevel="1" x14ac:dyDescent="0.2">
      <c r="A237" s="10" t="s">
        <v>354</v>
      </c>
      <c r="B237" s="255">
        <v>-381267.05</v>
      </c>
      <c r="C237" s="255"/>
      <c r="D237" s="255">
        <v>-12592.800000000007</v>
      </c>
      <c r="E237" s="255"/>
      <c r="F237" s="255">
        <v>0</v>
      </c>
      <c r="G237" s="125"/>
      <c r="H237" s="255">
        <v>0</v>
      </c>
      <c r="I237" s="125"/>
      <c r="J237" s="255">
        <v>0</v>
      </c>
      <c r="K237" s="125"/>
      <c r="L237" s="255">
        <v>0</v>
      </c>
      <c r="M237" s="255"/>
      <c r="N237" s="255">
        <v>0</v>
      </c>
      <c r="O237" s="255"/>
      <c r="P237" s="255">
        <v>0</v>
      </c>
      <c r="Q237" s="255"/>
      <c r="R237" s="255">
        <v>-393859.85</v>
      </c>
    </row>
    <row r="238" spans="1:21" x14ac:dyDescent="0.2">
      <c r="A238" s="10" t="s">
        <v>751</v>
      </c>
      <c r="B238" s="255">
        <v>-639531.9</v>
      </c>
      <c r="C238" s="255"/>
      <c r="D238" s="255">
        <v>-24183.72</v>
      </c>
      <c r="E238" s="255"/>
      <c r="F238" s="125">
        <v>0</v>
      </c>
      <c r="G238" s="125"/>
      <c r="H238" s="125">
        <v>0</v>
      </c>
      <c r="I238" s="125"/>
      <c r="J238" s="125">
        <v>0</v>
      </c>
      <c r="K238" s="125"/>
      <c r="L238" s="125">
        <v>0</v>
      </c>
      <c r="M238" s="255"/>
      <c r="N238" s="255">
        <v>0</v>
      </c>
      <c r="O238" s="255"/>
      <c r="P238" s="255">
        <v>0</v>
      </c>
      <c r="Q238" s="255"/>
      <c r="R238" s="255">
        <v>-663715.62</v>
      </c>
    </row>
    <row r="239" spans="1:21" outlineLevel="1" x14ac:dyDescent="0.2">
      <c r="A239" s="10" t="s">
        <v>355</v>
      </c>
      <c r="B239" s="255">
        <v>-158076.85999999999</v>
      </c>
      <c r="C239" s="255"/>
      <c r="D239" s="255">
        <v>0</v>
      </c>
      <c r="E239" s="255"/>
      <c r="F239" s="255">
        <v>0</v>
      </c>
      <c r="G239" s="125"/>
      <c r="H239" s="255">
        <v>0</v>
      </c>
      <c r="I239" s="125"/>
      <c r="J239" s="255">
        <v>0</v>
      </c>
      <c r="K239" s="125"/>
      <c r="L239" s="255">
        <v>0</v>
      </c>
      <c r="M239" s="255"/>
      <c r="N239" s="255">
        <v>0</v>
      </c>
      <c r="O239" s="255"/>
      <c r="P239" s="255">
        <v>0</v>
      </c>
      <c r="Q239" s="255"/>
      <c r="R239" s="255">
        <v>-158076.85999999999</v>
      </c>
    </row>
    <row r="240" spans="1:21" outlineLevel="1" x14ac:dyDescent="0.2">
      <c r="A240" s="10" t="s">
        <v>357</v>
      </c>
      <c r="B240" s="255">
        <v>-20928.57</v>
      </c>
      <c r="C240" s="255"/>
      <c r="D240" s="255">
        <v>0</v>
      </c>
      <c r="E240" s="255"/>
      <c r="F240" s="255">
        <v>0</v>
      </c>
      <c r="G240" s="255"/>
      <c r="H240" s="255">
        <v>0</v>
      </c>
      <c r="I240" s="255"/>
      <c r="J240" s="255">
        <v>0</v>
      </c>
      <c r="K240" s="255"/>
      <c r="L240" s="255">
        <v>0</v>
      </c>
      <c r="M240" s="255"/>
      <c r="N240" s="255">
        <v>0</v>
      </c>
      <c r="O240" s="255"/>
      <c r="P240" s="255">
        <v>0</v>
      </c>
      <c r="Q240" s="255"/>
      <c r="R240" s="255">
        <v>-20928.57</v>
      </c>
    </row>
    <row r="241" spans="1:18" outlineLevel="1" x14ac:dyDescent="0.2">
      <c r="A241" s="10" t="s">
        <v>992</v>
      </c>
      <c r="B241" s="255">
        <v>-1004854.68</v>
      </c>
      <c r="C241" s="255"/>
      <c r="D241" s="255">
        <v>0</v>
      </c>
      <c r="E241" s="255"/>
      <c r="F241" s="255">
        <v>0</v>
      </c>
      <c r="G241" s="255"/>
      <c r="H241" s="255">
        <v>0</v>
      </c>
      <c r="I241" s="255"/>
      <c r="J241" s="255">
        <v>0</v>
      </c>
      <c r="K241" s="255"/>
      <c r="L241" s="255">
        <v>0</v>
      </c>
      <c r="M241" s="255"/>
      <c r="N241" s="255">
        <v>0</v>
      </c>
      <c r="O241" s="255"/>
      <c r="P241" s="255">
        <v>0</v>
      </c>
      <c r="Q241" s="255"/>
      <c r="R241" s="255">
        <v>-1004854.68</v>
      </c>
    </row>
    <row r="242" spans="1:18" outlineLevel="1" x14ac:dyDescent="0.2">
      <c r="A242" s="10" t="s">
        <v>358</v>
      </c>
      <c r="B242" s="255">
        <v>-8674789.5700000003</v>
      </c>
      <c r="C242" s="255"/>
      <c r="D242" s="255">
        <v>-284011.26</v>
      </c>
      <c r="E242" s="255"/>
      <c r="F242" s="255">
        <v>0</v>
      </c>
      <c r="G242" s="255"/>
      <c r="H242" s="255">
        <v>0</v>
      </c>
      <c r="I242" s="255"/>
      <c r="J242" s="255">
        <v>0</v>
      </c>
      <c r="K242" s="255"/>
      <c r="L242" s="255">
        <v>0</v>
      </c>
      <c r="M242" s="255"/>
      <c r="N242" s="255">
        <v>0</v>
      </c>
      <c r="O242" s="255"/>
      <c r="P242" s="255">
        <v>0</v>
      </c>
      <c r="Q242" s="255"/>
      <c r="R242" s="255">
        <v>-8958800.8300000001</v>
      </c>
    </row>
    <row r="243" spans="1:18" outlineLevel="1" x14ac:dyDescent="0.2">
      <c r="A243" s="10" t="s">
        <v>359</v>
      </c>
      <c r="B243" s="255">
        <v>-7650532.0399999991</v>
      </c>
      <c r="C243" s="255"/>
      <c r="D243" s="255">
        <v>-176085.24</v>
      </c>
      <c r="E243" s="255"/>
      <c r="F243" s="255">
        <v>0</v>
      </c>
      <c r="G243" s="255"/>
      <c r="H243" s="255">
        <v>0</v>
      </c>
      <c r="I243" s="255"/>
      <c r="J243" s="255">
        <v>0</v>
      </c>
      <c r="K243" s="255"/>
      <c r="L243" s="255">
        <v>0</v>
      </c>
      <c r="M243" s="255"/>
      <c r="N243" s="255">
        <v>0</v>
      </c>
      <c r="O243" s="255"/>
      <c r="P243" s="255">
        <v>0</v>
      </c>
      <c r="Q243" s="255"/>
      <c r="R243" s="255">
        <v>-7826617.2799999993</v>
      </c>
    </row>
    <row r="244" spans="1:18" outlineLevel="1" x14ac:dyDescent="0.2">
      <c r="A244" s="10" t="s">
        <v>361</v>
      </c>
      <c r="B244" s="255">
        <v>-10892905.67</v>
      </c>
      <c r="C244" s="255"/>
      <c r="D244" s="255">
        <v>-541414.52999999991</v>
      </c>
      <c r="E244" s="255"/>
      <c r="F244" s="255">
        <v>294350.03999999998</v>
      </c>
      <c r="G244" s="255"/>
      <c r="H244" s="255">
        <v>0</v>
      </c>
      <c r="I244" s="255"/>
      <c r="J244" s="255">
        <v>0</v>
      </c>
      <c r="K244" s="255"/>
      <c r="L244" s="255">
        <v>33236.639999999999</v>
      </c>
      <c r="M244" s="255"/>
      <c r="N244" s="255">
        <v>0</v>
      </c>
      <c r="O244" s="255"/>
      <c r="P244" s="255">
        <v>0</v>
      </c>
      <c r="Q244" s="255"/>
      <c r="R244" s="255">
        <v>-11106733.52</v>
      </c>
    </row>
    <row r="245" spans="1:18" outlineLevel="1" x14ac:dyDescent="0.2">
      <c r="A245" s="10" t="s">
        <v>989</v>
      </c>
      <c r="B245" s="255">
        <v>-12749251.289999999</v>
      </c>
      <c r="C245" s="255"/>
      <c r="D245" s="255">
        <v>-315759.12000000005</v>
      </c>
      <c r="E245" s="255"/>
      <c r="F245" s="255">
        <v>0</v>
      </c>
      <c r="G245" s="255"/>
      <c r="H245" s="255">
        <v>0</v>
      </c>
      <c r="I245" s="255"/>
      <c r="J245" s="255">
        <v>0</v>
      </c>
      <c r="K245" s="255"/>
      <c r="L245" s="255">
        <v>0</v>
      </c>
      <c r="M245" s="255"/>
      <c r="N245" s="255">
        <v>0</v>
      </c>
      <c r="O245" s="255"/>
      <c r="P245" s="255">
        <v>0</v>
      </c>
      <c r="Q245" s="255"/>
      <c r="R245" s="255">
        <v>-13065010.409999998</v>
      </c>
    </row>
    <row r="246" spans="1:18" outlineLevel="1" x14ac:dyDescent="0.2">
      <c r="A246" s="10" t="s">
        <v>362</v>
      </c>
      <c r="B246" s="255">
        <v>-12911907.449999999</v>
      </c>
      <c r="C246" s="255"/>
      <c r="D246" s="255">
        <v>-420542.35999999987</v>
      </c>
      <c r="E246" s="255"/>
      <c r="F246" s="255">
        <v>20119.54</v>
      </c>
      <c r="G246" s="255"/>
      <c r="H246" s="255">
        <v>0</v>
      </c>
      <c r="I246" s="255"/>
      <c r="J246" s="255">
        <v>0</v>
      </c>
      <c r="K246" s="255"/>
      <c r="L246" s="255">
        <v>14225.29</v>
      </c>
      <c r="M246" s="255"/>
      <c r="N246" s="255">
        <v>0</v>
      </c>
      <c r="O246" s="255"/>
      <c r="P246" s="255">
        <v>0</v>
      </c>
      <c r="Q246" s="255"/>
      <c r="R246" s="255">
        <v>-13298104.98</v>
      </c>
    </row>
    <row r="247" spans="1:18" outlineLevel="1" x14ac:dyDescent="0.2">
      <c r="A247" s="10" t="s">
        <v>363</v>
      </c>
      <c r="B247" s="255">
        <v>-21146756.780000005</v>
      </c>
      <c r="C247" s="255"/>
      <c r="D247" s="255">
        <v>-645022.18000000005</v>
      </c>
      <c r="E247" s="255"/>
      <c r="F247" s="255">
        <v>2296618.42</v>
      </c>
      <c r="G247" s="255"/>
      <c r="H247" s="255">
        <v>0</v>
      </c>
      <c r="I247" s="255"/>
      <c r="J247" s="255">
        <v>0</v>
      </c>
      <c r="K247" s="255"/>
      <c r="L247" s="255">
        <v>0</v>
      </c>
      <c r="M247" s="255"/>
      <c r="N247" s="255">
        <v>0</v>
      </c>
      <c r="O247" s="255"/>
      <c r="P247" s="255">
        <v>0</v>
      </c>
      <c r="Q247" s="255"/>
      <c r="R247" s="255">
        <v>-19495160.540000007</v>
      </c>
    </row>
    <row r="248" spans="1:18" outlineLevel="1" x14ac:dyDescent="0.2">
      <c r="A248" s="10" t="s">
        <v>54</v>
      </c>
      <c r="B248" s="255">
        <v>-27967070.140000001</v>
      </c>
      <c r="C248" s="255"/>
      <c r="D248" s="255">
        <v>-976090.92000000016</v>
      </c>
      <c r="E248" s="255"/>
      <c r="F248" s="255">
        <v>123000.8</v>
      </c>
      <c r="G248" s="255"/>
      <c r="H248" s="255">
        <v>0</v>
      </c>
      <c r="I248" s="255"/>
      <c r="J248" s="255">
        <v>0</v>
      </c>
      <c r="K248" s="255"/>
      <c r="L248" s="255">
        <v>7360.92</v>
      </c>
      <c r="M248" s="255"/>
      <c r="N248" s="255">
        <v>0</v>
      </c>
      <c r="O248" s="255"/>
      <c r="P248" s="255">
        <v>0</v>
      </c>
      <c r="Q248" s="255"/>
      <c r="R248" s="255">
        <v>-28812799.34</v>
      </c>
    </row>
    <row r="249" spans="1:18" outlineLevel="1" x14ac:dyDescent="0.2">
      <c r="A249" s="10" t="s">
        <v>624</v>
      </c>
      <c r="B249" s="255">
        <v>-2052997.11</v>
      </c>
      <c r="C249" s="255"/>
      <c r="D249" s="255">
        <v>293.62</v>
      </c>
      <c r="E249" s="255"/>
      <c r="F249" s="255">
        <v>0</v>
      </c>
      <c r="G249" s="125"/>
      <c r="H249" s="255">
        <v>2052997.11</v>
      </c>
      <c r="I249" s="125"/>
      <c r="J249" s="255">
        <v>0</v>
      </c>
      <c r="K249" s="125"/>
      <c r="L249" s="255">
        <v>0</v>
      </c>
      <c r="M249" s="255"/>
      <c r="N249" s="255">
        <v>0</v>
      </c>
      <c r="O249" s="255"/>
      <c r="P249" s="255">
        <v>0</v>
      </c>
      <c r="Q249" s="255"/>
      <c r="R249" s="255">
        <v>293.62000000011176</v>
      </c>
    </row>
    <row r="250" spans="1:18" outlineLevel="1" x14ac:dyDescent="0.2">
      <c r="A250" s="10" t="s">
        <v>289</v>
      </c>
      <c r="B250" s="255">
        <v>-21348827.48</v>
      </c>
      <c r="C250" s="255"/>
      <c r="D250" s="255">
        <v>-1413932.91</v>
      </c>
      <c r="E250" s="255"/>
      <c r="F250" s="255">
        <v>359899.36</v>
      </c>
      <c r="G250" s="255"/>
      <c r="H250" s="255">
        <v>0</v>
      </c>
      <c r="I250" s="255"/>
      <c r="J250" s="255">
        <v>0</v>
      </c>
      <c r="K250" s="255"/>
      <c r="L250" s="255">
        <v>54350.52</v>
      </c>
      <c r="M250" s="255"/>
      <c r="N250" s="255">
        <v>0</v>
      </c>
      <c r="O250" s="255"/>
      <c r="P250" s="255">
        <v>0</v>
      </c>
      <c r="Q250" s="255"/>
      <c r="R250" s="255">
        <v>-22348510.510000002</v>
      </c>
    </row>
    <row r="251" spans="1:18" outlineLevel="1" x14ac:dyDescent="0.2">
      <c r="A251" s="10" t="s">
        <v>1128</v>
      </c>
      <c r="B251" s="255">
        <v>0</v>
      </c>
      <c r="C251" s="255"/>
      <c r="D251" s="255">
        <v>-549948.14</v>
      </c>
      <c r="E251" s="255"/>
      <c r="F251" s="255">
        <v>0</v>
      </c>
      <c r="G251" s="255"/>
      <c r="H251" s="255">
        <v>-2052997.11</v>
      </c>
      <c r="I251" s="255"/>
      <c r="J251" s="255">
        <v>0</v>
      </c>
      <c r="K251" s="255"/>
      <c r="L251" s="255">
        <v>0</v>
      </c>
      <c r="M251" s="255"/>
      <c r="N251" s="255">
        <v>0</v>
      </c>
      <c r="O251" s="255"/>
      <c r="P251" s="255">
        <v>0</v>
      </c>
      <c r="Q251" s="255"/>
      <c r="R251" s="255">
        <v>-2602945.25</v>
      </c>
    </row>
    <row r="252" spans="1:18" x14ac:dyDescent="0.2">
      <c r="A252" s="10" t="s">
        <v>752</v>
      </c>
      <c r="B252" s="255">
        <v>-126578897.64</v>
      </c>
      <c r="C252" s="255"/>
      <c r="D252" s="255">
        <v>-5322513.04</v>
      </c>
      <c r="E252" s="255"/>
      <c r="F252" s="125">
        <v>3093988.1599999997</v>
      </c>
      <c r="G252" s="125"/>
      <c r="H252" s="125">
        <v>0</v>
      </c>
      <c r="I252" s="125"/>
      <c r="J252" s="125">
        <v>0</v>
      </c>
      <c r="K252" s="125"/>
      <c r="L252" s="125">
        <v>109173.37</v>
      </c>
      <c r="M252" s="125"/>
      <c r="N252" s="255">
        <v>0</v>
      </c>
      <c r="O252" s="255"/>
      <c r="P252" s="255">
        <v>0</v>
      </c>
      <c r="Q252" s="255"/>
      <c r="R252" s="255">
        <v>-128698249.15000001</v>
      </c>
    </row>
    <row r="253" spans="1:18" ht="12" customHeight="1" outlineLevel="1" x14ac:dyDescent="0.2">
      <c r="A253" s="10" t="s">
        <v>290</v>
      </c>
      <c r="B253" s="255">
        <v>-2336183.31</v>
      </c>
      <c r="C253" s="255"/>
      <c r="D253" s="255">
        <v>0</v>
      </c>
      <c r="E253" s="255"/>
      <c r="F253" s="255">
        <v>0</v>
      </c>
      <c r="G253" s="125"/>
      <c r="H253" s="255">
        <v>0</v>
      </c>
      <c r="I253" s="125"/>
      <c r="J253" s="255">
        <v>0</v>
      </c>
      <c r="K253" s="125"/>
      <c r="L253" s="255">
        <v>0</v>
      </c>
      <c r="M253" s="125"/>
      <c r="N253" s="255">
        <v>0</v>
      </c>
      <c r="O253" s="255"/>
      <c r="P253" s="255">
        <v>0</v>
      </c>
      <c r="Q253" s="255"/>
      <c r="R253" s="255">
        <v>-2336183.31</v>
      </c>
    </row>
    <row r="254" spans="1:18" ht="12" customHeight="1" outlineLevel="1" x14ac:dyDescent="0.2">
      <c r="A254" s="10" t="s">
        <v>291</v>
      </c>
      <c r="B254" s="255">
        <v>-1625642.34</v>
      </c>
      <c r="C254" s="255"/>
      <c r="D254" s="255">
        <v>0</v>
      </c>
      <c r="E254" s="255"/>
      <c r="F254" s="255">
        <v>0</v>
      </c>
      <c r="G254" s="125"/>
      <c r="H254" s="255">
        <v>0</v>
      </c>
      <c r="I254" s="125"/>
      <c r="J254" s="255">
        <v>0</v>
      </c>
      <c r="K254" s="125"/>
      <c r="L254" s="255">
        <v>0</v>
      </c>
      <c r="M254" s="125"/>
      <c r="N254" s="255">
        <v>0</v>
      </c>
      <c r="O254" s="255"/>
      <c r="P254" s="255">
        <v>0</v>
      </c>
      <c r="Q254" s="255"/>
      <c r="R254" s="255">
        <v>-1625642.34</v>
      </c>
    </row>
    <row r="255" spans="1:18" ht="12" customHeight="1" outlineLevel="1" x14ac:dyDescent="0.2">
      <c r="A255" s="10" t="s">
        <v>293</v>
      </c>
      <c r="B255" s="255">
        <v>-1319656.5900000001</v>
      </c>
      <c r="C255" s="255"/>
      <c r="D255" s="255">
        <v>0</v>
      </c>
      <c r="E255" s="255"/>
      <c r="F255" s="255">
        <v>0</v>
      </c>
      <c r="G255" s="125"/>
      <c r="H255" s="255">
        <v>0</v>
      </c>
      <c r="I255" s="125"/>
      <c r="J255" s="255">
        <v>0</v>
      </c>
      <c r="K255" s="125"/>
      <c r="L255" s="255">
        <v>0</v>
      </c>
      <c r="M255" s="125"/>
      <c r="N255" s="255">
        <v>0</v>
      </c>
      <c r="O255" s="255"/>
      <c r="P255" s="255">
        <v>0</v>
      </c>
      <c r="Q255" s="255"/>
      <c r="R255" s="255">
        <v>-1319656.5900000001</v>
      </c>
    </row>
    <row r="256" spans="1:18" ht="12" customHeight="1" outlineLevel="1" x14ac:dyDescent="0.2">
      <c r="A256" s="10" t="s">
        <v>673</v>
      </c>
      <c r="B256" s="255">
        <v>-3546725.85</v>
      </c>
      <c r="C256" s="255"/>
      <c r="D256" s="255">
        <v>-177450.54000000007</v>
      </c>
      <c r="E256" s="255"/>
      <c r="F256" s="255">
        <v>0</v>
      </c>
      <c r="G256" s="125"/>
      <c r="H256" s="255">
        <v>-384210.23</v>
      </c>
      <c r="I256" s="125"/>
      <c r="J256" s="255">
        <v>0</v>
      </c>
      <c r="K256" s="125"/>
      <c r="L256" s="255">
        <v>0</v>
      </c>
      <c r="M256" s="125"/>
      <c r="N256" s="255">
        <v>0</v>
      </c>
      <c r="O256" s="255"/>
      <c r="P256" s="255">
        <v>0</v>
      </c>
      <c r="Q256" s="255"/>
      <c r="R256" s="255">
        <v>-4108386.62</v>
      </c>
    </row>
    <row r="257" spans="1:18" ht="12" customHeight="1" outlineLevel="1" x14ac:dyDescent="0.2">
      <c r="A257" s="10" t="s">
        <v>294</v>
      </c>
      <c r="B257" s="255">
        <v>-2234481.4500000002</v>
      </c>
      <c r="C257" s="255"/>
      <c r="D257" s="255">
        <v>-8101.2000000000016</v>
      </c>
      <c r="E257" s="255"/>
      <c r="F257" s="255">
        <v>0</v>
      </c>
      <c r="G257" s="125"/>
      <c r="H257" s="255">
        <v>0</v>
      </c>
      <c r="I257" s="125"/>
      <c r="J257" s="255">
        <v>0</v>
      </c>
      <c r="K257" s="125"/>
      <c r="L257" s="255">
        <v>0</v>
      </c>
      <c r="M257" s="125"/>
      <c r="N257" s="255">
        <v>0</v>
      </c>
      <c r="O257" s="255"/>
      <c r="P257" s="255">
        <v>0</v>
      </c>
      <c r="Q257" s="255"/>
      <c r="R257" s="255">
        <v>-2242582.6500000004</v>
      </c>
    </row>
    <row r="258" spans="1:18" ht="12" customHeight="1" outlineLevel="1" x14ac:dyDescent="0.2">
      <c r="A258" s="10" t="s">
        <v>295</v>
      </c>
      <c r="B258" s="255">
        <v>-4048129.3600000003</v>
      </c>
      <c r="C258" s="255"/>
      <c r="D258" s="255">
        <v>-277363.11999999994</v>
      </c>
      <c r="E258" s="255"/>
      <c r="F258" s="255">
        <v>176187.01</v>
      </c>
      <c r="G258" s="125"/>
      <c r="H258" s="255">
        <v>-222827.45</v>
      </c>
      <c r="I258" s="125"/>
      <c r="J258" s="255">
        <v>0</v>
      </c>
      <c r="K258" s="125"/>
      <c r="L258" s="255">
        <v>149510.81</v>
      </c>
      <c r="M258" s="125"/>
      <c r="N258" s="255">
        <v>0</v>
      </c>
      <c r="O258" s="255"/>
      <c r="P258" s="255">
        <v>0</v>
      </c>
      <c r="Q258" s="255"/>
      <c r="R258" s="255">
        <v>-4222622.1100000013</v>
      </c>
    </row>
    <row r="259" spans="1:18" ht="12" customHeight="1" outlineLevel="1" x14ac:dyDescent="0.2">
      <c r="A259" s="10" t="s">
        <v>296</v>
      </c>
      <c r="B259" s="255">
        <v>-3068643.86</v>
      </c>
      <c r="C259" s="255"/>
      <c r="D259" s="255">
        <v>-33025.80000000001</v>
      </c>
      <c r="E259" s="255"/>
      <c r="F259" s="255">
        <v>0</v>
      </c>
      <c r="G259" s="125"/>
      <c r="H259" s="255">
        <v>0</v>
      </c>
      <c r="I259" s="125"/>
      <c r="J259" s="255">
        <v>0</v>
      </c>
      <c r="K259" s="125"/>
      <c r="L259" s="255">
        <v>0</v>
      </c>
      <c r="M259" s="125"/>
      <c r="N259" s="255">
        <v>0</v>
      </c>
      <c r="O259" s="255"/>
      <c r="P259" s="255">
        <v>0</v>
      </c>
      <c r="Q259" s="255"/>
      <c r="R259" s="255">
        <v>-3101669.6599999997</v>
      </c>
    </row>
    <row r="260" spans="1:18" ht="12" customHeight="1" outlineLevel="1" x14ac:dyDescent="0.2">
      <c r="A260" s="10" t="s">
        <v>671</v>
      </c>
      <c r="B260" s="255">
        <v>-5102692.3</v>
      </c>
      <c r="C260" s="255"/>
      <c r="D260" s="255">
        <v>-267929.05</v>
      </c>
      <c r="E260" s="255"/>
      <c r="F260" s="255">
        <v>72482.880000000005</v>
      </c>
      <c r="G260" s="125"/>
      <c r="H260" s="255">
        <v>-1306549.6299999999</v>
      </c>
      <c r="I260" s="125"/>
      <c r="J260" s="255">
        <v>0</v>
      </c>
      <c r="K260" s="125"/>
      <c r="L260" s="255">
        <v>74635.320000000007</v>
      </c>
      <c r="M260" s="125"/>
      <c r="N260" s="255">
        <v>0</v>
      </c>
      <c r="O260" s="255"/>
      <c r="P260" s="255">
        <v>0</v>
      </c>
      <c r="Q260" s="255"/>
      <c r="R260" s="255">
        <v>-6530052.7799999993</v>
      </c>
    </row>
    <row r="261" spans="1:18" ht="12" customHeight="1" outlineLevel="1" x14ac:dyDescent="0.2">
      <c r="A261" s="10" t="s">
        <v>297</v>
      </c>
      <c r="B261" s="255">
        <v>-2849782.12</v>
      </c>
      <c r="C261" s="255"/>
      <c r="D261" s="255">
        <v>-31678.679999999997</v>
      </c>
      <c r="E261" s="255"/>
      <c r="F261" s="255">
        <v>0</v>
      </c>
      <c r="G261" s="125"/>
      <c r="H261" s="255">
        <v>0</v>
      </c>
      <c r="I261" s="125"/>
      <c r="J261" s="255">
        <v>0</v>
      </c>
      <c r="K261" s="125"/>
      <c r="L261" s="255">
        <v>0</v>
      </c>
      <c r="M261" s="125"/>
      <c r="N261" s="255">
        <v>0</v>
      </c>
      <c r="O261" s="255"/>
      <c r="P261" s="255">
        <v>0</v>
      </c>
      <c r="Q261" s="255"/>
      <c r="R261" s="255">
        <v>-2881460.8000000003</v>
      </c>
    </row>
    <row r="262" spans="1:18" ht="12" customHeight="1" outlineLevel="1" x14ac:dyDescent="0.2">
      <c r="A262" s="10" t="s">
        <v>298</v>
      </c>
      <c r="B262" s="255">
        <v>-7639507.0300000003</v>
      </c>
      <c r="C262" s="255"/>
      <c r="D262" s="255">
        <v>-405012.77000000008</v>
      </c>
      <c r="E262" s="255"/>
      <c r="F262" s="255">
        <v>8973.58</v>
      </c>
      <c r="G262" s="125"/>
      <c r="H262" s="255">
        <v>-757490.15</v>
      </c>
      <c r="I262" s="125"/>
      <c r="J262" s="255">
        <v>0</v>
      </c>
      <c r="K262" s="125"/>
      <c r="L262" s="255">
        <v>7720.5099999999993</v>
      </c>
      <c r="M262" s="125"/>
      <c r="N262" s="255">
        <v>0</v>
      </c>
      <c r="O262" s="255"/>
      <c r="P262" s="255">
        <v>0</v>
      </c>
      <c r="Q262" s="255"/>
      <c r="R262" s="255">
        <v>-8785315.8600000013</v>
      </c>
    </row>
    <row r="263" spans="1:18" ht="12" customHeight="1" outlineLevel="1" x14ac:dyDescent="0.2">
      <c r="A263" s="10" t="s">
        <v>795</v>
      </c>
      <c r="B263" s="255">
        <v>-6247233.7199999997</v>
      </c>
      <c r="C263" s="255"/>
      <c r="D263" s="255">
        <v>-92546.280000000013</v>
      </c>
      <c r="E263" s="255"/>
      <c r="F263" s="255">
        <v>0</v>
      </c>
      <c r="G263" s="125"/>
      <c r="H263" s="255">
        <v>0</v>
      </c>
      <c r="I263" s="125"/>
      <c r="J263" s="255">
        <v>0</v>
      </c>
      <c r="K263" s="125"/>
      <c r="L263" s="255">
        <v>0</v>
      </c>
      <c r="M263" s="125"/>
      <c r="N263" s="255">
        <v>0</v>
      </c>
      <c r="O263" s="255"/>
      <c r="P263" s="255">
        <v>0</v>
      </c>
      <c r="Q263" s="255"/>
      <c r="R263" s="255">
        <v>-6339780</v>
      </c>
    </row>
    <row r="264" spans="1:18" ht="12" customHeight="1" outlineLevel="1" x14ac:dyDescent="0.2">
      <c r="A264" s="10" t="s">
        <v>668</v>
      </c>
      <c r="B264" s="255">
        <v>-4384884.5199999996</v>
      </c>
      <c r="C264" s="255"/>
      <c r="D264" s="255">
        <v>-131578.84000000003</v>
      </c>
      <c r="E264" s="255"/>
      <c r="F264" s="255">
        <v>0</v>
      </c>
      <c r="G264" s="125"/>
      <c r="H264" s="255">
        <v>-889946.76</v>
      </c>
      <c r="I264" s="125"/>
      <c r="J264" s="255">
        <v>0</v>
      </c>
      <c r="K264" s="125"/>
      <c r="L264" s="255">
        <v>0</v>
      </c>
      <c r="M264" s="125"/>
      <c r="N264" s="255">
        <v>0</v>
      </c>
      <c r="O264" s="255"/>
      <c r="P264" s="255">
        <v>0</v>
      </c>
      <c r="Q264" s="255"/>
      <c r="R264" s="255">
        <v>-5406410.1199999992</v>
      </c>
    </row>
    <row r="265" spans="1:18" ht="12" customHeight="1" outlineLevel="1" x14ac:dyDescent="0.2">
      <c r="A265" s="10" t="s">
        <v>796</v>
      </c>
      <c r="B265" s="255">
        <v>-5128383.1100000003</v>
      </c>
      <c r="C265" s="255"/>
      <c r="D265" s="255">
        <v>-76135.44</v>
      </c>
      <c r="E265" s="255"/>
      <c r="F265" s="255">
        <v>0</v>
      </c>
      <c r="G265" s="125"/>
      <c r="H265" s="255">
        <v>0</v>
      </c>
      <c r="I265" s="125"/>
      <c r="J265" s="255">
        <v>0</v>
      </c>
      <c r="K265" s="125"/>
      <c r="L265" s="255">
        <v>0</v>
      </c>
      <c r="M265" s="125"/>
      <c r="N265" s="255">
        <v>0</v>
      </c>
      <c r="O265" s="255"/>
      <c r="P265" s="255">
        <v>0</v>
      </c>
      <c r="Q265" s="255"/>
      <c r="R265" s="255">
        <v>-5204518.5500000007</v>
      </c>
    </row>
    <row r="266" spans="1:18" ht="12" customHeight="1" outlineLevel="1" x14ac:dyDescent="0.2">
      <c r="A266" s="10" t="s">
        <v>797</v>
      </c>
      <c r="B266" s="255">
        <v>-11551218.780000001</v>
      </c>
      <c r="C266" s="255"/>
      <c r="D266" s="255">
        <v>-217541.76000000001</v>
      </c>
      <c r="E266" s="255"/>
      <c r="F266" s="255">
        <v>0</v>
      </c>
      <c r="G266" s="125"/>
      <c r="H266" s="255">
        <v>-1156121.47</v>
      </c>
      <c r="I266" s="125"/>
      <c r="J266" s="255">
        <v>0</v>
      </c>
      <c r="K266" s="125"/>
      <c r="L266" s="255">
        <v>0</v>
      </c>
      <c r="M266" s="125"/>
      <c r="N266" s="255">
        <v>0</v>
      </c>
      <c r="O266" s="255"/>
      <c r="P266" s="255">
        <v>0</v>
      </c>
      <c r="Q266" s="255"/>
      <c r="R266" s="255">
        <v>-12924882.010000002</v>
      </c>
    </row>
    <row r="267" spans="1:18" ht="12" customHeight="1" outlineLevel="1" x14ac:dyDescent="0.2">
      <c r="A267" s="10" t="s">
        <v>798</v>
      </c>
      <c r="B267" s="255">
        <v>-3313867.93</v>
      </c>
      <c r="C267" s="255"/>
      <c r="D267" s="255">
        <v>-39495.600000000006</v>
      </c>
      <c r="E267" s="255"/>
      <c r="F267" s="255">
        <v>0</v>
      </c>
      <c r="G267" s="125"/>
      <c r="H267" s="255">
        <v>0</v>
      </c>
      <c r="I267" s="125"/>
      <c r="J267" s="255">
        <v>0</v>
      </c>
      <c r="K267" s="125"/>
      <c r="L267" s="255">
        <v>0</v>
      </c>
      <c r="M267" s="125"/>
      <c r="N267" s="255">
        <v>0</v>
      </c>
      <c r="O267" s="255"/>
      <c r="P267" s="255">
        <v>0</v>
      </c>
      <c r="Q267" s="255"/>
      <c r="R267" s="255">
        <v>-3353363.5300000003</v>
      </c>
    </row>
    <row r="268" spans="1:18" ht="12" customHeight="1" outlineLevel="1" x14ac:dyDescent="0.2">
      <c r="A268" s="10" t="s">
        <v>799</v>
      </c>
      <c r="B268" s="255">
        <v>-15048710.719999995</v>
      </c>
      <c r="C268" s="255"/>
      <c r="D268" s="255">
        <v>-373358.45</v>
      </c>
      <c r="E268" s="255"/>
      <c r="F268" s="255">
        <v>0</v>
      </c>
      <c r="G268" s="125"/>
      <c r="H268" s="255">
        <v>-2180847.13</v>
      </c>
      <c r="I268" s="125"/>
      <c r="J268" s="255">
        <v>0</v>
      </c>
      <c r="K268" s="125"/>
      <c r="L268" s="255">
        <v>0</v>
      </c>
      <c r="M268" s="125"/>
      <c r="N268" s="255">
        <v>0</v>
      </c>
      <c r="O268" s="255"/>
      <c r="P268" s="255">
        <v>0</v>
      </c>
      <c r="Q268" s="255"/>
      <c r="R268" s="255">
        <v>-17602916.299999993</v>
      </c>
    </row>
    <row r="269" spans="1:18" ht="12" customHeight="1" outlineLevel="1" x14ac:dyDescent="0.2">
      <c r="A269" s="10" t="s">
        <v>800</v>
      </c>
      <c r="B269" s="255">
        <v>-5712368.7400000002</v>
      </c>
      <c r="C269" s="255"/>
      <c r="D269" s="255">
        <v>-100291.07999999997</v>
      </c>
      <c r="E269" s="255"/>
      <c r="F269" s="255">
        <v>0</v>
      </c>
      <c r="G269" s="125"/>
      <c r="H269" s="255">
        <v>0</v>
      </c>
      <c r="I269" s="125"/>
      <c r="J269" s="255">
        <v>0</v>
      </c>
      <c r="K269" s="125"/>
      <c r="L269" s="255">
        <v>0</v>
      </c>
      <c r="M269" s="125"/>
      <c r="N269" s="255">
        <v>0</v>
      </c>
      <c r="O269" s="255"/>
      <c r="P269" s="255">
        <v>0</v>
      </c>
      <c r="Q269" s="255"/>
      <c r="R269" s="255">
        <v>-5812659.8200000003</v>
      </c>
    </row>
    <row r="270" spans="1:18" outlineLevel="1" x14ac:dyDescent="0.2">
      <c r="A270" s="10" t="s">
        <v>625</v>
      </c>
      <c r="B270" s="255">
        <v>-6096.6900000000005</v>
      </c>
      <c r="C270" s="255"/>
      <c r="D270" s="255">
        <v>0</v>
      </c>
      <c r="E270" s="255"/>
      <c r="F270" s="255">
        <v>0</v>
      </c>
      <c r="G270" s="125"/>
      <c r="H270" s="255">
        <v>6096.69</v>
      </c>
      <c r="I270" s="125"/>
      <c r="J270" s="255">
        <v>0</v>
      </c>
      <c r="K270" s="125"/>
      <c r="L270" s="255">
        <v>0</v>
      </c>
      <c r="M270" s="255"/>
      <c r="N270" s="255">
        <v>0</v>
      </c>
      <c r="O270" s="255"/>
      <c r="P270" s="255">
        <v>0</v>
      </c>
      <c r="Q270" s="255"/>
      <c r="R270" s="255">
        <v>-9.0949470177292824E-13</v>
      </c>
    </row>
    <row r="271" spans="1:18" ht="12" customHeight="1" outlineLevel="1" x14ac:dyDescent="0.2">
      <c r="A271" s="10" t="s">
        <v>1288</v>
      </c>
      <c r="B271" s="255">
        <v>0</v>
      </c>
      <c r="C271" s="255"/>
      <c r="D271" s="255">
        <v>-181390.66</v>
      </c>
      <c r="E271" s="255"/>
      <c r="F271" s="255">
        <v>12050.27</v>
      </c>
      <c r="G271" s="125"/>
      <c r="H271" s="255">
        <v>4269.29</v>
      </c>
      <c r="I271" s="125"/>
      <c r="J271" s="255">
        <v>0</v>
      </c>
      <c r="K271" s="125"/>
      <c r="L271" s="255">
        <v>2379.7800000000002</v>
      </c>
      <c r="M271" s="125"/>
      <c r="N271" s="255">
        <v>0</v>
      </c>
      <c r="O271" s="255"/>
      <c r="P271" s="255">
        <v>0</v>
      </c>
      <c r="Q271" s="255"/>
      <c r="R271" s="255">
        <v>-162691.32</v>
      </c>
    </row>
    <row r="272" spans="1:18" ht="12" customHeight="1" outlineLevel="1" x14ac:dyDescent="0.2">
      <c r="A272" s="10" t="s">
        <v>1289</v>
      </c>
      <c r="B272" s="255">
        <v>0</v>
      </c>
      <c r="C272" s="255"/>
      <c r="D272" s="255">
        <v>-18859.740000000002</v>
      </c>
      <c r="E272" s="255"/>
      <c r="F272" s="255">
        <v>0</v>
      </c>
      <c r="G272" s="125"/>
      <c r="H272" s="255">
        <v>-10365.98</v>
      </c>
      <c r="I272" s="125"/>
      <c r="J272" s="255">
        <v>0</v>
      </c>
      <c r="K272" s="125"/>
      <c r="L272" s="255">
        <v>0</v>
      </c>
      <c r="M272" s="125"/>
      <c r="N272" s="255">
        <v>0</v>
      </c>
      <c r="O272" s="255"/>
      <c r="P272" s="255">
        <v>0</v>
      </c>
      <c r="Q272" s="255"/>
      <c r="R272" s="255">
        <v>-29225.72</v>
      </c>
    </row>
    <row r="273" spans="1:18" ht="12" customHeight="1" outlineLevel="1" x14ac:dyDescent="0.2">
      <c r="A273" s="10" t="s">
        <v>801</v>
      </c>
      <c r="B273" s="255">
        <v>-23480030.830000002</v>
      </c>
      <c r="C273" s="255"/>
      <c r="D273" s="255">
        <v>-986698.47</v>
      </c>
      <c r="E273" s="255"/>
      <c r="F273" s="255">
        <v>369713.25</v>
      </c>
      <c r="G273" s="125"/>
      <c r="H273" s="255">
        <v>-1044344.59</v>
      </c>
      <c r="I273" s="125"/>
      <c r="J273" s="255">
        <v>0</v>
      </c>
      <c r="K273" s="125"/>
      <c r="L273" s="255">
        <v>9453.34</v>
      </c>
      <c r="M273" s="125"/>
      <c r="N273" s="255">
        <v>0</v>
      </c>
      <c r="O273" s="255"/>
      <c r="P273" s="255">
        <v>0</v>
      </c>
      <c r="Q273" s="255"/>
      <c r="R273" s="255">
        <v>-25131907.300000001</v>
      </c>
    </row>
    <row r="274" spans="1:18" ht="12" customHeight="1" outlineLevel="1" x14ac:dyDescent="0.2">
      <c r="A274" s="10" t="s">
        <v>803</v>
      </c>
      <c r="B274" s="255">
        <v>-2267775.64</v>
      </c>
      <c r="C274" s="255"/>
      <c r="D274" s="255">
        <v>-58022.640000000007</v>
      </c>
      <c r="E274" s="255"/>
      <c r="F274" s="255">
        <v>0</v>
      </c>
      <c r="G274" s="125"/>
      <c r="H274" s="255">
        <v>0</v>
      </c>
      <c r="I274" s="125"/>
      <c r="J274" s="255">
        <v>0</v>
      </c>
      <c r="K274" s="125"/>
      <c r="L274" s="255">
        <v>0</v>
      </c>
      <c r="M274" s="125"/>
      <c r="N274" s="255">
        <v>0</v>
      </c>
      <c r="O274" s="255"/>
      <c r="P274" s="255">
        <v>0</v>
      </c>
      <c r="Q274" s="255"/>
      <c r="R274" s="255">
        <v>-2325798.2800000003</v>
      </c>
    </row>
    <row r="275" spans="1:18" ht="12" customHeight="1" x14ac:dyDescent="0.2">
      <c r="A275" s="10" t="s">
        <v>753</v>
      </c>
      <c r="B275" s="255">
        <v>-110912014.88999999</v>
      </c>
      <c r="C275" s="255"/>
      <c r="D275" s="255">
        <v>-3476480.1200000006</v>
      </c>
      <c r="E275" s="255"/>
      <c r="F275" s="125">
        <v>639406.99</v>
      </c>
      <c r="G275" s="125"/>
      <c r="H275" s="125">
        <v>-7942337.4099999992</v>
      </c>
      <c r="I275" s="125"/>
      <c r="J275" s="125">
        <v>0</v>
      </c>
      <c r="K275" s="125"/>
      <c r="L275" s="125">
        <v>243699.76</v>
      </c>
      <c r="M275" s="125"/>
      <c r="N275" s="255">
        <v>0</v>
      </c>
      <c r="O275" s="255"/>
      <c r="P275" s="255">
        <v>0</v>
      </c>
      <c r="Q275" s="255"/>
      <c r="R275" s="255">
        <v>-121447725.67</v>
      </c>
    </row>
    <row r="276" spans="1:18" ht="12" customHeight="1" outlineLevel="1" x14ac:dyDescent="0.2">
      <c r="A276" s="10" t="s">
        <v>960</v>
      </c>
      <c r="B276" s="255">
        <v>-373945.87</v>
      </c>
      <c r="C276" s="255"/>
      <c r="D276" s="255">
        <v>-6198.0999999999995</v>
      </c>
      <c r="E276" s="255"/>
      <c r="F276" s="255">
        <v>0</v>
      </c>
      <c r="G276" s="255"/>
      <c r="H276" s="255">
        <v>380143.97</v>
      </c>
      <c r="I276" s="255"/>
      <c r="J276" s="255">
        <v>0</v>
      </c>
      <c r="K276" s="255"/>
      <c r="L276" s="255">
        <v>0</v>
      </c>
      <c r="M276" s="255"/>
      <c r="N276" s="255">
        <v>0</v>
      </c>
      <c r="O276" s="255"/>
      <c r="P276" s="255">
        <v>0</v>
      </c>
      <c r="Q276" s="255"/>
      <c r="R276" s="255">
        <v>0</v>
      </c>
    </row>
    <row r="277" spans="1:18" ht="12" customHeight="1" outlineLevel="1" x14ac:dyDescent="0.2">
      <c r="A277" s="10" t="s">
        <v>961</v>
      </c>
      <c r="B277" s="255">
        <v>-217221.58</v>
      </c>
      <c r="C277" s="255"/>
      <c r="D277" s="255">
        <v>-3699.9200000000028</v>
      </c>
      <c r="E277" s="255"/>
      <c r="F277" s="255">
        <v>0</v>
      </c>
      <c r="G277" s="255"/>
      <c r="H277" s="255">
        <v>220921.5</v>
      </c>
      <c r="I277" s="255"/>
      <c r="J277" s="255">
        <v>0</v>
      </c>
      <c r="K277" s="255"/>
      <c r="L277" s="255">
        <v>0</v>
      </c>
      <c r="M277" s="255"/>
      <c r="N277" s="255">
        <v>0</v>
      </c>
      <c r="O277" s="255"/>
      <c r="P277" s="255">
        <v>0</v>
      </c>
      <c r="Q277" s="255"/>
      <c r="R277" s="255">
        <v>0</v>
      </c>
    </row>
    <row r="278" spans="1:18" ht="12" customHeight="1" outlineLevel="1" x14ac:dyDescent="0.2">
      <c r="A278" s="10" t="s">
        <v>962</v>
      </c>
      <c r="B278" s="255">
        <v>-1229165.6200000001</v>
      </c>
      <c r="C278" s="255"/>
      <c r="D278" s="255">
        <v>-51047.889999999985</v>
      </c>
      <c r="E278" s="255"/>
      <c r="F278" s="255">
        <v>0</v>
      </c>
      <c r="G278" s="255"/>
      <c r="H278" s="255">
        <v>1280213.49</v>
      </c>
      <c r="I278" s="255"/>
      <c r="J278" s="255">
        <v>0</v>
      </c>
      <c r="K278" s="255"/>
      <c r="L278" s="255">
        <v>0</v>
      </c>
      <c r="M278" s="255"/>
      <c r="N278" s="255">
        <v>0</v>
      </c>
      <c r="O278" s="255"/>
      <c r="P278" s="255">
        <v>0</v>
      </c>
      <c r="Q278" s="255"/>
      <c r="R278" s="255">
        <v>-2.0000000018626451E-2</v>
      </c>
    </row>
    <row r="279" spans="1:18" ht="12" customHeight="1" outlineLevel="1" x14ac:dyDescent="0.2">
      <c r="A279" s="10" t="s">
        <v>963</v>
      </c>
      <c r="B279" s="255">
        <v>-737049.53999999992</v>
      </c>
      <c r="C279" s="255"/>
      <c r="D279" s="255">
        <v>-14398.259999999989</v>
      </c>
      <c r="E279" s="255"/>
      <c r="F279" s="255">
        <v>0</v>
      </c>
      <c r="G279" s="255"/>
      <c r="H279" s="255">
        <v>751447.8</v>
      </c>
      <c r="I279" s="255"/>
      <c r="J279" s="255">
        <v>0</v>
      </c>
      <c r="K279" s="255"/>
      <c r="L279" s="255">
        <v>0</v>
      </c>
      <c r="M279" s="255"/>
      <c r="N279" s="255">
        <v>0</v>
      </c>
      <c r="O279" s="255"/>
      <c r="P279" s="255">
        <v>0</v>
      </c>
      <c r="Q279" s="255"/>
      <c r="R279" s="255">
        <v>1.1641532182693481E-10</v>
      </c>
    </row>
    <row r="280" spans="1:18" ht="12" customHeight="1" outlineLevel="1" x14ac:dyDescent="0.2">
      <c r="A280" s="10" t="s">
        <v>964</v>
      </c>
      <c r="B280" s="255">
        <v>-872088.15999999992</v>
      </c>
      <c r="C280" s="255"/>
      <c r="D280" s="255">
        <v>-10183.270000000002</v>
      </c>
      <c r="E280" s="255"/>
      <c r="F280" s="255">
        <v>0</v>
      </c>
      <c r="G280" s="255"/>
      <c r="H280" s="255">
        <v>882271.43</v>
      </c>
      <c r="I280" s="255"/>
      <c r="J280" s="255">
        <v>0</v>
      </c>
      <c r="K280" s="255"/>
      <c r="L280" s="255">
        <v>0</v>
      </c>
      <c r="M280" s="255"/>
      <c r="N280" s="255">
        <v>0</v>
      </c>
      <c r="O280" s="255"/>
      <c r="P280" s="255">
        <v>0</v>
      </c>
      <c r="Q280" s="255"/>
      <c r="R280" s="255">
        <v>1.1641532182693481E-10</v>
      </c>
    </row>
    <row r="281" spans="1:18" ht="12" customHeight="1" outlineLevel="1" x14ac:dyDescent="0.2">
      <c r="A281" s="10" t="s">
        <v>965</v>
      </c>
      <c r="B281" s="255">
        <v>-1137594.1299999999</v>
      </c>
      <c r="C281" s="255"/>
      <c r="D281" s="255">
        <v>-10572.630000000003</v>
      </c>
      <c r="E281" s="255"/>
      <c r="F281" s="255">
        <v>0</v>
      </c>
      <c r="G281" s="255"/>
      <c r="H281" s="255">
        <v>1148166.76</v>
      </c>
      <c r="I281" s="255"/>
      <c r="J281" s="255">
        <v>0</v>
      </c>
      <c r="K281" s="255"/>
      <c r="L281" s="255">
        <v>0</v>
      </c>
      <c r="M281" s="255"/>
      <c r="N281" s="255">
        <v>0</v>
      </c>
      <c r="O281" s="255"/>
      <c r="P281" s="255">
        <v>0</v>
      </c>
      <c r="Q281" s="255"/>
      <c r="R281" s="255">
        <v>2.3283064365386963E-10</v>
      </c>
    </row>
    <row r="282" spans="1:18" ht="12" customHeight="1" outlineLevel="1" x14ac:dyDescent="0.2">
      <c r="A282" s="10" t="s">
        <v>139</v>
      </c>
      <c r="B282" s="255">
        <v>-2137577.8100000005</v>
      </c>
      <c r="C282" s="255"/>
      <c r="D282" s="255">
        <v>-27226.639999999999</v>
      </c>
      <c r="E282" s="255"/>
      <c r="F282" s="255">
        <v>0</v>
      </c>
      <c r="G282" s="255"/>
      <c r="H282" s="255">
        <v>2164804.44</v>
      </c>
      <c r="I282" s="255"/>
      <c r="J282" s="255">
        <v>0</v>
      </c>
      <c r="K282" s="255"/>
      <c r="L282" s="255">
        <v>0</v>
      </c>
      <c r="M282" s="255"/>
      <c r="N282" s="255">
        <v>0</v>
      </c>
      <c r="O282" s="255"/>
      <c r="P282" s="255">
        <v>0</v>
      </c>
      <c r="Q282" s="255"/>
      <c r="R282" s="255">
        <v>-1.0000000707805157E-2</v>
      </c>
    </row>
    <row r="283" spans="1:18" ht="12" customHeight="1" outlineLevel="1" x14ac:dyDescent="0.2">
      <c r="A283" s="10" t="s">
        <v>140</v>
      </c>
      <c r="B283" s="255">
        <v>-999188.65</v>
      </c>
      <c r="C283" s="255"/>
      <c r="D283" s="255">
        <v>-29595.440000000002</v>
      </c>
      <c r="E283" s="255"/>
      <c r="F283" s="255">
        <v>0</v>
      </c>
      <c r="G283" s="255"/>
      <c r="H283" s="255">
        <v>1028784.1</v>
      </c>
      <c r="I283" s="255"/>
      <c r="J283" s="255">
        <v>0</v>
      </c>
      <c r="K283" s="255"/>
      <c r="L283" s="255">
        <v>0</v>
      </c>
      <c r="M283" s="255"/>
      <c r="N283" s="255">
        <v>0</v>
      </c>
      <c r="O283" s="255"/>
      <c r="P283" s="255">
        <v>0</v>
      </c>
      <c r="Q283" s="255"/>
      <c r="R283" s="255">
        <v>9.9999998928979039E-3</v>
      </c>
    </row>
    <row r="284" spans="1:18" ht="12" customHeight="1" x14ac:dyDescent="0.2">
      <c r="A284" s="10" t="s">
        <v>141</v>
      </c>
      <c r="B284" s="255">
        <v>-7703831.3600000003</v>
      </c>
      <c r="C284" s="255"/>
      <c r="D284" s="255">
        <v>-152922.15</v>
      </c>
      <c r="E284" s="255"/>
      <c r="F284" s="255">
        <v>0</v>
      </c>
      <c r="G284" s="255"/>
      <c r="H284" s="255">
        <v>7856753.4900000002</v>
      </c>
      <c r="I284" s="255"/>
      <c r="J284" s="255">
        <v>0</v>
      </c>
      <c r="K284" s="255"/>
      <c r="L284" s="255">
        <v>0</v>
      </c>
      <c r="M284" s="255"/>
      <c r="N284" s="255">
        <v>0</v>
      </c>
      <c r="O284" s="255"/>
      <c r="P284" s="255">
        <v>0</v>
      </c>
      <c r="Q284" s="255"/>
      <c r="R284" s="255">
        <v>-2.0000000367872417E-2</v>
      </c>
    </row>
    <row r="285" spans="1:18" outlineLevel="1" x14ac:dyDescent="0.2">
      <c r="A285" s="10" t="s">
        <v>662</v>
      </c>
      <c r="B285" s="255">
        <v>-23531.62</v>
      </c>
      <c r="C285" s="255"/>
      <c r="D285" s="255">
        <v>0</v>
      </c>
      <c r="E285" s="255"/>
      <c r="F285" s="255">
        <v>0</v>
      </c>
      <c r="G285" s="255"/>
      <c r="H285" s="255">
        <v>0</v>
      </c>
      <c r="I285" s="255"/>
      <c r="J285" s="255">
        <v>0</v>
      </c>
      <c r="K285" s="255"/>
      <c r="L285" s="255">
        <v>0</v>
      </c>
      <c r="M285" s="255"/>
      <c r="N285" s="255">
        <v>0</v>
      </c>
      <c r="O285" s="255"/>
      <c r="P285" s="255">
        <v>0</v>
      </c>
      <c r="Q285" s="255"/>
      <c r="R285" s="255">
        <v>-23531.62</v>
      </c>
    </row>
    <row r="286" spans="1:18" outlineLevel="1" x14ac:dyDescent="0.2">
      <c r="A286" s="10" t="s">
        <v>804</v>
      </c>
      <c r="B286" s="255">
        <v>-12867.86</v>
      </c>
      <c r="C286" s="255"/>
      <c r="D286" s="255">
        <v>0</v>
      </c>
      <c r="E286" s="255"/>
      <c r="F286" s="255">
        <v>0</v>
      </c>
      <c r="G286" s="255"/>
      <c r="H286" s="255">
        <v>0</v>
      </c>
      <c r="I286" s="255"/>
      <c r="J286" s="255">
        <v>0</v>
      </c>
      <c r="K286" s="255"/>
      <c r="L286" s="255">
        <v>0</v>
      </c>
      <c r="M286" s="255"/>
      <c r="N286" s="255">
        <v>0</v>
      </c>
      <c r="O286" s="255"/>
      <c r="P286" s="255">
        <v>0</v>
      </c>
      <c r="Q286" s="255"/>
      <c r="R286" s="255">
        <v>-12867.86</v>
      </c>
    </row>
    <row r="287" spans="1:18" outlineLevel="1" x14ac:dyDescent="0.2">
      <c r="A287" s="10" t="s">
        <v>805</v>
      </c>
      <c r="B287" s="255">
        <v>-15511.090000000002</v>
      </c>
      <c r="C287" s="255"/>
      <c r="D287" s="255">
        <v>-5496.7200000000012</v>
      </c>
      <c r="E287" s="255"/>
      <c r="F287" s="255">
        <v>0</v>
      </c>
      <c r="G287" s="255"/>
      <c r="H287" s="255">
        <v>0</v>
      </c>
      <c r="I287" s="255"/>
      <c r="J287" s="255">
        <v>0</v>
      </c>
      <c r="K287" s="255"/>
      <c r="L287" s="255">
        <v>0</v>
      </c>
      <c r="M287" s="255"/>
      <c r="N287" s="255">
        <v>0</v>
      </c>
      <c r="O287" s="255"/>
      <c r="P287" s="255">
        <v>0</v>
      </c>
      <c r="Q287" s="255"/>
      <c r="R287" s="255">
        <v>-21007.810000000005</v>
      </c>
    </row>
    <row r="288" spans="1:18" outlineLevel="1" x14ac:dyDescent="0.2">
      <c r="A288" s="10" t="s">
        <v>807</v>
      </c>
      <c r="B288" s="255">
        <v>-16694.23</v>
      </c>
      <c r="C288" s="255"/>
      <c r="D288" s="255">
        <v>-183</v>
      </c>
      <c r="E288" s="255"/>
      <c r="F288" s="255">
        <v>0</v>
      </c>
      <c r="G288" s="255"/>
      <c r="H288" s="255">
        <v>0</v>
      </c>
      <c r="I288" s="255"/>
      <c r="J288" s="255">
        <v>0</v>
      </c>
      <c r="K288" s="255"/>
      <c r="L288" s="255">
        <v>0</v>
      </c>
      <c r="M288" s="255"/>
      <c r="N288" s="255">
        <v>0</v>
      </c>
      <c r="O288" s="255"/>
      <c r="P288" s="255">
        <v>0</v>
      </c>
      <c r="Q288" s="255"/>
      <c r="R288" s="255">
        <v>-16877.23</v>
      </c>
    </row>
    <row r="289" spans="1:18" outlineLevel="1" x14ac:dyDescent="0.2">
      <c r="A289" s="10" t="s">
        <v>659</v>
      </c>
      <c r="B289" s="255">
        <v>-31566.75</v>
      </c>
      <c r="C289" s="255"/>
      <c r="D289" s="255">
        <v>-5236.5600000000004</v>
      </c>
      <c r="E289" s="255"/>
      <c r="F289" s="255">
        <v>0</v>
      </c>
      <c r="G289" s="255"/>
      <c r="H289" s="255">
        <v>0</v>
      </c>
      <c r="I289" s="255"/>
      <c r="J289" s="255">
        <v>0</v>
      </c>
      <c r="K289" s="255"/>
      <c r="L289" s="255">
        <v>0</v>
      </c>
      <c r="M289" s="255"/>
      <c r="N289" s="255">
        <v>0</v>
      </c>
      <c r="O289" s="255"/>
      <c r="P289" s="255">
        <v>0</v>
      </c>
      <c r="Q289" s="255"/>
      <c r="R289" s="255">
        <v>-36803.31</v>
      </c>
    </row>
    <row r="290" spans="1:18" outlineLevel="1" x14ac:dyDescent="0.2">
      <c r="A290" s="10" t="s">
        <v>808</v>
      </c>
      <c r="B290" s="255">
        <v>-72517.070000000007</v>
      </c>
      <c r="C290" s="255"/>
      <c r="D290" s="255">
        <v>-1348.08</v>
      </c>
      <c r="E290" s="255"/>
      <c r="F290" s="255">
        <v>0</v>
      </c>
      <c r="G290" s="255"/>
      <c r="H290" s="255">
        <v>0</v>
      </c>
      <c r="I290" s="255"/>
      <c r="J290" s="255">
        <v>0</v>
      </c>
      <c r="K290" s="255"/>
      <c r="L290" s="255">
        <v>0</v>
      </c>
      <c r="M290" s="255"/>
      <c r="N290" s="255">
        <v>0</v>
      </c>
      <c r="O290" s="255"/>
      <c r="P290" s="255">
        <v>0</v>
      </c>
      <c r="Q290" s="255"/>
      <c r="R290" s="255">
        <v>-73865.150000000009</v>
      </c>
    </row>
    <row r="291" spans="1:18" outlineLevel="1" x14ac:dyDescent="0.2">
      <c r="A291" s="10" t="s">
        <v>809</v>
      </c>
      <c r="B291" s="255">
        <v>-1285087.8999999999</v>
      </c>
      <c r="C291" s="255"/>
      <c r="D291" s="255">
        <v>-126385.62</v>
      </c>
      <c r="E291" s="255"/>
      <c r="F291" s="255">
        <v>28483.66</v>
      </c>
      <c r="G291" s="255"/>
      <c r="H291" s="255">
        <v>0</v>
      </c>
      <c r="I291" s="255"/>
      <c r="J291" s="255">
        <v>0</v>
      </c>
      <c r="K291" s="255"/>
      <c r="L291" s="255">
        <v>0</v>
      </c>
      <c r="M291" s="255"/>
      <c r="N291" s="255">
        <v>0</v>
      </c>
      <c r="O291" s="255"/>
      <c r="P291" s="255">
        <v>0</v>
      </c>
      <c r="Q291" s="255"/>
      <c r="R291" s="255">
        <v>-1382989.86</v>
      </c>
    </row>
    <row r="292" spans="1:18" outlineLevel="1" x14ac:dyDescent="0.2">
      <c r="A292" s="10" t="s">
        <v>811</v>
      </c>
      <c r="B292" s="255">
        <v>-50277.52</v>
      </c>
      <c r="C292" s="255"/>
      <c r="D292" s="255">
        <v>-868.20000000000016</v>
      </c>
      <c r="E292" s="255"/>
      <c r="F292" s="255">
        <v>0</v>
      </c>
      <c r="G292" s="255"/>
      <c r="H292" s="255">
        <v>0</v>
      </c>
      <c r="I292" s="255"/>
      <c r="J292" s="255">
        <v>0</v>
      </c>
      <c r="K292" s="255"/>
      <c r="L292" s="255">
        <v>0</v>
      </c>
      <c r="M292" s="255"/>
      <c r="N292" s="255">
        <v>0</v>
      </c>
      <c r="O292" s="255"/>
      <c r="P292" s="255">
        <v>0</v>
      </c>
      <c r="Q292" s="255"/>
      <c r="R292" s="255">
        <v>-51145.719999999994</v>
      </c>
    </row>
    <row r="293" spans="1:18" outlineLevel="1" x14ac:dyDescent="0.2">
      <c r="A293" s="10" t="s">
        <v>986</v>
      </c>
      <c r="B293" s="255">
        <v>-466440.76</v>
      </c>
      <c r="C293" s="255"/>
      <c r="D293" s="255">
        <v>-23845.679999999997</v>
      </c>
      <c r="E293" s="255"/>
      <c r="F293" s="255">
        <v>0</v>
      </c>
      <c r="G293" s="255"/>
      <c r="H293" s="255">
        <v>0</v>
      </c>
      <c r="I293" s="255"/>
      <c r="J293" s="255">
        <v>0</v>
      </c>
      <c r="K293" s="255"/>
      <c r="L293" s="255">
        <v>0</v>
      </c>
      <c r="M293" s="255"/>
      <c r="N293" s="255">
        <v>0</v>
      </c>
      <c r="O293" s="255"/>
      <c r="P293" s="255">
        <v>0</v>
      </c>
      <c r="Q293" s="255"/>
      <c r="R293" s="255">
        <v>-490286.44</v>
      </c>
    </row>
    <row r="294" spans="1:18" outlineLevel="1" x14ac:dyDescent="0.2">
      <c r="A294" s="10" t="s">
        <v>812</v>
      </c>
      <c r="B294" s="255">
        <v>-91131.44</v>
      </c>
      <c r="C294" s="255"/>
      <c r="D294" s="255">
        <v>-3648.8400000000006</v>
      </c>
      <c r="E294" s="255"/>
      <c r="F294" s="255">
        <v>0</v>
      </c>
      <c r="G294" s="255"/>
      <c r="H294" s="255">
        <v>0</v>
      </c>
      <c r="I294" s="255"/>
      <c r="J294" s="255">
        <v>0</v>
      </c>
      <c r="K294" s="255"/>
      <c r="L294" s="255">
        <v>0</v>
      </c>
      <c r="M294" s="255"/>
      <c r="N294" s="255">
        <v>0</v>
      </c>
      <c r="O294" s="255"/>
      <c r="P294" s="255">
        <v>0</v>
      </c>
      <c r="Q294" s="255"/>
      <c r="R294" s="255">
        <v>-94780.28</v>
      </c>
    </row>
    <row r="295" spans="1:18" outlineLevel="1" x14ac:dyDescent="0.2">
      <c r="A295" s="10" t="s">
        <v>813</v>
      </c>
      <c r="B295" s="255">
        <v>-314370.03999999998</v>
      </c>
      <c r="C295" s="255"/>
      <c r="D295" s="255">
        <v>-9477.8299999999981</v>
      </c>
      <c r="E295" s="255"/>
      <c r="F295" s="255">
        <v>0</v>
      </c>
      <c r="G295" s="255"/>
      <c r="H295" s="255">
        <v>0</v>
      </c>
      <c r="I295" s="255"/>
      <c r="J295" s="255">
        <v>0</v>
      </c>
      <c r="K295" s="255"/>
      <c r="L295" s="255">
        <v>0</v>
      </c>
      <c r="M295" s="255"/>
      <c r="N295" s="255">
        <v>0</v>
      </c>
      <c r="O295" s="255"/>
      <c r="P295" s="255">
        <v>0</v>
      </c>
      <c r="Q295" s="255"/>
      <c r="R295" s="255">
        <v>-323847.87</v>
      </c>
    </row>
    <row r="296" spans="1:18" outlineLevel="1" x14ac:dyDescent="0.2">
      <c r="A296" s="10" t="s">
        <v>814</v>
      </c>
      <c r="B296" s="255">
        <v>-2435375.64</v>
      </c>
      <c r="C296" s="255"/>
      <c r="D296" s="255">
        <v>-215946.98</v>
      </c>
      <c r="E296" s="255"/>
      <c r="F296" s="255">
        <v>37527.9</v>
      </c>
      <c r="G296" s="255"/>
      <c r="H296" s="255">
        <v>0</v>
      </c>
      <c r="I296" s="255"/>
      <c r="J296" s="255">
        <v>0</v>
      </c>
      <c r="K296" s="255"/>
      <c r="L296" s="255">
        <v>0</v>
      </c>
      <c r="M296" s="255"/>
      <c r="N296" s="255">
        <v>0</v>
      </c>
      <c r="O296" s="255"/>
      <c r="P296" s="255">
        <v>0</v>
      </c>
      <c r="Q296" s="255"/>
      <c r="R296" s="255">
        <v>-2613794.7200000002</v>
      </c>
    </row>
    <row r="297" spans="1:18" outlineLevel="1" x14ac:dyDescent="0.2">
      <c r="A297" s="10" t="s">
        <v>815</v>
      </c>
      <c r="B297" s="255">
        <v>-36151.279999999999</v>
      </c>
      <c r="C297" s="255"/>
      <c r="D297" s="255">
        <v>-2118.2400000000002</v>
      </c>
      <c r="E297" s="255"/>
      <c r="F297" s="255">
        <v>0</v>
      </c>
      <c r="G297" s="255"/>
      <c r="H297" s="255">
        <v>0</v>
      </c>
      <c r="I297" s="255"/>
      <c r="J297" s="255">
        <v>0</v>
      </c>
      <c r="K297" s="255"/>
      <c r="L297" s="255">
        <v>0</v>
      </c>
      <c r="M297" s="255"/>
      <c r="N297" s="255">
        <v>0</v>
      </c>
      <c r="O297" s="255"/>
      <c r="P297" s="255">
        <v>0</v>
      </c>
      <c r="Q297" s="255"/>
      <c r="R297" s="255">
        <v>-38269.519999999997</v>
      </c>
    </row>
    <row r="298" spans="1:18" outlineLevel="1" x14ac:dyDescent="0.2">
      <c r="A298" s="10" t="s">
        <v>816</v>
      </c>
      <c r="B298" s="255">
        <v>-1120207.48</v>
      </c>
      <c r="C298" s="255"/>
      <c r="D298" s="255">
        <v>-84545.55</v>
      </c>
      <c r="E298" s="255"/>
      <c r="F298" s="255">
        <v>0</v>
      </c>
      <c r="G298" s="255"/>
      <c r="H298" s="255">
        <v>0</v>
      </c>
      <c r="I298" s="255"/>
      <c r="J298" s="255">
        <v>0</v>
      </c>
      <c r="K298" s="255"/>
      <c r="L298" s="255">
        <v>0</v>
      </c>
      <c r="M298" s="255"/>
      <c r="N298" s="255">
        <v>0</v>
      </c>
      <c r="O298" s="255"/>
      <c r="P298" s="255">
        <v>0</v>
      </c>
      <c r="Q298" s="255"/>
      <c r="R298" s="255">
        <v>-1204753.03</v>
      </c>
    </row>
    <row r="299" spans="1:18" outlineLevel="1" x14ac:dyDescent="0.2">
      <c r="A299" s="10" t="s">
        <v>1129</v>
      </c>
      <c r="B299" s="255">
        <v>0</v>
      </c>
      <c r="C299" s="255"/>
      <c r="D299" s="255">
        <v>-42234.049999999996</v>
      </c>
      <c r="E299" s="255"/>
      <c r="F299" s="255">
        <v>0</v>
      </c>
      <c r="G299" s="255"/>
      <c r="H299" s="255">
        <v>0</v>
      </c>
      <c r="I299" s="255"/>
      <c r="J299" s="255">
        <v>0</v>
      </c>
      <c r="K299" s="255"/>
      <c r="L299" s="255">
        <v>0</v>
      </c>
      <c r="M299" s="255"/>
      <c r="N299" s="255">
        <v>0</v>
      </c>
      <c r="O299" s="255"/>
      <c r="P299" s="255">
        <v>0</v>
      </c>
      <c r="Q299" s="255"/>
      <c r="R299" s="255">
        <v>-42234.049999999996</v>
      </c>
    </row>
    <row r="300" spans="1:18" x14ac:dyDescent="0.2">
      <c r="A300" s="10" t="s">
        <v>754</v>
      </c>
      <c r="B300" s="255">
        <v>-5971730.6799999997</v>
      </c>
      <c r="C300" s="255"/>
      <c r="D300" s="255">
        <v>-521335.35</v>
      </c>
      <c r="E300" s="255"/>
      <c r="F300" s="255">
        <v>66011.56</v>
      </c>
      <c r="G300" s="255"/>
      <c r="H300" s="255">
        <v>0</v>
      </c>
      <c r="I300" s="255"/>
      <c r="J300" s="255">
        <v>0</v>
      </c>
      <c r="K300" s="255"/>
      <c r="L300" s="255">
        <v>0</v>
      </c>
      <c r="M300" s="255"/>
      <c r="N300" s="255">
        <v>0</v>
      </c>
      <c r="O300" s="255"/>
      <c r="P300" s="255">
        <v>0</v>
      </c>
      <c r="Q300" s="255"/>
      <c r="R300" s="255">
        <v>-6427054.4699999997</v>
      </c>
    </row>
    <row r="301" spans="1:18" x14ac:dyDescent="0.2">
      <c r="A301" s="10" t="s">
        <v>541</v>
      </c>
      <c r="B301" s="270">
        <v>-204061.93999999901</v>
      </c>
      <c r="C301" s="255"/>
      <c r="D301" s="270">
        <v>-2050928.4200000009</v>
      </c>
      <c r="E301" s="255"/>
      <c r="F301" s="270">
        <v>732205.04000000039</v>
      </c>
      <c r="G301" s="255"/>
      <c r="H301" s="270">
        <v>120737.39999999959</v>
      </c>
      <c r="I301" s="255"/>
      <c r="J301" s="270">
        <v>0</v>
      </c>
      <c r="K301" s="255"/>
      <c r="L301" s="270">
        <v>0</v>
      </c>
      <c r="M301" s="255"/>
      <c r="N301" s="270">
        <v>0</v>
      </c>
      <c r="O301" s="255"/>
      <c r="P301" s="270">
        <v>0</v>
      </c>
      <c r="Q301" s="255"/>
      <c r="R301" s="270">
        <v>-1402047.9199999997</v>
      </c>
    </row>
    <row r="302" spans="1:18" x14ac:dyDescent="0.2">
      <c r="B302" s="255">
        <v>-1103264762.7999997</v>
      </c>
      <c r="C302" s="255"/>
      <c r="D302" s="255">
        <v>-73259656.020000026</v>
      </c>
      <c r="E302" s="255"/>
      <c r="F302" s="125">
        <v>26466191.93</v>
      </c>
      <c r="G302" s="255"/>
      <c r="H302" s="255">
        <v>-533091.75999999978</v>
      </c>
      <c r="I302" s="255"/>
      <c r="J302" s="255">
        <v>0</v>
      </c>
      <c r="K302" s="255"/>
      <c r="L302" s="125">
        <v>4150422.7700000005</v>
      </c>
      <c r="M302" s="255"/>
      <c r="N302" s="255">
        <v>-34636.380000000005</v>
      </c>
      <c r="O302" s="255"/>
      <c r="P302" s="255">
        <v>0</v>
      </c>
      <c r="Q302" s="255"/>
      <c r="R302" s="255">
        <v>-1146475532.26</v>
      </c>
    </row>
    <row r="303" spans="1:18" x14ac:dyDescent="0.2">
      <c r="B303" s="255"/>
      <c r="C303" s="255"/>
      <c r="D303" s="255"/>
      <c r="E303" s="255"/>
      <c r="F303" s="255"/>
      <c r="G303" s="255"/>
      <c r="H303" s="255"/>
      <c r="I303" s="255"/>
      <c r="J303" s="255"/>
      <c r="K303" s="255"/>
      <c r="L303" s="255"/>
      <c r="M303" s="255"/>
      <c r="N303" s="255"/>
      <c r="O303" s="255"/>
      <c r="P303" s="255"/>
      <c r="Q303" s="255"/>
      <c r="R303" s="255"/>
    </row>
    <row r="304" spans="1:18" x14ac:dyDescent="0.2">
      <c r="A304" s="12" t="s">
        <v>118</v>
      </c>
      <c r="B304" s="254"/>
      <c r="C304" s="255"/>
      <c r="D304" s="254"/>
      <c r="E304" s="255"/>
      <c r="F304" s="254"/>
      <c r="G304" s="255"/>
      <c r="H304" s="254"/>
      <c r="I304" s="255"/>
      <c r="J304" s="254"/>
      <c r="K304" s="255"/>
      <c r="L304" s="254"/>
      <c r="M304" s="255"/>
      <c r="N304" s="254"/>
      <c r="O304" s="255"/>
      <c r="P304" s="254"/>
      <c r="Q304" s="255"/>
      <c r="R304" s="254"/>
    </row>
    <row r="305" spans="1:18" x14ac:dyDescent="0.2">
      <c r="A305" s="10" t="s">
        <v>1309</v>
      </c>
      <c r="B305" s="254">
        <v>-1966884.6000000003</v>
      </c>
      <c r="C305" s="255"/>
      <c r="D305" s="254">
        <v>-305031.3600000001</v>
      </c>
      <c r="E305" s="255"/>
      <c r="F305" s="254">
        <v>0</v>
      </c>
      <c r="G305" s="255"/>
      <c r="H305" s="254">
        <v>0</v>
      </c>
      <c r="I305" s="255"/>
      <c r="J305" s="254">
        <v>0</v>
      </c>
      <c r="K305" s="255"/>
      <c r="L305" s="254">
        <v>0</v>
      </c>
      <c r="M305" s="255"/>
      <c r="N305" s="254">
        <v>0</v>
      </c>
      <c r="O305" s="255"/>
      <c r="P305" s="254">
        <v>0</v>
      </c>
      <c r="Q305" s="255"/>
      <c r="R305" s="255">
        <v>-2271915.9600000004</v>
      </c>
    </row>
    <row r="306" spans="1:18" x14ac:dyDescent="0.2">
      <c r="A306" s="10" t="s">
        <v>542</v>
      </c>
      <c r="B306" s="254">
        <v>0</v>
      </c>
      <c r="C306" s="255"/>
      <c r="D306" s="254">
        <v>0</v>
      </c>
      <c r="E306" s="255"/>
      <c r="F306" s="254">
        <v>0</v>
      </c>
      <c r="G306" s="255"/>
      <c r="H306" s="254">
        <v>0</v>
      </c>
      <c r="I306" s="255"/>
      <c r="J306" s="254">
        <v>0</v>
      </c>
      <c r="K306" s="255"/>
      <c r="L306" s="254">
        <v>0</v>
      </c>
      <c r="M306" s="255"/>
      <c r="N306" s="254">
        <v>0</v>
      </c>
      <c r="O306" s="255"/>
      <c r="P306" s="254">
        <v>0</v>
      </c>
      <c r="Q306" s="255"/>
      <c r="R306" s="255">
        <v>0</v>
      </c>
    </row>
    <row r="307" spans="1:18" x14ac:dyDescent="0.2">
      <c r="A307" s="10" t="s">
        <v>1310</v>
      </c>
      <c r="B307" s="254">
        <v>-1359110.2800000003</v>
      </c>
      <c r="C307" s="255"/>
      <c r="D307" s="254">
        <v>-72158.27</v>
      </c>
      <c r="E307" s="255"/>
      <c r="F307" s="254">
        <v>0</v>
      </c>
      <c r="G307" s="255"/>
      <c r="H307" s="254">
        <v>438.08</v>
      </c>
      <c r="I307" s="255"/>
      <c r="J307" s="254">
        <v>0</v>
      </c>
      <c r="K307" s="255"/>
      <c r="L307" s="254">
        <v>0</v>
      </c>
      <c r="M307" s="255"/>
      <c r="N307" s="254">
        <v>0</v>
      </c>
      <c r="O307" s="255"/>
      <c r="P307" s="254">
        <v>0</v>
      </c>
      <c r="Q307" s="255"/>
      <c r="R307" s="255">
        <v>-1430830.4700000002</v>
      </c>
    </row>
    <row r="308" spans="1:18" x14ac:dyDescent="0.2">
      <c r="A308" s="10" t="s">
        <v>543</v>
      </c>
      <c r="B308" s="254">
        <v>-67361.540000000008</v>
      </c>
      <c r="C308" s="255"/>
      <c r="D308" s="254">
        <v>-2608.5600000000009</v>
      </c>
      <c r="E308" s="255"/>
      <c r="F308" s="254">
        <v>0</v>
      </c>
      <c r="G308" s="255"/>
      <c r="H308" s="254">
        <v>0</v>
      </c>
      <c r="I308" s="255"/>
      <c r="J308" s="254">
        <v>0</v>
      </c>
      <c r="K308" s="255"/>
      <c r="L308" s="254">
        <v>0</v>
      </c>
      <c r="M308" s="255"/>
      <c r="N308" s="254">
        <v>0</v>
      </c>
      <c r="O308" s="255"/>
      <c r="P308" s="254">
        <v>0</v>
      </c>
      <c r="Q308" s="255"/>
      <c r="R308" s="255">
        <v>-69970.100000000006</v>
      </c>
    </row>
    <row r="309" spans="1:18" x14ac:dyDescent="0.2">
      <c r="A309" s="10" t="s">
        <v>818</v>
      </c>
      <c r="B309" s="254">
        <v>-54.969999999999345</v>
      </c>
      <c r="C309" s="255"/>
      <c r="D309" s="254">
        <v>0</v>
      </c>
      <c r="E309" s="255"/>
      <c r="F309" s="254">
        <v>0</v>
      </c>
      <c r="G309" s="255"/>
      <c r="H309" s="254">
        <v>0</v>
      </c>
      <c r="I309" s="255"/>
      <c r="J309" s="254">
        <v>0</v>
      </c>
      <c r="K309" s="255"/>
      <c r="L309" s="254">
        <v>0</v>
      </c>
      <c r="M309" s="255"/>
      <c r="N309" s="254">
        <v>0</v>
      </c>
      <c r="O309" s="255"/>
      <c r="P309" s="254">
        <v>0</v>
      </c>
      <c r="Q309" s="255"/>
      <c r="R309" s="255">
        <v>-54.969999999999345</v>
      </c>
    </row>
    <row r="310" spans="1:18" x14ac:dyDescent="0.2">
      <c r="A310" s="10" t="s">
        <v>1311</v>
      </c>
      <c r="B310" s="254">
        <v>-68981819.700000003</v>
      </c>
      <c r="C310" s="255"/>
      <c r="D310" s="254">
        <v>-1643771.52</v>
      </c>
      <c r="E310" s="255"/>
      <c r="F310" s="254">
        <v>1148920.7100000002</v>
      </c>
      <c r="G310" s="125"/>
      <c r="H310" s="254">
        <v>0</v>
      </c>
      <c r="I310" s="125"/>
      <c r="J310" s="254">
        <v>0</v>
      </c>
      <c r="K310" s="125"/>
      <c r="L310" s="254">
        <v>69770.99000000002</v>
      </c>
      <c r="M310" s="125"/>
      <c r="N310" s="254">
        <v>0</v>
      </c>
      <c r="O310" s="255"/>
      <c r="P310" s="254">
        <v>0</v>
      </c>
      <c r="Q310" s="255"/>
      <c r="R310" s="255">
        <v>-69406899.520000011</v>
      </c>
    </row>
    <row r="311" spans="1:18" x14ac:dyDescent="0.2">
      <c r="A311" s="10" t="s">
        <v>544</v>
      </c>
      <c r="B311" s="254">
        <v>-5897.1700000001119</v>
      </c>
      <c r="C311" s="255"/>
      <c r="D311" s="254">
        <v>-14.159999999999998</v>
      </c>
      <c r="E311" s="255"/>
      <c r="F311" s="254">
        <v>0</v>
      </c>
      <c r="G311" s="125"/>
      <c r="H311" s="254">
        <v>0</v>
      </c>
      <c r="I311" s="125"/>
      <c r="J311" s="254">
        <v>0</v>
      </c>
      <c r="K311" s="125"/>
      <c r="L311" s="254">
        <v>0</v>
      </c>
      <c r="M311" s="125"/>
      <c r="N311" s="254">
        <v>0</v>
      </c>
      <c r="O311" s="255"/>
      <c r="P311" s="254">
        <v>0</v>
      </c>
      <c r="Q311" s="255"/>
      <c r="R311" s="255">
        <v>-5911.3300000001118</v>
      </c>
    </row>
    <row r="312" spans="1:18" x14ac:dyDescent="0.2">
      <c r="A312" s="10" t="s">
        <v>545</v>
      </c>
      <c r="B312" s="254">
        <v>-501.16999999992549</v>
      </c>
      <c r="C312" s="255"/>
      <c r="D312" s="254">
        <v>0</v>
      </c>
      <c r="E312" s="255"/>
      <c r="F312" s="254">
        <v>0</v>
      </c>
      <c r="G312" s="125"/>
      <c r="H312" s="254">
        <v>0</v>
      </c>
      <c r="I312" s="125"/>
      <c r="J312" s="254">
        <v>0</v>
      </c>
      <c r="K312" s="125"/>
      <c r="L312" s="254">
        <v>0</v>
      </c>
      <c r="M312" s="125"/>
      <c r="N312" s="254">
        <v>0</v>
      </c>
      <c r="O312" s="255"/>
      <c r="P312" s="254">
        <v>0</v>
      </c>
      <c r="Q312" s="255"/>
      <c r="R312" s="255">
        <v>-501.16999999992549</v>
      </c>
    </row>
    <row r="313" spans="1:18" x14ac:dyDescent="0.2">
      <c r="A313" s="10" t="s">
        <v>546</v>
      </c>
      <c r="B313" s="254">
        <v>-1975.0300000002608</v>
      </c>
      <c r="C313" s="255"/>
      <c r="D313" s="254">
        <v>0</v>
      </c>
      <c r="E313" s="255"/>
      <c r="F313" s="254">
        <v>0</v>
      </c>
      <c r="G313" s="125"/>
      <c r="H313" s="254">
        <v>-2607.0500000000002</v>
      </c>
      <c r="I313" s="125"/>
      <c r="J313" s="254">
        <v>0</v>
      </c>
      <c r="K313" s="125"/>
      <c r="L313" s="254">
        <v>0</v>
      </c>
      <c r="M313" s="125"/>
      <c r="N313" s="254">
        <v>0</v>
      </c>
      <c r="O313" s="255"/>
      <c r="P313" s="254">
        <v>0</v>
      </c>
      <c r="Q313" s="255"/>
      <c r="R313" s="255">
        <v>-4582.080000000261</v>
      </c>
    </row>
    <row r="314" spans="1:18" x14ac:dyDescent="0.2">
      <c r="A314" s="10" t="s">
        <v>547</v>
      </c>
      <c r="B314" s="254">
        <v>-637.73000000009779</v>
      </c>
      <c r="C314" s="255"/>
      <c r="D314" s="254">
        <v>0</v>
      </c>
      <c r="E314" s="255"/>
      <c r="F314" s="254">
        <v>0</v>
      </c>
      <c r="G314" s="125"/>
      <c r="H314" s="254">
        <v>-14611.8</v>
      </c>
      <c r="I314" s="125"/>
      <c r="J314" s="254">
        <v>0</v>
      </c>
      <c r="K314" s="125"/>
      <c r="L314" s="254">
        <v>0</v>
      </c>
      <c r="M314" s="125"/>
      <c r="N314" s="254">
        <v>0</v>
      </c>
      <c r="O314" s="255"/>
      <c r="P314" s="254">
        <v>0</v>
      </c>
      <c r="Q314" s="255"/>
      <c r="R314" s="255">
        <v>-15249.530000000097</v>
      </c>
    </row>
    <row r="315" spans="1:18" x14ac:dyDescent="0.2">
      <c r="A315" s="10" t="s">
        <v>1312</v>
      </c>
      <c r="B315" s="254">
        <v>-22007337.580000002</v>
      </c>
      <c r="C315" s="255"/>
      <c r="D315" s="254">
        <v>-552776.39</v>
      </c>
      <c r="E315" s="255"/>
      <c r="F315" s="254">
        <v>20.82</v>
      </c>
      <c r="G315" s="125"/>
      <c r="H315" s="254">
        <v>0</v>
      </c>
      <c r="I315" s="125"/>
      <c r="J315" s="254">
        <v>0</v>
      </c>
      <c r="K315" s="125"/>
      <c r="L315" s="254">
        <v>4243.74</v>
      </c>
      <c r="M315" s="125"/>
      <c r="N315" s="254">
        <v>0</v>
      </c>
      <c r="O315" s="255"/>
      <c r="P315" s="254">
        <v>0</v>
      </c>
      <c r="Q315" s="255"/>
      <c r="R315" s="255">
        <v>-22555849.410000004</v>
      </c>
    </row>
    <row r="316" spans="1:18" x14ac:dyDescent="0.2">
      <c r="A316" s="10" t="s">
        <v>1313</v>
      </c>
      <c r="B316" s="254">
        <v>-17031186.730000004</v>
      </c>
      <c r="C316" s="255"/>
      <c r="D316" s="254">
        <v>-1544922.7000000002</v>
      </c>
      <c r="E316" s="255"/>
      <c r="F316" s="254">
        <v>276058.31</v>
      </c>
      <c r="G316" s="125"/>
      <c r="H316" s="254">
        <v>0</v>
      </c>
      <c r="I316" s="125"/>
      <c r="J316" s="254">
        <v>0</v>
      </c>
      <c r="K316" s="125"/>
      <c r="L316" s="254">
        <v>206653.93000000002</v>
      </c>
      <c r="M316" s="125"/>
      <c r="N316" s="254">
        <v>0</v>
      </c>
      <c r="O316" s="255"/>
      <c r="P316" s="254">
        <v>0</v>
      </c>
      <c r="Q316" s="255"/>
      <c r="R316" s="255">
        <v>-18093397.190000005</v>
      </c>
    </row>
    <row r="317" spans="1:18" x14ac:dyDescent="0.2">
      <c r="A317" s="10" t="s">
        <v>1314</v>
      </c>
      <c r="B317" s="254">
        <v>-23495909.600000001</v>
      </c>
      <c r="C317" s="255"/>
      <c r="D317" s="254">
        <v>-1178998.71</v>
      </c>
      <c r="E317" s="255"/>
      <c r="F317" s="254">
        <v>165678.6</v>
      </c>
      <c r="G317" s="125"/>
      <c r="H317" s="254">
        <v>0</v>
      </c>
      <c r="I317" s="125"/>
      <c r="J317" s="254">
        <v>0</v>
      </c>
      <c r="K317" s="125"/>
      <c r="L317" s="254">
        <v>-71739.959999999992</v>
      </c>
      <c r="M317" s="125"/>
      <c r="N317" s="254">
        <v>0</v>
      </c>
      <c r="O317" s="255"/>
      <c r="P317" s="254">
        <v>0</v>
      </c>
      <c r="Q317" s="255"/>
      <c r="R317" s="255">
        <v>-24580969.670000002</v>
      </c>
    </row>
    <row r="318" spans="1:18" x14ac:dyDescent="0.2">
      <c r="A318" s="10" t="s">
        <v>548</v>
      </c>
      <c r="B318" s="254">
        <v>-572847.54</v>
      </c>
      <c r="C318" s="255"/>
      <c r="D318" s="254">
        <v>-45086.280000000006</v>
      </c>
      <c r="E318" s="255"/>
      <c r="F318" s="254">
        <v>0</v>
      </c>
      <c r="G318" s="125"/>
      <c r="H318" s="254">
        <v>0</v>
      </c>
      <c r="I318" s="125"/>
      <c r="J318" s="254">
        <v>0</v>
      </c>
      <c r="K318" s="125"/>
      <c r="L318" s="254">
        <v>0</v>
      </c>
      <c r="M318" s="125"/>
      <c r="N318" s="254">
        <v>0</v>
      </c>
      <c r="O318" s="255"/>
      <c r="P318" s="254">
        <v>0</v>
      </c>
      <c r="Q318" s="255"/>
      <c r="R318" s="255">
        <v>-617933.82000000007</v>
      </c>
    </row>
    <row r="319" spans="1:18" x14ac:dyDescent="0.2">
      <c r="A319" s="10" t="s">
        <v>549</v>
      </c>
      <c r="B319" s="254">
        <v>-1992169.22</v>
      </c>
      <c r="C319" s="255"/>
      <c r="D319" s="254">
        <v>-203223.25999999998</v>
      </c>
      <c r="E319" s="255"/>
      <c r="F319" s="254">
        <v>8492.2900000000009</v>
      </c>
      <c r="G319" s="125"/>
      <c r="H319" s="254">
        <v>0</v>
      </c>
      <c r="I319" s="125"/>
      <c r="J319" s="254">
        <v>0</v>
      </c>
      <c r="K319" s="125"/>
      <c r="L319" s="254">
        <v>2951.47</v>
      </c>
      <c r="M319" s="125"/>
      <c r="N319" s="254">
        <v>0</v>
      </c>
      <c r="O319" s="255"/>
      <c r="P319" s="254">
        <v>0</v>
      </c>
      <c r="Q319" s="255"/>
      <c r="R319" s="255">
        <v>-2183948.7199999997</v>
      </c>
    </row>
    <row r="320" spans="1:18" x14ac:dyDescent="0.2">
      <c r="A320" s="10" t="s">
        <v>550</v>
      </c>
      <c r="B320" s="254">
        <v>-41.39999999999975</v>
      </c>
      <c r="C320" s="255"/>
      <c r="D320" s="254">
        <v>-198.83999999999995</v>
      </c>
      <c r="E320" s="255"/>
      <c r="F320" s="254">
        <v>0</v>
      </c>
      <c r="G320" s="125"/>
      <c r="H320" s="254">
        <v>0</v>
      </c>
      <c r="I320" s="125"/>
      <c r="J320" s="254">
        <v>0</v>
      </c>
      <c r="K320" s="125"/>
      <c r="L320" s="254">
        <v>0</v>
      </c>
      <c r="M320" s="125"/>
      <c r="N320" s="254">
        <v>0</v>
      </c>
      <c r="O320" s="255"/>
      <c r="P320" s="254">
        <v>0</v>
      </c>
      <c r="Q320" s="255"/>
      <c r="R320" s="255">
        <v>-240.2399999999997</v>
      </c>
    </row>
    <row r="321" spans="1:18" x14ac:dyDescent="0.2">
      <c r="A321" s="10" t="s">
        <v>551</v>
      </c>
      <c r="B321" s="270">
        <v>0</v>
      </c>
      <c r="C321" s="255"/>
      <c r="D321" s="270">
        <v>-663.04</v>
      </c>
      <c r="E321" s="255"/>
      <c r="F321" s="270">
        <v>0</v>
      </c>
      <c r="G321" s="125"/>
      <c r="H321" s="270">
        <v>0</v>
      </c>
      <c r="I321" s="125"/>
      <c r="J321" s="270">
        <v>0</v>
      </c>
      <c r="K321" s="125"/>
      <c r="L321" s="270">
        <v>0</v>
      </c>
      <c r="M321" s="125"/>
      <c r="N321" s="270">
        <v>0</v>
      </c>
      <c r="O321" s="255"/>
      <c r="P321" s="270">
        <v>0</v>
      </c>
      <c r="Q321" s="255"/>
      <c r="R321" s="270">
        <v>-663.04</v>
      </c>
    </row>
    <row r="322" spans="1:18" x14ac:dyDescent="0.2">
      <c r="B322" s="255">
        <v>-137483734.26000002</v>
      </c>
      <c r="C322" s="255"/>
      <c r="D322" s="255">
        <v>-5549453.0899999999</v>
      </c>
      <c r="E322" s="255"/>
      <c r="F322" s="125">
        <v>1599170.7300000004</v>
      </c>
      <c r="G322" s="125"/>
      <c r="H322" s="125">
        <v>-16780.77</v>
      </c>
      <c r="I322" s="125"/>
      <c r="J322" s="125">
        <v>0</v>
      </c>
      <c r="K322" s="125"/>
      <c r="L322" s="125">
        <v>211880.17000000004</v>
      </c>
      <c r="M322" s="125"/>
      <c r="N322" s="255">
        <v>0</v>
      </c>
      <c r="O322" s="255"/>
      <c r="P322" s="255">
        <v>0</v>
      </c>
      <c r="Q322" s="255"/>
      <c r="R322" s="255">
        <v>-141238917.22000003</v>
      </c>
    </row>
    <row r="323" spans="1:18" x14ac:dyDescent="0.2">
      <c r="B323" s="255"/>
      <c r="C323" s="255"/>
      <c r="D323" s="255"/>
      <c r="E323" s="255"/>
      <c r="F323" s="125"/>
      <c r="G323" s="125"/>
      <c r="H323" s="125"/>
      <c r="I323" s="125"/>
      <c r="J323" s="125"/>
      <c r="K323" s="125"/>
      <c r="L323" s="125"/>
      <c r="M323" s="125"/>
      <c r="N323" s="255"/>
      <c r="O323" s="255"/>
      <c r="P323" s="255"/>
      <c r="Q323" s="255"/>
      <c r="R323" s="255"/>
    </row>
    <row r="324" spans="1:18" x14ac:dyDescent="0.2">
      <c r="B324" s="254"/>
      <c r="C324" s="255"/>
      <c r="D324" s="254"/>
      <c r="E324" s="255"/>
      <c r="F324" s="272"/>
      <c r="G324" s="125"/>
      <c r="H324" s="272"/>
      <c r="I324" s="125"/>
      <c r="J324" s="272"/>
      <c r="K324" s="125"/>
      <c r="L324" s="272"/>
      <c r="M324" s="125"/>
      <c r="N324" s="254"/>
      <c r="O324" s="255"/>
      <c r="P324" s="254"/>
      <c r="Q324" s="255"/>
      <c r="R324" s="254"/>
    </row>
    <row r="325" spans="1:18" ht="13.5" thickBot="1" x14ac:dyDescent="0.25">
      <c r="A325" s="12" t="s">
        <v>41</v>
      </c>
      <c r="B325" s="273">
        <v>-1731109796.8499997</v>
      </c>
      <c r="C325" s="255"/>
      <c r="D325" s="273">
        <v>-111352355.38000003</v>
      </c>
      <c r="E325" s="255"/>
      <c r="F325" s="274">
        <v>38216982.270000003</v>
      </c>
      <c r="G325" s="125"/>
      <c r="H325" s="274">
        <v>-645741.88999999978</v>
      </c>
      <c r="I325" s="125"/>
      <c r="J325" s="274">
        <v>0</v>
      </c>
      <c r="K325" s="125"/>
      <c r="L325" s="274">
        <v>9393458.870000001</v>
      </c>
      <c r="M325" s="125"/>
      <c r="N325" s="274">
        <v>-438769.01</v>
      </c>
      <c r="O325" s="255"/>
      <c r="P325" s="273">
        <v>0</v>
      </c>
      <c r="Q325" s="255"/>
      <c r="R325" s="273">
        <v>-1795936221.9899998</v>
      </c>
    </row>
    <row r="326" spans="1:18" ht="13.5" thickTop="1" x14ac:dyDescent="0.2">
      <c r="B326" s="267"/>
      <c r="C326" s="268"/>
      <c r="D326" s="267"/>
      <c r="E326" s="268"/>
      <c r="F326" s="275"/>
      <c r="G326" s="276"/>
      <c r="H326" s="275"/>
      <c r="I326" s="276"/>
      <c r="J326" s="275"/>
      <c r="K326" s="276"/>
      <c r="L326" s="275"/>
      <c r="M326" s="276"/>
      <c r="N326" s="267"/>
      <c r="O326" s="268"/>
      <c r="P326" s="267"/>
      <c r="Q326" s="268"/>
      <c r="R326" s="267"/>
    </row>
    <row r="328" spans="1:18" x14ac:dyDescent="0.2">
      <c r="A328" s="12" t="s">
        <v>115</v>
      </c>
      <c r="B328" s="255"/>
      <c r="C328" s="255"/>
      <c r="D328" s="255"/>
      <c r="E328" s="255"/>
      <c r="F328" s="255"/>
      <c r="G328" s="255"/>
      <c r="H328" s="255"/>
      <c r="I328" s="255"/>
      <c r="J328" s="255"/>
      <c r="K328" s="255"/>
      <c r="L328" s="255"/>
      <c r="M328" s="255"/>
      <c r="N328" s="255"/>
      <c r="O328" s="255"/>
      <c r="P328" s="255"/>
      <c r="Q328" s="255"/>
      <c r="R328" s="255"/>
    </row>
    <row r="329" spans="1:18" x14ac:dyDescent="0.2">
      <c r="A329" s="10" t="s">
        <v>948</v>
      </c>
      <c r="B329" s="255">
        <v>0</v>
      </c>
      <c r="C329" s="255"/>
      <c r="D329" s="255">
        <v>0</v>
      </c>
      <c r="E329" s="255"/>
      <c r="F329" s="255">
        <v>0</v>
      </c>
      <c r="G329" s="255"/>
      <c r="H329" s="255">
        <v>0</v>
      </c>
      <c r="I329" s="255"/>
      <c r="J329" s="255">
        <v>0</v>
      </c>
      <c r="K329" s="255"/>
      <c r="L329" s="255">
        <v>0</v>
      </c>
      <c r="M329" s="255"/>
      <c r="N329" s="255">
        <v>0</v>
      </c>
      <c r="O329" s="255"/>
      <c r="P329" s="255">
        <v>0</v>
      </c>
      <c r="Q329" s="255"/>
      <c r="R329" s="255">
        <v>0</v>
      </c>
    </row>
    <row r="330" spans="1:18" x14ac:dyDescent="0.2">
      <c r="A330" s="10" t="s">
        <v>949</v>
      </c>
      <c r="B330" s="270">
        <v>-100</v>
      </c>
      <c r="C330" s="255"/>
      <c r="D330" s="270">
        <v>0</v>
      </c>
      <c r="E330" s="255"/>
      <c r="F330" s="270">
        <v>100</v>
      </c>
      <c r="G330" s="255"/>
      <c r="H330" s="270">
        <v>0</v>
      </c>
      <c r="I330" s="255"/>
      <c r="J330" s="270">
        <v>0</v>
      </c>
      <c r="K330" s="255"/>
      <c r="L330" s="270">
        <v>0</v>
      </c>
      <c r="M330" s="255"/>
      <c r="N330" s="270">
        <v>0</v>
      </c>
      <c r="O330" s="255"/>
      <c r="P330" s="270">
        <v>0</v>
      </c>
      <c r="Q330" s="255"/>
      <c r="R330" s="270">
        <v>0</v>
      </c>
    </row>
    <row r="331" spans="1:18" x14ac:dyDescent="0.2">
      <c r="B331" s="255">
        <v>-100</v>
      </c>
      <c r="C331" s="255"/>
      <c r="D331" s="255">
        <v>0</v>
      </c>
      <c r="E331" s="255"/>
      <c r="F331" s="255">
        <v>100</v>
      </c>
      <c r="G331" s="255"/>
      <c r="H331" s="255">
        <v>0</v>
      </c>
      <c r="I331" s="255"/>
      <c r="J331" s="255">
        <v>0</v>
      </c>
      <c r="K331" s="255"/>
      <c r="L331" s="255">
        <v>0</v>
      </c>
      <c r="M331" s="255"/>
      <c r="N331" s="255">
        <v>0</v>
      </c>
      <c r="O331" s="255"/>
      <c r="P331" s="255">
        <v>0</v>
      </c>
      <c r="Q331" s="255"/>
      <c r="R331" s="255">
        <v>0</v>
      </c>
    </row>
    <row r="333" spans="1:18" ht="13.5" thickBot="1" x14ac:dyDescent="0.25">
      <c r="A333" s="12" t="s">
        <v>42</v>
      </c>
      <c r="B333" s="273">
        <v>-100</v>
      </c>
      <c r="C333" s="255"/>
      <c r="D333" s="273">
        <v>0</v>
      </c>
      <c r="E333" s="255"/>
      <c r="F333" s="273">
        <v>100</v>
      </c>
      <c r="G333" s="255"/>
      <c r="H333" s="273">
        <v>0</v>
      </c>
      <c r="I333" s="255"/>
      <c r="J333" s="273">
        <v>0</v>
      </c>
      <c r="K333" s="255"/>
      <c r="L333" s="273">
        <v>0</v>
      </c>
      <c r="M333" s="255"/>
      <c r="N333" s="273">
        <v>0</v>
      </c>
      <c r="O333" s="255"/>
      <c r="P333" s="273">
        <v>0</v>
      </c>
      <c r="Q333" s="255"/>
      <c r="R333" s="273">
        <v>0</v>
      </c>
    </row>
    <row r="334" spans="1:18" ht="13.5" thickTop="1" x14ac:dyDescent="0.2"/>
    <row r="338" spans="1:18" x14ac:dyDescent="0.2">
      <c r="A338" s="12" t="s">
        <v>120</v>
      </c>
      <c r="B338" s="267"/>
      <c r="C338" s="268"/>
      <c r="D338" s="267"/>
      <c r="E338" s="268"/>
      <c r="F338" s="267"/>
      <c r="G338" s="268"/>
      <c r="H338" s="267"/>
      <c r="I338" s="268"/>
      <c r="J338" s="267"/>
      <c r="K338" s="268"/>
      <c r="L338" s="267"/>
      <c r="M338" s="268"/>
      <c r="N338" s="267"/>
      <c r="O338" s="268"/>
      <c r="P338" s="267"/>
      <c r="Q338" s="268"/>
      <c r="R338" s="267"/>
    </row>
    <row r="339" spans="1:18" x14ac:dyDescent="0.2">
      <c r="A339" s="10" t="s">
        <v>552</v>
      </c>
      <c r="B339" s="254">
        <v>0</v>
      </c>
      <c r="C339" s="255"/>
      <c r="D339" s="254">
        <v>0</v>
      </c>
      <c r="E339" s="255"/>
      <c r="F339" s="254">
        <v>0</v>
      </c>
      <c r="G339" s="255"/>
      <c r="H339" s="254">
        <v>0</v>
      </c>
      <c r="I339" s="255"/>
      <c r="J339" s="254">
        <v>0</v>
      </c>
      <c r="K339" s="255"/>
      <c r="L339" s="254">
        <v>0</v>
      </c>
      <c r="M339" s="255"/>
      <c r="N339" s="254">
        <v>0</v>
      </c>
      <c r="O339" s="255"/>
      <c r="P339" s="254">
        <v>0</v>
      </c>
      <c r="Q339" s="255"/>
      <c r="R339" s="254">
        <v>0</v>
      </c>
    </row>
    <row r="340" spans="1:18" x14ac:dyDescent="0.2">
      <c r="A340" s="10" t="s">
        <v>553</v>
      </c>
      <c r="B340" s="254">
        <v>-77380.41</v>
      </c>
      <c r="C340" s="255"/>
      <c r="D340" s="254">
        <v>-29.639999999999997</v>
      </c>
      <c r="E340" s="255"/>
      <c r="F340" s="254">
        <v>0</v>
      </c>
      <c r="G340" s="255"/>
      <c r="H340" s="254">
        <v>0</v>
      </c>
      <c r="I340" s="255"/>
      <c r="J340" s="254">
        <v>0</v>
      </c>
      <c r="K340" s="255"/>
      <c r="L340" s="254">
        <v>0</v>
      </c>
      <c r="M340" s="255"/>
      <c r="N340" s="254">
        <v>0</v>
      </c>
      <c r="O340" s="255"/>
      <c r="P340" s="254">
        <v>0</v>
      </c>
      <c r="Q340" s="255"/>
      <c r="R340" s="254">
        <v>-77410.05</v>
      </c>
    </row>
    <row r="341" spans="1:18" x14ac:dyDescent="0.2">
      <c r="A341" s="10" t="s">
        <v>554</v>
      </c>
      <c r="B341" s="254">
        <v>-140372.16</v>
      </c>
      <c r="C341" s="255"/>
      <c r="D341" s="254">
        <v>-3952.7899999999991</v>
      </c>
      <c r="E341" s="255"/>
      <c r="F341" s="254">
        <v>16951.29</v>
      </c>
      <c r="G341" s="125"/>
      <c r="H341" s="254">
        <v>0</v>
      </c>
      <c r="I341" s="125"/>
      <c r="J341" s="254">
        <v>0</v>
      </c>
      <c r="K341" s="125"/>
      <c r="L341" s="254">
        <v>11364</v>
      </c>
      <c r="M341" s="125"/>
      <c r="N341" s="254">
        <v>0</v>
      </c>
      <c r="O341" s="255"/>
      <c r="P341" s="254">
        <v>0</v>
      </c>
      <c r="Q341" s="255"/>
      <c r="R341" s="254">
        <v>-116009.66</v>
      </c>
    </row>
    <row r="342" spans="1:18" x14ac:dyDescent="0.2">
      <c r="A342" s="10" t="s">
        <v>555</v>
      </c>
      <c r="B342" s="254">
        <v>-151960.81</v>
      </c>
      <c r="C342" s="255"/>
      <c r="D342" s="254">
        <v>-44463.48</v>
      </c>
      <c r="E342" s="255"/>
      <c r="F342" s="254">
        <v>0</v>
      </c>
      <c r="G342" s="125"/>
      <c r="H342" s="254">
        <v>0</v>
      </c>
      <c r="I342" s="125"/>
      <c r="J342" s="254">
        <v>0</v>
      </c>
      <c r="K342" s="125"/>
      <c r="L342" s="254">
        <v>0</v>
      </c>
      <c r="M342" s="125"/>
      <c r="N342" s="254">
        <v>0</v>
      </c>
      <c r="O342" s="255"/>
      <c r="P342" s="254">
        <v>0</v>
      </c>
      <c r="Q342" s="255"/>
      <c r="R342" s="254">
        <v>-196424.29</v>
      </c>
    </row>
    <row r="343" spans="1:18" x14ac:dyDescent="0.2">
      <c r="A343" s="10" t="s">
        <v>556</v>
      </c>
      <c r="B343" s="254">
        <v>-106484418.72</v>
      </c>
      <c r="C343" s="255"/>
      <c r="D343" s="254">
        <v>-5648638.0199999996</v>
      </c>
      <c r="E343" s="255"/>
      <c r="F343" s="254">
        <v>4156176.1399999997</v>
      </c>
      <c r="G343" s="125"/>
      <c r="H343" s="254">
        <v>0</v>
      </c>
      <c r="I343" s="125"/>
      <c r="J343" s="254">
        <v>0</v>
      </c>
      <c r="K343" s="125"/>
      <c r="L343" s="254">
        <v>772181.65</v>
      </c>
      <c r="M343" s="125"/>
      <c r="N343" s="254">
        <v>0</v>
      </c>
      <c r="O343" s="255"/>
      <c r="P343" s="254">
        <v>0</v>
      </c>
      <c r="Q343" s="255"/>
      <c r="R343" s="254">
        <v>-107204698.94999999</v>
      </c>
    </row>
    <row r="344" spans="1:18" x14ac:dyDescent="0.2">
      <c r="A344" s="10" t="s">
        <v>557</v>
      </c>
      <c r="B344" s="254">
        <v>-2606919.2799999998</v>
      </c>
      <c r="C344" s="255"/>
      <c r="D344" s="254">
        <v>-295873.30000000005</v>
      </c>
      <c r="E344" s="255"/>
      <c r="F344" s="254">
        <v>53302.719999999994</v>
      </c>
      <c r="G344" s="125"/>
      <c r="H344" s="254">
        <v>0</v>
      </c>
      <c r="I344" s="125"/>
      <c r="J344" s="254">
        <v>0</v>
      </c>
      <c r="K344" s="125"/>
      <c r="L344" s="254">
        <v>95653.13</v>
      </c>
      <c r="M344" s="125"/>
      <c r="N344" s="254">
        <v>0</v>
      </c>
      <c r="O344" s="255"/>
      <c r="P344" s="254">
        <v>0</v>
      </c>
      <c r="Q344" s="255"/>
      <c r="R344" s="254">
        <v>-2753836.73</v>
      </c>
    </row>
    <row r="345" spans="1:18" x14ac:dyDescent="0.2">
      <c r="A345" s="10" t="s">
        <v>558</v>
      </c>
      <c r="B345" s="254">
        <v>-1641638.0799999998</v>
      </c>
      <c r="C345" s="255"/>
      <c r="D345" s="254">
        <v>-100276.76000000001</v>
      </c>
      <c r="E345" s="255"/>
      <c r="F345" s="254">
        <v>59020.7</v>
      </c>
      <c r="G345" s="125"/>
      <c r="H345" s="254">
        <v>0</v>
      </c>
      <c r="I345" s="125"/>
      <c r="J345" s="254">
        <v>0</v>
      </c>
      <c r="K345" s="125"/>
      <c r="L345" s="254">
        <v>14153.61</v>
      </c>
      <c r="M345" s="125"/>
      <c r="N345" s="254">
        <v>0</v>
      </c>
      <c r="O345" s="255"/>
      <c r="P345" s="254">
        <v>0</v>
      </c>
      <c r="Q345" s="255"/>
      <c r="R345" s="254">
        <v>-1668740.5299999998</v>
      </c>
    </row>
    <row r="346" spans="1:18" x14ac:dyDescent="0.2">
      <c r="A346" s="10" t="s">
        <v>572</v>
      </c>
      <c r="B346" s="254">
        <v>-63826934.600000009</v>
      </c>
      <c r="C346" s="255"/>
      <c r="D346" s="254">
        <v>-6658866.629999999</v>
      </c>
      <c r="E346" s="255"/>
      <c r="F346" s="254">
        <v>135082.68</v>
      </c>
      <c r="G346" s="125"/>
      <c r="H346" s="254">
        <v>0</v>
      </c>
      <c r="I346" s="125"/>
      <c r="J346" s="254">
        <v>0</v>
      </c>
      <c r="K346" s="125"/>
      <c r="L346" s="254">
        <v>593858.74</v>
      </c>
      <c r="M346" s="125"/>
      <c r="N346" s="254">
        <v>0</v>
      </c>
      <c r="O346" s="255"/>
      <c r="P346" s="254">
        <v>0</v>
      </c>
      <c r="Q346" s="255"/>
      <c r="R346" s="254">
        <v>-69756859.810000002</v>
      </c>
    </row>
    <row r="347" spans="1:18" x14ac:dyDescent="0.2">
      <c r="A347" s="10" t="s">
        <v>573</v>
      </c>
      <c r="B347" s="254">
        <v>-6147387.5700000003</v>
      </c>
      <c r="C347" s="255"/>
      <c r="D347" s="254">
        <v>-1452790.74</v>
      </c>
      <c r="E347" s="255"/>
      <c r="F347" s="254">
        <v>52310.400000000001</v>
      </c>
      <c r="G347" s="125"/>
      <c r="H347" s="254">
        <v>-13332.4</v>
      </c>
      <c r="I347" s="125"/>
      <c r="J347" s="254">
        <v>0</v>
      </c>
      <c r="K347" s="125"/>
      <c r="L347" s="254">
        <v>0</v>
      </c>
      <c r="M347" s="125"/>
      <c r="N347" s="254">
        <v>0</v>
      </c>
      <c r="O347" s="255"/>
      <c r="P347" s="254">
        <v>0</v>
      </c>
      <c r="Q347" s="255"/>
      <c r="R347" s="254">
        <v>-7561200.3100000005</v>
      </c>
    </row>
    <row r="348" spans="1:18" x14ac:dyDescent="0.2">
      <c r="A348" s="10" t="s">
        <v>574</v>
      </c>
      <c r="B348" s="254">
        <v>-481888.98000000004</v>
      </c>
      <c r="C348" s="255"/>
      <c r="D348" s="254">
        <v>-501224.12999999989</v>
      </c>
      <c r="E348" s="255"/>
      <c r="F348" s="254">
        <v>380488.04</v>
      </c>
      <c r="G348" s="125"/>
      <c r="H348" s="254">
        <v>0</v>
      </c>
      <c r="I348" s="125"/>
      <c r="J348" s="254">
        <v>0</v>
      </c>
      <c r="K348" s="125"/>
      <c r="L348" s="254">
        <v>14395.36</v>
      </c>
      <c r="M348" s="125"/>
      <c r="N348" s="254">
        <v>-3121.65</v>
      </c>
      <c r="O348" s="255"/>
      <c r="P348" s="254">
        <v>0</v>
      </c>
      <c r="Q348" s="255"/>
      <c r="R348" s="254">
        <v>-591351.35999999987</v>
      </c>
    </row>
    <row r="349" spans="1:18" x14ac:dyDescent="0.2">
      <c r="A349" s="10" t="s">
        <v>575</v>
      </c>
      <c r="B349" s="254">
        <v>-90339.31</v>
      </c>
      <c r="C349" s="255"/>
      <c r="D349" s="254">
        <v>-8877</v>
      </c>
      <c r="E349" s="255"/>
      <c r="F349" s="254">
        <v>0</v>
      </c>
      <c r="G349" s="125"/>
      <c r="H349" s="254">
        <v>0</v>
      </c>
      <c r="I349" s="125"/>
      <c r="J349" s="254">
        <v>0</v>
      </c>
      <c r="K349" s="125"/>
      <c r="L349" s="254">
        <v>0</v>
      </c>
      <c r="M349" s="125"/>
      <c r="N349" s="254">
        <v>0</v>
      </c>
      <c r="O349" s="255"/>
      <c r="P349" s="254">
        <v>0</v>
      </c>
      <c r="Q349" s="255"/>
      <c r="R349" s="254">
        <v>-99216.31</v>
      </c>
    </row>
    <row r="350" spans="1:18" x14ac:dyDescent="0.2">
      <c r="A350" s="10" t="s">
        <v>576</v>
      </c>
      <c r="B350" s="254">
        <v>-17927.7</v>
      </c>
      <c r="C350" s="255"/>
      <c r="D350" s="254">
        <v>-1694.44</v>
      </c>
      <c r="E350" s="255"/>
      <c r="F350" s="254">
        <v>0</v>
      </c>
      <c r="G350" s="125"/>
      <c r="H350" s="254">
        <v>0</v>
      </c>
      <c r="I350" s="125"/>
      <c r="J350" s="254">
        <v>0</v>
      </c>
      <c r="K350" s="125"/>
      <c r="L350" s="254">
        <v>0</v>
      </c>
      <c r="M350" s="125"/>
      <c r="N350" s="254">
        <v>0</v>
      </c>
      <c r="O350" s="255"/>
      <c r="P350" s="254">
        <v>0</v>
      </c>
      <c r="Q350" s="255"/>
      <c r="R350" s="254">
        <v>-19622.14</v>
      </c>
    </row>
    <row r="351" spans="1:18" x14ac:dyDescent="0.2">
      <c r="A351" s="10" t="s">
        <v>577</v>
      </c>
      <c r="B351" s="255">
        <v>-16.490000000000038</v>
      </c>
      <c r="C351" s="255"/>
      <c r="D351" s="255">
        <v>-73.679999999999993</v>
      </c>
      <c r="E351" s="255"/>
      <c r="F351" s="255">
        <v>0</v>
      </c>
      <c r="G351" s="125"/>
      <c r="H351" s="255">
        <v>0</v>
      </c>
      <c r="I351" s="125"/>
      <c r="J351" s="255">
        <v>0</v>
      </c>
      <c r="K351" s="125"/>
      <c r="L351" s="255">
        <v>0</v>
      </c>
      <c r="M351" s="125"/>
      <c r="N351" s="255">
        <v>0</v>
      </c>
      <c r="O351" s="255"/>
      <c r="P351" s="255">
        <v>0</v>
      </c>
      <c r="Q351" s="255"/>
      <c r="R351" s="254">
        <v>-90.17000000000003</v>
      </c>
    </row>
    <row r="352" spans="1:18" x14ac:dyDescent="0.2">
      <c r="A352" s="10" t="s">
        <v>578</v>
      </c>
      <c r="B352" s="277">
        <v>-49718.440000001501</v>
      </c>
      <c r="C352" s="278"/>
      <c r="D352" s="277">
        <v>-374022.71</v>
      </c>
      <c r="E352" s="278"/>
      <c r="F352" s="277">
        <v>75039.27</v>
      </c>
      <c r="G352" s="279"/>
      <c r="H352" s="277">
        <v>2554.54</v>
      </c>
      <c r="I352" s="279"/>
      <c r="J352" s="277">
        <v>0</v>
      </c>
      <c r="K352" s="279"/>
      <c r="L352" s="277">
        <v>0</v>
      </c>
      <c r="M352" s="279"/>
      <c r="N352" s="277">
        <v>0</v>
      </c>
      <c r="O352" s="278"/>
      <c r="P352" s="277">
        <v>0</v>
      </c>
      <c r="Q352" s="278"/>
      <c r="R352" s="277">
        <v>-346147.34000000154</v>
      </c>
    </row>
    <row r="353" spans="1:18" x14ac:dyDescent="0.2">
      <c r="B353" s="255">
        <v>-181716902.54999998</v>
      </c>
      <c r="C353" s="255"/>
      <c r="D353" s="255">
        <v>-15090783.319999998</v>
      </c>
      <c r="E353" s="255"/>
      <c r="F353" s="125">
        <v>4928371.2399999993</v>
      </c>
      <c r="G353" s="125"/>
      <c r="H353" s="125">
        <v>-10777.86</v>
      </c>
      <c r="I353" s="125"/>
      <c r="J353" s="125">
        <v>0</v>
      </c>
      <c r="K353" s="125"/>
      <c r="L353" s="125">
        <v>1501606.49</v>
      </c>
      <c r="M353" s="125"/>
      <c r="N353" s="125">
        <v>-3121.65</v>
      </c>
      <c r="O353" s="255"/>
      <c r="P353" s="255">
        <v>0</v>
      </c>
      <c r="Q353" s="255"/>
      <c r="R353" s="255">
        <v>-190391607.64999998</v>
      </c>
    </row>
    <row r="354" spans="1:18" x14ac:dyDescent="0.2">
      <c r="B354" s="255"/>
      <c r="C354" s="255"/>
      <c r="D354" s="255"/>
      <c r="E354" s="255"/>
      <c r="F354" s="125"/>
      <c r="G354" s="125"/>
      <c r="H354" s="125"/>
      <c r="I354" s="125"/>
      <c r="J354" s="125"/>
      <c r="K354" s="125"/>
      <c r="L354" s="125"/>
      <c r="M354" s="125"/>
      <c r="N354" s="125"/>
      <c r="O354" s="255"/>
      <c r="P354" s="255"/>
      <c r="Q354" s="255"/>
      <c r="R354" s="255"/>
    </row>
    <row r="355" spans="1:18" x14ac:dyDescent="0.2">
      <c r="A355" s="12" t="s">
        <v>121</v>
      </c>
      <c r="B355" s="255"/>
      <c r="C355" s="255"/>
      <c r="D355" s="255"/>
      <c r="E355" s="255"/>
      <c r="F355" s="255"/>
      <c r="G355" s="255"/>
      <c r="H355" s="255"/>
      <c r="I355" s="255"/>
      <c r="J355" s="255"/>
      <c r="K355" s="255"/>
      <c r="L355" s="255"/>
      <c r="M355" s="255"/>
      <c r="N355" s="255"/>
      <c r="O355" s="255"/>
      <c r="P355" s="255"/>
      <c r="Q355" s="255"/>
      <c r="R355" s="255"/>
    </row>
    <row r="356" spans="1:18" x14ac:dyDescent="0.2">
      <c r="A356" s="10" t="s">
        <v>579</v>
      </c>
      <c r="B356" s="255">
        <v>-1729426.8900000001</v>
      </c>
      <c r="C356" s="255"/>
      <c r="D356" s="255">
        <v>-40047.279999999999</v>
      </c>
      <c r="E356" s="255"/>
      <c r="F356" s="255">
        <v>668359.98</v>
      </c>
      <c r="G356" s="255"/>
      <c r="H356" s="255">
        <v>64613.22</v>
      </c>
      <c r="I356" s="255"/>
      <c r="J356" s="255">
        <v>0</v>
      </c>
      <c r="K356" s="255"/>
      <c r="L356" s="255">
        <v>0</v>
      </c>
      <c r="M356" s="255"/>
      <c r="N356" s="255">
        <v>0</v>
      </c>
      <c r="O356" s="255"/>
      <c r="P356" s="255">
        <v>0</v>
      </c>
      <c r="Q356" s="255"/>
      <c r="R356" s="254">
        <v>-1036500.9700000002</v>
      </c>
    </row>
    <row r="357" spans="1:18" x14ac:dyDescent="0.2">
      <c r="A357" s="10" t="s">
        <v>580</v>
      </c>
      <c r="B357" s="255">
        <v>-193391.91</v>
      </c>
      <c r="C357" s="255"/>
      <c r="D357" s="255">
        <v>-24384.52</v>
      </c>
      <c r="E357" s="255"/>
      <c r="F357" s="255">
        <v>11515.3</v>
      </c>
      <c r="G357" s="255"/>
      <c r="H357" s="255">
        <v>0</v>
      </c>
      <c r="I357" s="255"/>
      <c r="J357" s="255">
        <v>0</v>
      </c>
      <c r="K357" s="255"/>
      <c r="L357" s="255">
        <v>0</v>
      </c>
      <c r="M357" s="255"/>
      <c r="N357" s="255">
        <v>0</v>
      </c>
      <c r="O357" s="255"/>
      <c r="P357" s="255">
        <v>0</v>
      </c>
      <c r="Q357" s="255"/>
      <c r="R357" s="254">
        <v>-206261.13</v>
      </c>
    </row>
    <row r="358" spans="1:18" x14ac:dyDescent="0.2">
      <c r="A358" s="10" t="s">
        <v>581</v>
      </c>
      <c r="B358" s="255">
        <v>-1746389.3699999999</v>
      </c>
      <c r="C358" s="255"/>
      <c r="D358" s="255">
        <v>-205570.79000000004</v>
      </c>
      <c r="E358" s="255"/>
      <c r="F358" s="255">
        <v>392580.9</v>
      </c>
      <c r="G358" s="255"/>
      <c r="H358" s="255">
        <v>22688.1</v>
      </c>
      <c r="I358" s="255"/>
      <c r="J358" s="255">
        <v>0</v>
      </c>
      <c r="K358" s="255"/>
      <c r="L358" s="255">
        <v>0</v>
      </c>
      <c r="M358" s="255"/>
      <c r="N358" s="255">
        <v>0</v>
      </c>
      <c r="O358" s="255"/>
      <c r="P358" s="255">
        <v>0</v>
      </c>
      <c r="Q358" s="255"/>
      <c r="R358" s="254">
        <v>-1536691.1599999997</v>
      </c>
    </row>
    <row r="359" spans="1:18" x14ac:dyDescent="0.2">
      <c r="A359" s="10" t="s">
        <v>582</v>
      </c>
      <c r="B359" s="255">
        <v>0</v>
      </c>
      <c r="C359" s="255"/>
      <c r="D359" s="255">
        <v>0</v>
      </c>
      <c r="E359" s="255"/>
      <c r="F359" s="255">
        <v>0</v>
      </c>
      <c r="G359" s="255"/>
      <c r="H359" s="255">
        <v>0</v>
      </c>
      <c r="I359" s="255"/>
      <c r="J359" s="255">
        <v>0</v>
      </c>
      <c r="K359" s="255"/>
      <c r="L359" s="255">
        <v>0</v>
      </c>
      <c r="M359" s="255"/>
      <c r="N359" s="255">
        <v>0</v>
      </c>
      <c r="O359" s="255"/>
      <c r="P359" s="255">
        <v>0</v>
      </c>
      <c r="Q359" s="255"/>
      <c r="R359" s="254">
        <v>0</v>
      </c>
    </row>
    <row r="360" spans="1:18" x14ac:dyDescent="0.2">
      <c r="A360" s="10" t="s">
        <v>583</v>
      </c>
      <c r="B360" s="255">
        <v>-2371373.0999999996</v>
      </c>
      <c r="C360" s="255"/>
      <c r="D360" s="255">
        <v>-51177.81</v>
      </c>
      <c r="E360" s="255"/>
      <c r="F360" s="255">
        <v>422274.02999999997</v>
      </c>
      <c r="G360" s="255"/>
      <c r="H360" s="255">
        <v>0</v>
      </c>
      <c r="I360" s="255"/>
      <c r="J360" s="255">
        <v>0</v>
      </c>
      <c r="K360" s="255"/>
      <c r="L360" s="255">
        <v>0</v>
      </c>
      <c r="M360" s="255"/>
      <c r="N360" s="255">
        <v>0</v>
      </c>
      <c r="O360" s="255"/>
      <c r="P360" s="255">
        <v>0</v>
      </c>
      <c r="Q360" s="255"/>
      <c r="R360" s="254">
        <v>-2000276.8799999997</v>
      </c>
    </row>
    <row r="361" spans="1:18" x14ac:dyDescent="0.2">
      <c r="A361" s="10" t="s">
        <v>584</v>
      </c>
      <c r="B361" s="277">
        <v>-33259.58</v>
      </c>
      <c r="C361" s="278"/>
      <c r="D361" s="277">
        <v>-3086.56</v>
      </c>
      <c r="E361" s="278"/>
      <c r="F361" s="277">
        <v>0</v>
      </c>
      <c r="G361" s="278"/>
      <c r="H361" s="277">
        <v>0</v>
      </c>
      <c r="I361" s="278"/>
      <c r="J361" s="277">
        <v>0</v>
      </c>
      <c r="K361" s="278"/>
      <c r="L361" s="277">
        <v>0</v>
      </c>
      <c r="M361" s="278"/>
      <c r="N361" s="277">
        <v>0</v>
      </c>
      <c r="O361" s="278"/>
      <c r="P361" s="277">
        <v>0</v>
      </c>
      <c r="Q361" s="278"/>
      <c r="R361" s="277">
        <v>-36346.14</v>
      </c>
    </row>
    <row r="362" spans="1:18" x14ac:dyDescent="0.2">
      <c r="B362" s="255">
        <v>-6073840.8499999996</v>
      </c>
      <c r="C362" s="255"/>
      <c r="D362" s="255">
        <v>-324266.96000000002</v>
      </c>
      <c r="E362" s="255"/>
      <c r="F362" s="255">
        <v>1494730.2100000002</v>
      </c>
      <c r="G362" s="255"/>
      <c r="H362" s="255">
        <v>87301.32</v>
      </c>
      <c r="I362" s="255"/>
      <c r="J362" s="255">
        <v>0</v>
      </c>
      <c r="K362" s="255"/>
      <c r="L362" s="255">
        <v>0</v>
      </c>
      <c r="M362" s="255"/>
      <c r="N362" s="255">
        <v>0</v>
      </c>
      <c r="O362" s="255"/>
      <c r="P362" s="255">
        <v>0</v>
      </c>
      <c r="Q362" s="255"/>
      <c r="R362" s="255">
        <v>-4816076.2799999993</v>
      </c>
    </row>
    <row r="365" spans="1:18" x14ac:dyDescent="0.2">
      <c r="A365" s="12" t="s">
        <v>123</v>
      </c>
      <c r="B365" s="255"/>
      <c r="C365" s="255"/>
      <c r="D365" s="255"/>
      <c r="E365" s="255"/>
      <c r="F365" s="255"/>
      <c r="G365" s="255"/>
      <c r="H365" s="255"/>
      <c r="I365" s="255"/>
      <c r="J365" s="255"/>
      <c r="K365" s="255"/>
      <c r="L365" s="255"/>
      <c r="M365" s="255"/>
      <c r="N365" s="255"/>
      <c r="O365" s="255"/>
      <c r="P365" s="255"/>
      <c r="Q365" s="255"/>
      <c r="R365" s="255"/>
    </row>
    <row r="366" spans="1:18" x14ac:dyDescent="0.2">
      <c r="A366" s="10" t="s">
        <v>586</v>
      </c>
      <c r="B366" s="255">
        <v>0</v>
      </c>
      <c r="C366" s="255"/>
      <c r="D366" s="255">
        <v>0</v>
      </c>
      <c r="E366" s="255"/>
      <c r="F366" s="255">
        <v>0</v>
      </c>
      <c r="G366" s="255"/>
      <c r="H366" s="255">
        <v>0</v>
      </c>
      <c r="I366" s="255"/>
      <c r="J366" s="255">
        <v>0</v>
      </c>
      <c r="K366" s="255"/>
      <c r="L366" s="255">
        <v>0</v>
      </c>
      <c r="M366" s="255"/>
      <c r="N366" s="255">
        <v>0</v>
      </c>
      <c r="O366" s="255"/>
      <c r="P366" s="255">
        <v>0</v>
      </c>
      <c r="Q366" s="255"/>
      <c r="R366" s="254">
        <v>0</v>
      </c>
    </row>
    <row r="367" spans="1:18" x14ac:dyDescent="0.2">
      <c r="A367" s="10" t="s">
        <v>594</v>
      </c>
      <c r="B367" s="255">
        <v>-70451.45</v>
      </c>
      <c r="C367" s="255"/>
      <c r="D367" s="255">
        <v>0</v>
      </c>
      <c r="E367" s="255"/>
      <c r="F367" s="255">
        <v>0</v>
      </c>
      <c r="G367" s="255"/>
      <c r="H367" s="255">
        <v>0</v>
      </c>
      <c r="I367" s="255"/>
      <c r="J367" s="255">
        <v>0</v>
      </c>
      <c r="K367" s="255"/>
      <c r="L367" s="255">
        <v>0</v>
      </c>
      <c r="M367" s="255"/>
      <c r="N367" s="255">
        <v>0</v>
      </c>
      <c r="O367" s="255"/>
      <c r="P367" s="255">
        <v>0</v>
      </c>
      <c r="Q367" s="255"/>
      <c r="R367" s="254">
        <v>-70451.45</v>
      </c>
    </row>
    <row r="368" spans="1:18" x14ac:dyDescent="0.2">
      <c r="A368" s="10" t="s">
        <v>587</v>
      </c>
      <c r="B368" s="255">
        <v>-895910.24</v>
      </c>
      <c r="C368" s="255"/>
      <c r="D368" s="255">
        <v>-74689.39</v>
      </c>
      <c r="E368" s="255"/>
      <c r="F368" s="255">
        <v>14882.02</v>
      </c>
      <c r="G368" s="125"/>
      <c r="H368" s="255">
        <v>0</v>
      </c>
      <c r="I368" s="125"/>
      <c r="J368" s="255">
        <v>0</v>
      </c>
      <c r="K368" s="125"/>
      <c r="L368" s="255">
        <v>22480.35</v>
      </c>
      <c r="M368" s="125"/>
      <c r="N368" s="255">
        <v>0</v>
      </c>
      <c r="O368" s="255"/>
      <c r="P368" s="255">
        <v>0</v>
      </c>
      <c r="Q368" s="255"/>
      <c r="R368" s="254">
        <v>-933237.26</v>
      </c>
    </row>
    <row r="369" spans="1:18" x14ac:dyDescent="0.2">
      <c r="A369" s="10" t="s">
        <v>588</v>
      </c>
      <c r="B369" s="255">
        <v>-14636.49</v>
      </c>
      <c r="C369" s="255"/>
      <c r="D369" s="255">
        <v>0</v>
      </c>
      <c r="E369" s="255"/>
      <c r="F369" s="255">
        <v>0</v>
      </c>
      <c r="G369" s="125"/>
      <c r="H369" s="255">
        <v>0</v>
      </c>
      <c r="I369" s="125"/>
      <c r="J369" s="255">
        <v>0</v>
      </c>
      <c r="K369" s="125"/>
      <c r="L369" s="255">
        <v>0</v>
      </c>
      <c r="M369" s="125"/>
      <c r="N369" s="255">
        <v>0</v>
      </c>
      <c r="O369" s="255"/>
      <c r="P369" s="255">
        <v>0</v>
      </c>
      <c r="Q369" s="255"/>
      <c r="R369" s="254">
        <v>-14636.49</v>
      </c>
    </row>
    <row r="370" spans="1:18" x14ac:dyDescent="0.2">
      <c r="A370" s="10" t="s">
        <v>1315</v>
      </c>
      <c r="B370" s="255">
        <v>-813304.6</v>
      </c>
      <c r="C370" s="255"/>
      <c r="D370" s="255">
        <v>-20449.93</v>
      </c>
      <c r="E370" s="255"/>
      <c r="F370" s="255">
        <v>34699.009999999995</v>
      </c>
      <c r="G370" s="125"/>
      <c r="H370" s="255">
        <v>-9355.7000000000007</v>
      </c>
      <c r="I370" s="125"/>
      <c r="J370" s="255">
        <v>0</v>
      </c>
      <c r="K370" s="125"/>
      <c r="L370" s="255">
        <v>10953.08</v>
      </c>
      <c r="M370" s="125"/>
      <c r="N370" s="255">
        <v>0</v>
      </c>
      <c r="O370" s="255"/>
      <c r="P370" s="255">
        <v>0</v>
      </c>
      <c r="Q370" s="255"/>
      <c r="R370" s="254">
        <v>-797458.14</v>
      </c>
    </row>
    <row r="371" spans="1:18" x14ac:dyDescent="0.2">
      <c r="A371" s="10" t="s">
        <v>589</v>
      </c>
      <c r="B371" s="255">
        <v>-569589.96</v>
      </c>
      <c r="C371" s="255"/>
      <c r="D371" s="255">
        <v>0</v>
      </c>
      <c r="E371" s="255"/>
      <c r="F371" s="255">
        <v>0</v>
      </c>
      <c r="G371" s="125"/>
      <c r="H371" s="255">
        <v>0</v>
      </c>
      <c r="I371" s="125"/>
      <c r="J371" s="255">
        <v>0</v>
      </c>
      <c r="K371" s="125"/>
      <c r="L371" s="255">
        <v>0</v>
      </c>
      <c r="M371" s="125"/>
      <c r="N371" s="255">
        <v>0</v>
      </c>
      <c r="O371" s="255"/>
      <c r="P371" s="255">
        <v>0</v>
      </c>
      <c r="Q371" s="255"/>
      <c r="R371" s="254">
        <v>-569589.96</v>
      </c>
    </row>
    <row r="372" spans="1:18" x14ac:dyDescent="0.2">
      <c r="A372" s="10" t="s">
        <v>590</v>
      </c>
      <c r="B372" s="255">
        <v>-452027.29</v>
      </c>
      <c r="C372" s="255"/>
      <c r="D372" s="255">
        <v>0</v>
      </c>
      <c r="E372" s="255"/>
      <c r="F372" s="255">
        <v>0</v>
      </c>
      <c r="G372" s="125"/>
      <c r="H372" s="255">
        <v>0</v>
      </c>
      <c r="I372" s="125"/>
      <c r="J372" s="255">
        <v>0</v>
      </c>
      <c r="K372" s="125"/>
      <c r="L372" s="255">
        <v>0</v>
      </c>
      <c r="M372" s="125"/>
      <c r="N372" s="255">
        <v>0</v>
      </c>
      <c r="O372" s="255"/>
      <c r="P372" s="255">
        <v>0</v>
      </c>
      <c r="Q372" s="255"/>
      <c r="R372" s="254">
        <v>-452027.29</v>
      </c>
    </row>
    <row r="373" spans="1:18" x14ac:dyDescent="0.2">
      <c r="A373" s="10" t="s">
        <v>591</v>
      </c>
      <c r="B373" s="255">
        <v>-7683607.0999999996</v>
      </c>
      <c r="C373" s="255"/>
      <c r="D373" s="255">
        <v>-88769.520000000019</v>
      </c>
      <c r="E373" s="255"/>
      <c r="F373" s="255">
        <v>0</v>
      </c>
      <c r="G373" s="125"/>
      <c r="H373" s="255">
        <v>0</v>
      </c>
      <c r="I373" s="125"/>
      <c r="J373" s="255">
        <v>0</v>
      </c>
      <c r="K373" s="125"/>
      <c r="L373" s="255">
        <v>0</v>
      </c>
      <c r="M373" s="125"/>
      <c r="N373" s="255">
        <v>0</v>
      </c>
      <c r="O373" s="255"/>
      <c r="P373" s="255">
        <v>0</v>
      </c>
      <c r="Q373" s="255"/>
      <c r="R373" s="254">
        <v>-7772376.6199999992</v>
      </c>
    </row>
    <row r="374" spans="1:18" x14ac:dyDescent="0.2">
      <c r="A374" s="10" t="s">
        <v>1316</v>
      </c>
      <c r="B374" s="255">
        <v>-2590171.0299999998</v>
      </c>
      <c r="C374" s="255"/>
      <c r="D374" s="255">
        <v>-9042.7500000000018</v>
      </c>
      <c r="E374" s="255"/>
      <c r="F374" s="255">
        <v>70145.45</v>
      </c>
      <c r="G374" s="125"/>
      <c r="H374" s="255">
        <v>0</v>
      </c>
      <c r="I374" s="125"/>
      <c r="J374" s="255">
        <v>0</v>
      </c>
      <c r="K374" s="125"/>
      <c r="L374" s="255">
        <v>165954.62</v>
      </c>
      <c r="M374" s="125"/>
      <c r="N374" s="255">
        <v>0</v>
      </c>
      <c r="O374" s="255"/>
      <c r="P374" s="255">
        <v>0</v>
      </c>
      <c r="Q374" s="255"/>
      <c r="R374" s="254">
        <v>-2363113.7099999995</v>
      </c>
    </row>
    <row r="375" spans="1:18" x14ac:dyDescent="0.2">
      <c r="A375" s="10" t="s">
        <v>1317</v>
      </c>
      <c r="B375" s="255">
        <v>-3087138.12</v>
      </c>
      <c r="C375" s="255"/>
      <c r="D375" s="255">
        <v>111546.79000000001</v>
      </c>
      <c r="E375" s="255"/>
      <c r="F375" s="255">
        <v>108604.04</v>
      </c>
      <c r="G375" s="125"/>
      <c r="H375" s="255">
        <v>-257519.01</v>
      </c>
      <c r="I375" s="125"/>
      <c r="J375" s="255">
        <v>0</v>
      </c>
      <c r="K375" s="125"/>
      <c r="L375" s="255">
        <v>258005.34</v>
      </c>
      <c r="M375" s="125"/>
      <c r="N375" s="255">
        <v>0</v>
      </c>
      <c r="O375" s="255"/>
      <c r="P375" s="255">
        <v>0</v>
      </c>
      <c r="Q375" s="255"/>
      <c r="R375" s="254">
        <v>-2866500.96</v>
      </c>
    </row>
    <row r="376" spans="1:18" x14ac:dyDescent="0.2">
      <c r="A376" s="10" t="s">
        <v>1318</v>
      </c>
      <c r="B376" s="255">
        <v>42925.150000000009</v>
      </c>
      <c r="C376" s="255"/>
      <c r="D376" s="255">
        <v>-167804.47</v>
      </c>
      <c r="E376" s="255"/>
      <c r="F376" s="255">
        <v>412877.39</v>
      </c>
      <c r="G376" s="125"/>
      <c r="H376" s="255">
        <v>-486.33</v>
      </c>
      <c r="I376" s="125"/>
      <c r="J376" s="255">
        <v>0</v>
      </c>
      <c r="K376" s="125"/>
      <c r="L376" s="255">
        <v>310667.07999999996</v>
      </c>
      <c r="M376" s="125"/>
      <c r="N376" s="255">
        <v>0</v>
      </c>
      <c r="O376" s="255"/>
      <c r="P376" s="255">
        <v>0</v>
      </c>
      <c r="Q376" s="255"/>
      <c r="R376" s="254">
        <v>598178.81999999995</v>
      </c>
    </row>
    <row r="377" spans="1:18" x14ac:dyDescent="0.2">
      <c r="A377" s="10" t="s">
        <v>1319</v>
      </c>
      <c r="B377" s="255">
        <v>-7280073.6099999975</v>
      </c>
      <c r="C377" s="255"/>
      <c r="D377" s="255">
        <v>-245704.63999999998</v>
      </c>
      <c r="E377" s="255"/>
      <c r="F377" s="255">
        <v>192991.73</v>
      </c>
      <c r="G377" s="125"/>
      <c r="H377" s="255">
        <v>0</v>
      </c>
      <c r="I377" s="125"/>
      <c r="J377" s="255">
        <v>0</v>
      </c>
      <c r="K377" s="125"/>
      <c r="L377" s="255">
        <v>47571.56</v>
      </c>
      <c r="M377" s="125"/>
      <c r="N377" s="255">
        <v>0</v>
      </c>
      <c r="O377" s="255"/>
      <c r="P377" s="255">
        <v>0</v>
      </c>
      <c r="Q377" s="255"/>
      <c r="R377" s="254">
        <v>-7285214.9599999972</v>
      </c>
    </row>
    <row r="378" spans="1:18" x14ac:dyDescent="0.2">
      <c r="A378" s="10" t="s">
        <v>592</v>
      </c>
      <c r="B378" s="255">
        <v>-4468675.2699999996</v>
      </c>
      <c r="C378" s="255"/>
      <c r="D378" s="255">
        <v>-205845.98000000004</v>
      </c>
      <c r="E378" s="255"/>
      <c r="F378" s="255">
        <v>450120.60000000003</v>
      </c>
      <c r="G378" s="125"/>
      <c r="H378" s="255">
        <v>0</v>
      </c>
      <c r="I378" s="125"/>
      <c r="J378" s="255">
        <v>0</v>
      </c>
      <c r="K378" s="125"/>
      <c r="L378" s="255">
        <v>13161.93</v>
      </c>
      <c r="M378" s="125"/>
      <c r="N378" s="255">
        <v>0</v>
      </c>
      <c r="O378" s="255"/>
      <c r="P378" s="255">
        <v>0</v>
      </c>
      <c r="Q378" s="255"/>
      <c r="R378" s="254">
        <v>-4211238.7200000007</v>
      </c>
    </row>
    <row r="379" spans="1:18" x14ac:dyDescent="0.2">
      <c r="A379" s="10" t="s">
        <v>593</v>
      </c>
      <c r="B379" s="255">
        <v>-276726.99</v>
      </c>
      <c r="C379" s="255"/>
      <c r="D379" s="255">
        <v>-6282.2100000000009</v>
      </c>
      <c r="E379" s="255"/>
      <c r="F379" s="255">
        <v>0</v>
      </c>
      <c r="G379" s="125"/>
      <c r="H379" s="255">
        <v>0</v>
      </c>
      <c r="I379" s="125"/>
      <c r="J379" s="255">
        <v>0</v>
      </c>
      <c r="K379" s="125"/>
      <c r="L379" s="255">
        <v>0</v>
      </c>
      <c r="M379" s="125"/>
      <c r="N379" s="255">
        <v>0</v>
      </c>
      <c r="O379" s="255"/>
      <c r="P379" s="255">
        <v>0</v>
      </c>
      <c r="Q379" s="255"/>
      <c r="R379" s="254">
        <v>-283009.2</v>
      </c>
    </row>
    <row r="380" spans="1:18" x14ac:dyDescent="0.2">
      <c r="A380" s="10" t="s">
        <v>595</v>
      </c>
      <c r="B380" s="255">
        <v>-5095927.8100000005</v>
      </c>
      <c r="C380" s="255"/>
      <c r="D380" s="255">
        <v>-227328.19000000003</v>
      </c>
      <c r="E380" s="255"/>
      <c r="F380" s="255">
        <v>22682.97</v>
      </c>
      <c r="G380" s="125"/>
      <c r="H380" s="255">
        <v>0</v>
      </c>
      <c r="I380" s="125"/>
      <c r="J380" s="255">
        <v>0</v>
      </c>
      <c r="K380" s="125"/>
      <c r="L380" s="255">
        <v>3182.7599999999998</v>
      </c>
      <c r="M380" s="125"/>
      <c r="N380" s="255">
        <v>0</v>
      </c>
      <c r="O380" s="255"/>
      <c r="P380" s="255">
        <v>0</v>
      </c>
      <c r="Q380" s="255"/>
      <c r="R380" s="254">
        <v>-5297390.2700000014</v>
      </c>
    </row>
    <row r="381" spans="1:18" x14ac:dyDescent="0.2">
      <c r="A381" s="10" t="s">
        <v>1320</v>
      </c>
      <c r="B381" s="255">
        <v>-320990.57</v>
      </c>
      <c r="C381" s="255"/>
      <c r="D381" s="255">
        <v>-35218.600000000006</v>
      </c>
      <c r="E381" s="255"/>
      <c r="F381" s="255">
        <v>2705</v>
      </c>
      <c r="G381" s="125"/>
      <c r="H381" s="255">
        <v>0</v>
      </c>
      <c r="I381" s="125"/>
      <c r="J381" s="255">
        <v>0</v>
      </c>
      <c r="K381" s="125"/>
      <c r="L381" s="255">
        <v>0</v>
      </c>
      <c r="M381" s="125"/>
      <c r="N381" s="255">
        <v>0</v>
      </c>
      <c r="O381" s="255"/>
      <c r="P381" s="255">
        <v>0</v>
      </c>
      <c r="Q381" s="255"/>
      <c r="R381" s="254">
        <v>-353504.17000000004</v>
      </c>
    </row>
    <row r="382" spans="1:18" x14ac:dyDescent="0.2">
      <c r="A382" s="10" t="s">
        <v>596</v>
      </c>
      <c r="B382" s="255">
        <v>-153.13000000000238</v>
      </c>
      <c r="C382" s="255"/>
      <c r="D382" s="255">
        <v>-2001.1500000000003</v>
      </c>
      <c r="E382" s="255"/>
      <c r="F382" s="255">
        <v>1530.61</v>
      </c>
      <c r="G382" s="125"/>
      <c r="H382" s="255">
        <v>0</v>
      </c>
      <c r="I382" s="125"/>
      <c r="J382" s="255">
        <v>0</v>
      </c>
      <c r="K382" s="125"/>
      <c r="L382" s="255">
        <v>0</v>
      </c>
      <c r="M382" s="125"/>
      <c r="N382" s="255">
        <v>0</v>
      </c>
      <c r="O382" s="255"/>
      <c r="P382" s="255">
        <v>0</v>
      </c>
      <c r="Q382" s="255"/>
      <c r="R382" s="254">
        <v>-623.67000000000257</v>
      </c>
    </row>
    <row r="383" spans="1:18" x14ac:dyDescent="0.2">
      <c r="A383" s="10" t="s">
        <v>597</v>
      </c>
      <c r="B383" s="277">
        <v>-39312.969999999914</v>
      </c>
      <c r="C383" s="278"/>
      <c r="D383" s="277">
        <v>-611489.44999999995</v>
      </c>
      <c r="E383" s="255"/>
      <c r="F383" s="277">
        <v>393874.85</v>
      </c>
      <c r="G383" s="125"/>
      <c r="H383" s="277">
        <v>0</v>
      </c>
      <c r="I383" s="125"/>
      <c r="J383" s="277">
        <v>0</v>
      </c>
      <c r="K383" s="125"/>
      <c r="L383" s="277">
        <v>0</v>
      </c>
      <c r="M383" s="125"/>
      <c r="N383" s="277">
        <v>0</v>
      </c>
      <c r="O383" s="255"/>
      <c r="P383" s="277">
        <v>0</v>
      </c>
      <c r="Q383" s="255"/>
      <c r="R383" s="277">
        <v>-256927.56999999995</v>
      </c>
    </row>
    <row r="384" spans="1:18" x14ac:dyDescent="0.2">
      <c r="B384" s="255">
        <v>-33615771.479999997</v>
      </c>
      <c r="C384" s="255"/>
      <c r="D384" s="255">
        <v>-1583079.4900000002</v>
      </c>
      <c r="E384" s="255"/>
      <c r="F384" s="125">
        <v>1705113.67</v>
      </c>
      <c r="G384" s="125"/>
      <c r="H384" s="125">
        <v>-267361.04000000004</v>
      </c>
      <c r="I384" s="125"/>
      <c r="J384" s="125">
        <v>0</v>
      </c>
      <c r="K384" s="125"/>
      <c r="L384" s="125">
        <v>831976.72000000009</v>
      </c>
      <c r="M384" s="125"/>
      <c r="N384" s="125">
        <v>0</v>
      </c>
      <c r="O384" s="255"/>
      <c r="P384" s="255">
        <v>0</v>
      </c>
      <c r="Q384" s="255"/>
      <c r="R384" s="255">
        <v>-32929121.619999997</v>
      </c>
    </row>
    <row r="385" spans="1:18" x14ac:dyDescent="0.2">
      <c r="B385" s="255"/>
      <c r="C385" s="255"/>
      <c r="D385" s="255"/>
      <c r="E385" s="255"/>
      <c r="F385" s="125"/>
      <c r="G385" s="125"/>
      <c r="H385" s="125"/>
      <c r="I385" s="125"/>
      <c r="J385" s="125"/>
      <c r="K385" s="125"/>
      <c r="L385" s="125"/>
      <c r="M385" s="125"/>
      <c r="N385" s="125"/>
      <c r="O385" s="255"/>
      <c r="P385" s="255"/>
      <c r="Q385" s="255"/>
      <c r="R385" s="255"/>
    </row>
    <row r="386" spans="1:18" x14ac:dyDescent="0.2">
      <c r="A386" s="12" t="s">
        <v>124</v>
      </c>
      <c r="B386" s="255"/>
      <c r="C386" s="255"/>
      <c r="D386" s="255"/>
      <c r="E386" s="255"/>
      <c r="F386" s="125"/>
      <c r="G386" s="125"/>
      <c r="H386" s="125"/>
      <c r="I386" s="125"/>
      <c r="J386" s="125"/>
      <c r="K386" s="125"/>
      <c r="L386" s="125"/>
      <c r="M386" s="125"/>
      <c r="N386" s="125"/>
      <c r="O386" s="255"/>
      <c r="P386" s="255"/>
      <c r="Q386" s="255"/>
      <c r="R386" s="255"/>
    </row>
    <row r="387" spans="1:18" x14ac:dyDescent="0.2">
      <c r="A387" s="10" t="s">
        <v>598</v>
      </c>
      <c r="B387" s="255">
        <v>-208241.66999999998</v>
      </c>
      <c r="C387" s="255"/>
      <c r="D387" s="255">
        <v>-595.79999999999984</v>
      </c>
      <c r="E387" s="255"/>
      <c r="F387" s="255">
        <v>0</v>
      </c>
      <c r="G387" s="125"/>
      <c r="H387" s="255">
        <v>0</v>
      </c>
      <c r="I387" s="125"/>
      <c r="J387" s="255">
        <v>0</v>
      </c>
      <c r="K387" s="125"/>
      <c r="L387" s="255">
        <v>0</v>
      </c>
      <c r="M387" s="125"/>
      <c r="N387" s="255">
        <v>0</v>
      </c>
      <c r="O387" s="255"/>
      <c r="P387" s="255">
        <v>0</v>
      </c>
      <c r="Q387" s="255"/>
      <c r="R387" s="254">
        <v>-208837.46999999997</v>
      </c>
    </row>
    <row r="388" spans="1:18" x14ac:dyDescent="0.2">
      <c r="A388" s="10" t="s">
        <v>599</v>
      </c>
      <c r="B388" s="255">
        <v>-12039254.49</v>
      </c>
      <c r="C388" s="255"/>
      <c r="D388" s="255">
        <v>-66432.600000000006</v>
      </c>
      <c r="E388" s="255"/>
      <c r="F388" s="255">
        <v>20299.95</v>
      </c>
      <c r="G388" s="125"/>
      <c r="H388" s="255">
        <v>0</v>
      </c>
      <c r="I388" s="125"/>
      <c r="J388" s="255">
        <v>0</v>
      </c>
      <c r="K388" s="125"/>
      <c r="L388" s="255">
        <v>46319.99</v>
      </c>
      <c r="M388" s="125"/>
      <c r="N388" s="255">
        <v>0</v>
      </c>
      <c r="O388" s="255"/>
      <c r="P388" s="255">
        <v>0</v>
      </c>
      <c r="Q388" s="255"/>
      <c r="R388" s="254">
        <v>-12039067.15</v>
      </c>
    </row>
    <row r="389" spans="1:18" x14ac:dyDescent="0.2">
      <c r="A389" s="10" t="s">
        <v>1300</v>
      </c>
      <c r="B389" s="277">
        <v>0</v>
      </c>
      <c r="C389" s="278"/>
      <c r="D389" s="277">
        <v>-35270.86</v>
      </c>
      <c r="E389" s="278"/>
      <c r="F389" s="277">
        <v>0</v>
      </c>
      <c r="G389" s="279"/>
      <c r="H389" s="277">
        <v>0</v>
      </c>
      <c r="I389" s="279"/>
      <c r="J389" s="277">
        <v>0</v>
      </c>
      <c r="K389" s="279"/>
      <c r="L389" s="277">
        <v>0</v>
      </c>
      <c r="M389" s="279"/>
      <c r="N389" s="277">
        <v>0</v>
      </c>
      <c r="O389" s="278"/>
      <c r="P389" s="277">
        <v>0</v>
      </c>
      <c r="Q389" s="278"/>
      <c r="R389" s="277">
        <v>-35270.86</v>
      </c>
    </row>
    <row r="390" spans="1:18" x14ac:dyDescent="0.2">
      <c r="B390" s="27">
        <v>-12247496.16</v>
      </c>
      <c r="C390" s="27"/>
      <c r="D390" s="27">
        <v>-102299.26000000001</v>
      </c>
      <c r="E390" s="27"/>
      <c r="F390" s="27">
        <v>20299.95</v>
      </c>
      <c r="G390" s="126"/>
      <c r="H390" s="27">
        <v>0</v>
      </c>
      <c r="I390" s="126"/>
      <c r="J390" s="27">
        <v>0</v>
      </c>
      <c r="K390" s="126"/>
      <c r="L390" s="27">
        <v>46319.99</v>
      </c>
      <c r="M390" s="126"/>
      <c r="N390" s="27">
        <v>0</v>
      </c>
      <c r="O390" s="27"/>
      <c r="P390" s="27">
        <v>0</v>
      </c>
      <c r="Q390" s="27"/>
      <c r="R390" s="27">
        <v>-12283175.48</v>
      </c>
    </row>
    <row r="391" spans="1:18" x14ac:dyDescent="0.2">
      <c r="B391" s="27"/>
      <c r="C391" s="27"/>
      <c r="D391" s="27"/>
      <c r="E391" s="27"/>
      <c r="F391" s="126"/>
      <c r="G391" s="126"/>
      <c r="H391" s="126"/>
      <c r="I391" s="126"/>
      <c r="J391" s="126"/>
      <c r="K391" s="126"/>
      <c r="L391" s="126"/>
      <c r="M391" s="126"/>
      <c r="N391" s="126"/>
      <c r="O391" s="27"/>
      <c r="P391" s="27"/>
      <c r="Q391" s="27"/>
      <c r="R391" s="27"/>
    </row>
    <row r="392" spans="1:18" x14ac:dyDescent="0.2">
      <c r="B392" s="24"/>
      <c r="C392" s="27"/>
      <c r="D392" s="24"/>
      <c r="E392" s="27"/>
      <c r="F392" s="280"/>
      <c r="G392" s="126"/>
      <c r="H392" s="280"/>
      <c r="I392" s="126"/>
      <c r="J392" s="280"/>
      <c r="K392" s="126"/>
      <c r="L392" s="280"/>
      <c r="M392" s="126"/>
      <c r="N392" s="280"/>
      <c r="O392" s="27"/>
      <c r="P392" s="24"/>
      <c r="Q392" s="27"/>
      <c r="R392" s="24"/>
    </row>
    <row r="393" spans="1:18" ht="13.5" thickBot="1" x14ac:dyDescent="0.25">
      <c r="A393" s="12" t="s">
        <v>39</v>
      </c>
      <c r="B393" s="62">
        <v>-233654011.03999999</v>
      </c>
      <c r="C393" s="27"/>
      <c r="D393" s="62">
        <v>-17100429.029999997</v>
      </c>
      <c r="E393" s="27"/>
      <c r="F393" s="281">
        <v>8148515.0699999994</v>
      </c>
      <c r="G393" s="126"/>
      <c r="H393" s="281">
        <v>-190837.58000000002</v>
      </c>
      <c r="I393" s="126"/>
      <c r="J393" s="281">
        <v>0</v>
      </c>
      <c r="K393" s="126"/>
      <c r="L393" s="281">
        <v>2379903.2000000002</v>
      </c>
      <c r="M393" s="126"/>
      <c r="N393" s="281">
        <v>-3121.65</v>
      </c>
      <c r="O393" s="27"/>
      <c r="P393" s="62">
        <v>0</v>
      </c>
      <c r="Q393" s="27"/>
      <c r="R393" s="62">
        <v>-240419981.02999997</v>
      </c>
    </row>
    <row r="394" spans="1:18" ht="13.5" thickTop="1" x14ac:dyDescent="0.2">
      <c r="B394" s="24"/>
      <c r="C394" s="27"/>
      <c r="D394" s="24"/>
      <c r="E394" s="27"/>
      <c r="F394" s="24"/>
      <c r="G394" s="27"/>
      <c r="H394" s="24"/>
      <c r="I394" s="27"/>
      <c r="J394" s="24"/>
      <c r="K394" s="27"/>
      <c r="L394" s="24"/>
      <c r="M394" s="27"/>
      <c r="N394" s="24"/>
      <c r="O394" s="27"/>
      <c r="P394" s="24"/>
      <c r="Q394" s="27"/>
      <c r="R394" s="24"/>
    </row>
    <row r="395" spans="1:18" x14ac:dyDescent="0.2">
      <c r="B395" s="24"/>
      <c r="C395" s="27"/>
      <c r="D395" s="24"/>
      <c r="E395" s="27"/>
      <c r="F395" s="24"/>
      <c r="G395" s="27"/>
      <c r="H395" s="24"/>
      <c r="I395" s="27"/>
      <c r="J395" s="24"/>
      <c r="K395" s="27"/>
      <c r="L395" s="24"/>
      <c r="M395" s="27"/>
      <c r="N395" s="24"/>
      <c r="O395" s="27"/>
      <c r="P395" s="24"/>
      <c r="Q395" s="27"/>
      <c r="R395" s="24"/>
    </row>
    <row r="396" spans="1:18" x14ac:dyDescent="0.2">
      <c r="A396" s="12" t="s">
        <v>122</v>
      </c>
      <c r="B396" s="255"/>
      <c r="C396" s="255"/>
      <c r="D396" s="255"/>
      <c r="E396" s="255"/>
      <c r="F396" s="255"/>
      <c r="G396" s="255"/>
      <c r="H396" s="255"/>
      <c r="I396" s="255"/>
      <c r="J396" s="255"/>
      <c r="K396" s="255"/>
      <c r="L396" s="255"/>
      <c r="M396" s="255"/>
      <c r="N396" s="255"/>
      <c r="O396" s="255"/>
      <c r="P396" s="255"/>
      <c r="Q396" s="255"/>
      <c r="R396" s="255"/>
    </row>
    <row r="397" spans="1:18" x14ac:dyDescent="0.2">
      <c r="A397" s="10" t="s">
        <v>585</v>
      </c>
      <c r="B397" s="277">
        <v>-800</v>
      </c>
      <c r="C397" s="278"/>
      <c r="D397" s="277">
        <v>0</v>
      </c>
      <c r="E397" s="278"/>
      <c r="F397" s="277">
        <v>800</v>
      </c>
      <c r="G397" s="278"/>
      <c r="H397" s="277">
        <v>0</v>
      </c>
      <c r="I397" s="278"/>
      <c r="J397" s="277">
        <v>0</v>
      </c>
      <c r="K397" s="278"/>
      <c r="L397" s="277">
        <v>0</v>
      </c>
      <c r="M397" s="278"/>
      <c r="N397" s="277">
        <v>0</v>
      </c>
      <c r="O397" s="278"/>
      <c r="P397" s="277">
        <v>0</v>
      </c>
      <c r="Q397" s="278"/>
      <c r="R397" s="270">
        <v>0</v>
      </c>
    </row>
    <row r="398" spans="1:18" x14ac:dyDescent="0.2">
      <c r="B398" s="255">
        <v>-800</v>
      </c>
      <c r="C398" s="255"/>
      <c r="D398" s="255">
        <v>0</v>
      </c>
      <c r="E398" s="255"/>
      <c r="F398" s="255">
        <v>800</v>
      </c>
      <c r="G398" s="255"/>
      <c r="H398" s="255">
        <v>0</v>
      </c>
      <c r="I398" s="255"/>
      <c r="J398" s="255">
        <v>0</v>
      </c>
      <c r="K398" s="255"/>
      <c r="L398" s="255">
        <v>0</v>
      </c>
      <c r="M398" s="255"/>
      <c r="N398" s="255">
        <v>0</v>
      </c>
      <c r="O398" s="255"/>
      <c r="P398" s="255">
        <v>0</v>
      </c>
      <c r="Q398" s="255"/>
      <c r="R398" s="255">
        <v>0</v>
      </c>
    </row>
    <row r="399" spans="1:18" x14ac:dyDescent="0.2">
      <c r="B399" s="24"/>
      <c r="C399" s="27"/>
      <c r="D399" s="24"/>
      <c r="E399" s="27"/>
      <c r="F399" s="24"/>
      <c r="G399" s="27"/>
      <c r="H399" s="24"/>
      <c r="I399" s="27"/>
      <c r="J399" s="24"/>
      <c r="K399" s="27"/>
      <c r="L399" s="24"/>
      <c r="M399" s="27"/>
      <c r="N399" s="24"/>
      <c r="O399" s="27"/>
      <c r="P399" s="24"/>
      <c r="Q399" s="27"/>
      <c r="R399" s="24"/>
    </row>
    <row r="400" spans="1:18" x14ac:dyDescent="0.2">
      <c r="B400" s="24"/>
      <c r="C400" s="27"/>
      <c r="D400" s="24"/>
      <c r="E400" s="27"/>
      <c r="F400" s="24"/>
      <c r="G400" s="27"/>
      <c r="H400" s="24"/>
      <c r="I400" s="27"/>
      <c r="J400" s="24"/>
      <c r="K400" s="27"/>
      <c r="L400" s="24"/>
      <c r="M400" s="27"/>
      <c r="N400" s="24"/>
      <c r="O400" s="27"/>
      <c r="P400" s="24"/>
      <c r="Q400" s="27"/>
      <c r="R400" s="24"/>
    </row>
    <row r="401" spans="1:18" ht="13.5" thickBot="1" x14ac:dyDescent="0.25">
      <c r="A401" s="12" t="s">
        <v>40</v>
      </c>
      <c r="B401" s="62">
        <v>-800</v>
      </c>
      <c r="C401" s="27"/>
      <c r="D401" s="62">
        <v>0</v>
      </c>
      <c r="E401" s="27"/>
      <c r="F401" s="62">
        <v>800</v>
      </c>
      <c r="G401" s="27"/>
      <c r="H401" s="62">
        <v>0</v>
      </c>
      <c r="I401" s="27"/>
      <c r="J401" s="62">
        <v>0</v>
      </c>
      <c r="K401" s="27"/>
      <c r="L401" s="62">
        <v>0</v>
      </c>
      <c r="M401" s="27"/>
      <c r="N401" s="62">
        <v>0</v>
      </c>
      <c r="O401" s="27"/>
      <c r="P401" s="62">
        <v>0</v>
      </c>
      <c r="Q401" s="27"/>
      <c r="R401" s="62">
        <v>0</v>
      </c>
    </row>
    <row r="402" spans="1:18" ht="13.5" thickTop="1" x14ac:dyDescent="0.2"/>
    <row r="404" spans="1:18" x14ac:dyDescent="0.2">
      <c r="A404" s="12" t="s">
        <v>413</v>
      </c>
    </row>
    <row r="405" spans="1:18" x14ac:dyDescent="0.2">
      <c r="A405" s="10" t="s">
        <v>318</v>
      </c>
      <c r="B405" s="24">
        <v>0</v>
      </c>
      <c r="C405" s="27"/>
      <c r="D405" s="24">
        <v>0</v>
      </c>
      <c r="E405" s="27"/>
      <c r="F405" s="24">
        <v>0</v>
      </c>
      <c r="G405" s="27"/>
      <c r="H405" s="24">
        <v>0</v>
      </c>
      <c r="I405" s="27"/>
      <c r="J405" s="24">
        <v>0</v>
      </c>
      <c r="K405" s="27"/>
      <c r="L405" s="24">
        <v>0</v>
      </c>
      <c r="M405" s="27"/>
      <c r="N405" s="24">
        <v>0</v>
      </c>
      <c r="O405" s="27"/>
      <c r="P405" s="24">
        <v>0</v>
      </c>
      <c r="Q405" s="27"/>
      <c r="R405" s="24">
        <v>0</v>
      </c>
    </row>
    <row r="406" spans="1:18" x14ac:dyDescent="0.2">
      <c r="A406" s="10" t="s">
        <v>320</v>
      </c>
      <c r="B406" s="24">
        <v>-128904.9</v>
      </c>
      <c r="C406" s="27"/>
      <c r="D406" s="24">
        <v>-5961.8399999999992</v>
      </c>
      <c r="E406" s="27"/>
      <c r="F406" s="24">
        <v>0</v>
      </c>
      <c r="G406" s="27"/>
      <c r="H406" s="24">
        <v>0</v>
      </c>
      <c r="I406" s="27"/>
      <c r="J406" s="24">
        <v>0</v>
      </c>
      <c r="K406" s="27"/>
      <c r="L406" s="24">
        <v>0</v>
      </c>
      <c r="M406" s="27"/>
      <c r="N406" s="24">
        <v>0</v>
      </c>
      <c r="O406" s="27"/>
      <c r="P406" s="24">
        <v>0</v>
      </c>
      <c r="Q406" s="27"/>
      <c r="R406" s="24">
        <v>-134866.74</v>
      </c>
    </row>
    <row r="407" spans="1:18" x14ac:dyDescent="0.2">
      <c r="A407" s="10" t="s">
        <v>315</v>
      </c>
      <c r="B407" s="24">
        <v>-10391006.369999999</v>
      </c>
      <c r="C407" s="27"/>
      <c r="D407" s="24">
        <v>-855823.2200000002</v>
      </c>
      <c r="E407" s="27"/>
      <c r="F407" s="24">
        <v>125390.34999999999</v>
      </c>
      <c r="G407" s="27"/>
      <c r="H407" s="24">
        <v>-762.07</v>
      </c>
      <c r="I407" s="27"/>
      <c r="J407" s="24">
        <v>0</v>
      </c>
      <c r="K407" s="27"/>
      <c r="L407" s="24">
        <v>34153.199999999997</v>
      </c>
      <c r="M407" s="27"/>
      <c r="N407" s="24">
        <v>0</v>
      </c>
      <c r="O407" s="27"/>
      <c r="P407" s="24">
        <v>0</v>
      </c>
      <c r="Q407" s="27"/>
      <c r="R407" s="24">
        <v>-11088048.110000001</v>
      </c>
    </row>
    <row r="408" spans="1:18" x14ac:dyDescent="0.2">
      <c r="A408" s="10" t="s">
        <v>901</v>
      </c>
      <c r="B408" s="24">
        <v>-5914604.1399999997</v>
      </c>
      <c r="C408" s="27"/>
      <c r="D408" s="24">
        <v>-1022001.87</v>
      </c>
      <c r="E408" s="27"/>
      <c r="F408" s="24">
        <v>289795.78999999998</v>
      </c>
      <c r="G408" s="27"/>
      <c r="H408" s="24">
        <v>762.07</v>
      </c>
      <c r="I408" s="27"/>
      <c r="J408" s="24">
        <v>0</v>
      </c>
      <c r="K408" s="27"/>
      <c r="L408" s="24">
        <v>214911.45</v>
      </c>
      <c r="M408" s="27"/>
      <c r="N408" s="24">
        <v>0</v>
      </c>
      <c r="O408" s="27"/>
      <c r="P408" s="24">
        <v>0</v>
      </c>
      <c r="Q408" s="27"/>
      <c r="R408" s="24">
        <v>-6431136.6999999993</v>
      </c>
    </row>
    <row r="409" spans="1:18" x14ac:dyDescent="0.2">
      <c r="A409" s="10" t="s">
        <v>324</v>
      </c>
      <c r="B409" s="24">
        <v>-1439151.29</v>
      </c>
      <c r="C409" s="27"/>
      <c r="D409" s="24">
        <v>-97412.520000000019</v>
      </c>
      <c r="E409" s="27"/>
      <c r="F409" s="24">
        <v>0</v>
      </c>
      <c r="G409" s="27"/>
      <c r="H409" s="24">
        <v>0</v>
      </c>
      <c r="I409" s="27"/>
      <c r="J409" s="24">
        <v>0</v>
      </c>
      <c r="K409" s="27"/>
      <c r="L409" s="24">
        <v>0</v>
      </c>
      <c r="M409" s="27"/>
      <c r="N409" s="24">
        <v>0</v>
      </c>
      <c r="O409" s="27"/>
      <c r="P409" s="24">
        <v>0</v>
      </c>
      <c r="Q409" s="27"/>
      <c r="R409" s="24">
        <v>-1536563.81</v>
      </c>
    </row>
    <row r="410" spans="1:18" x14ac:dyDescent="0.2">
      <c r="A410" s="10" t="s">
        <v>323</v>
      </c>
      <c r="B410" s="24">
        <v>556716.16000000015</v>
      </c>
      <c r="C410" s="27"/>
      <c r="D410" s="24">
        <v>-106829.51999999996</v>
      </c>
      <c r="E410" s="27"/>
      <c r="F410" s="24">
        <v>0</v>
      </c>
      <c r="G410" s="27"/>
      <c r="H410" s="24">
        <v>0</v>
      </c>
      <c r="I410" s="27"/>
      <c r="J410" s="24">
        <v>0</v>
      </c>
      <c r="K410" s="27"/>
      <c r="L410" s="24">
        <v>0</v>
      </c>
      <c r="M410" s="27"/>
      <c r="N410" s="24">
        <v>0</v>
      </c>
      <c r="O410" s="27"/>
      <c r="P410" s="24">
        <v>0</v>
      </c>
      <c r="Q410" s="27"/>
      <c r="R410" s="24">
        <v>449886.64000000019</v>
      </c>
    </row>
    <row r="411" spans="1:18" x14ac:dyDescent="0.2">
      <c r="A411" s="10" t="s">
        <v>316</v>
      </c>
      <c r="B411" s="24">
        <v>-7444731.9399999995</v>
      </c>
      <c r="C411" s="27"/>
      <c r="D411" s="24">
        <v>-164584.71</v>
      </c>
      <c r="E411" s="27"/>
      <c r="F411" s="24">
        <v>126344</v>
      </c>
      <c r="G411" s="27"/>
      <c r="H411" s="24">
        <v>0</v>
      </c>
      <c r="I411" s="27"/>
      <c r="J411" s="24">
        <v>0</v>
      </c>
      <c r="K411" s="27"/>
      <c r="L411" s="24">
        <v>4073.03</v>
      </c>
      <c r="M411" s="27"/>
      <c r="N411" s="24">
        <v>0</v>
      </c>
      <c r="O411" s="27"/>
      <c r="P411" s="24">
        <v>0</v>
      </c>
      <c r="Q411" s="27"/>
      <c r="R411" s="24">
        <v>-7478899.6199999992</v>
      </c>
    </row>
    <row r="412" spans="1:18" x14ac:dyDescent="0.2">
      <c r="A412" s="10" t="s">
        <v>321</v>
      </c>
      <c r="B412" s="24">
        <v>-163954.72999999998</v>
      </c>
      <c r="C412" s="27"/>
      <c r="D412" s="24">
        <v>-7125.3500000000022</v>
      </c>
      <c r="E412" s="27"/>
      <c r="F412" s="24">
        <v>216.41</v>
      </c>
      <c r="G412" s="27"/>
      <c r="H412" s="24">
        <v>0</v>
      </c>
      <c r="I412" s="27"/>
      <c r="J412" s="24">
        <v>0</v>
      </c>
      <c r="K412" s="27"/>
      <c r="L412" s="24">
        <v>6.97</v>
      </c>
      <c r="M412" s="27"/>
      <c r="N412" s="24">
        <v>0</v>
      </c>
      <c r="O412" s="27"/>
      <c r="P412" s="24">
        <v>0</v>
      </c>
      <c r="Q412" s="27"/>
      <c r="R412" s="24">
        <v>-170856.69999999998</v>
      </c>
    </row>
    <row r="413" spans="1:18" x14ac:dyDescent="0.2">
      <c r="A413" s="10" t="s">
        <v>317</v>
      </c>
      <c r="B413" s="24">
        <v>-220809.62</v>
      </c>
      <c r="C413" s="27"/>
      <c r="D413" s="24">
        <v>-24756.190000000002</v>
      </c>
      <c r="E413" s="27"/>
      <c r="F413" s="24">
        <v>0</v>
      </c>
      <c r="G413" s="27"/>
      <c r="H413" s="24">
        <v>0</v>
      </c>
      <c r="I413" s="27"/>
      <c r="J413" s="24">
        <v>0</v>
      </c>
      <c r="K413" s="27"/>
      <c r="L413" s="24">
        <v>0</v>
      </c>
      <c r="M413" s="27"/>
      <c r="N413" s="24">
        <v>0</v>
      </c>
      <c r="O413" s="27"/>
      <c r="P413" s="24">
        <v>0</v>
      </c>
      <c r="Q413" s="27"/>
      <c r="R413" s="24">
        <v>-245565.81</v>
      </c>
    </row>
    <row r="414" spans="1:18" x14ac:dyDescent="0.2">
      <c r="A414" s="10" t="s">
        <v>314</v>
      </c>
      <c r="B414" s="24">
        <v>-6642123.2699999996</v>
      </c>
      <c r="C414" s="27"/>
      <c r="D414" s="24">
        <v>-778711.92999999993</v>
      </c>
      <c r="E414" s="27"/>
      <c r="F414" s="24">
        <v>4647823.8899999997</v>
      </c>
      <c r="G414" s="27"/>
      <c r="H414" s="24">
        <v>0</v>
      </c>
      <c r="I414" s="27"/>
      <c r="J414" s="24">
        <v>0</v>
      </c>
      <c r="K414" s="27"/>
      <c r="L414" s="24">
        <v>0</v>
      </c>
      <c r="M414" s="27"/>
      <c r="N414" s="24">
        <v>0</v>
      </c>
      <c r="O414" s="27"/>
      <c r="P414" s="24">
        <v>0</v>
      </c>
      <c r="Q414" s="27"/>
      <c r="R414" s="24">
        <v>-2773011.3099999996</v>
      </c>
    </row>
    <row r="415" spans="1:18" x14ac:dyDescent="0.2">
      <c r="A415" s="10" t="s">
        <v>900</v>
      </c>
      <c r="B415" s="24">
        <v>-2169148.7400000002</v>
      </c>
      <c r="C415" s="27"/>
      <c r="D415" s="24">
        <v>-326041.27000000008</v>
      </c>
      <c r="E415" s="27"/>
      <c r="F415" s="24">
        <v>1700268.24</v>
      </c>
      <c r="G415" s="27"/>
      <c r="H415" s="24">
        <v>0</v>
      </c>
      <c r="I415" s="27"/>
      <c r="J415" s="24">
        <v>0</v>
      </c>
      <c r="K415" s="27"/>
      <c r="L415" s="24">
        <v>0</v>
      </c>
      <c r="M415" s="27"/>
      <c r="N415" s="24">
        <v>0</v>
      </c>
      <c r="O415" s="27"/>
      <c r="P415" s="24">
        <v>0</v>
      </c>
      <c r="Q415" s="27"/>
      <c r="R415" s="24">
        <v>-794921.77000000025</v>
      </c>
    </row>
    <row r="416" spans="1:18" x14ac:dyDescent="0.2">
      <c r="A416" s="10" t="s">
        <v>1291</v>
      </c>
      <c r="B416" s="24">
        <v>-12520156.68</v>
      </c>
      <c r="C416" s="27"/>
      <c r="D416" s="24">
        <v>-3207437.35</v>
      </c>
      <c r="E416" s="27"/>
      <c r="F416" s="24">
        <v>3443867.72</v>
      </c>
      <c r="G416" s="27"/>
      <c r="H416" s="24">
        <v>77639.12</v>
      </c>
      <c r="I416" s="27"/>
      <c r="J416" s="24">
        <v>0</v>
      </c>
      <c r="K416" s="27"/>
      <c r="L416" s="24">
        <v>0</v>
      </c>
      <c r="M416" s="27"/>
      <c r="N416" s="24">
        <v>0</v>
      </c>
      <c r="O416" s="27"/>
      <c r="P416" s="24">
        <v>0</v>
      </c>
      <c r="Q416" s="27"/>
      <c r="R416" s="24">
        <v>-12206087.189999999</v>
      </c>
    </row>
    <row r="417" spans="1:18" x14ac:dyDescent="0.2">
      <c r="A417" s="10" t="s">
        <v>902</v>
      </c>
      <c r="B417" s="24">
        <v>-1809200.6400000001</v>
      </c>
      <c r="C417" s="27"/>
      <c r="D417" s="24">
        <v>-811993.15</v>
      </c>
      <c r="E417" s="27"/>
      <c r="F417" s="24">
        <v>388746</v>
      </c>
      <c r="G417" s="27"/>
      <c r="H417" s="24">
        <v>0</v>
      </c>
      <c r="I417" s="27"/>
      <c r="J417" s="24">
        <v>0</v>
      </c>
      <c r="K417" s="27"/>
      <c r="L417" s="24">
        <v>0</v>
      </c>
      <c r="M417" s="27"/>
      <c r="N417" s="24">
        <v>0</v>
      </c>
      <c r="O417" s="27"/>
      <c r="P417" s="24">
        <v>0</v>
      </c>
      <c r="Q417" s="27"/>
      <c r="R417" s="24">
        <v>-2232447.79</v>
      </c>
    </row>
    <row r="418" spans="1:18" x14ac:dyDescent="0.2">
      <c r="A418" s="10" t="s">
        <v>1294</v>
      </c>
      <c r="B418" s="24">
        <v>0</v>
      </c>
      <c r="C418" s="27"/>
      <c r="D418" s="24">
        <v>-8524.7999999999993</v>
      </c>
      <c r="E418" s="27"/>
      <c r="F418" s="24">
        <v>0</v>
      </c>
      <c r="G418" s="27"/>
      <c r="H418" s="24">
        <v>-77639.12</v>
      </c>
      <c r="I418" s="27"/>
      <c r="J418" s="24">
        <v>0</v>
      </c>
      <c r="K418" s="27"/>
      <c r="L418" s="24">
        <v>0</v>
      </c>
      <c r="M418" s="27"/>
      <c r="N418" s="24">
        <v>0</v>
      </c>
      <c r="O418" s="27"/>
      <c r="P418" s="24">
        <v>0</v>
      </c>
      <c r="Q418" s="27"/>
      <c r="R418" s="24">
        <v>-86163.92</v>
      </c>
    </row>
    <row r="419" spans="1:18" x14ac:dyDescent="0.2">
      <c r="A419" s="10" t="s">
        <v>904</v>
      </c>
      <c r="B419" s="24">
        <v>-1398872.1</v>
      </c>
      <c r="C419" s="27"/>
      <c r="D419" s="24">
        <v>-213935.83</v>
      </c>
      <c r="E419" s="27"/>
      <c r="F419" s="24">
        <v>958811.24</v>
      </c>
      <c r="G419" s="27"/>
      <c r="H419" s="24">
        <v>0</v>
      </c>
      <c r="I419" s="27"/>
      <c r="J419" s="24">
        <v>0</v>
      </c>
      <c r="K419" s="27"/>
      <c r="L419" s="24">
        <v>0</v>
      </c>
      <c r="M419" s="27"/>
      <c r="N419" s="24">
        <v>0</v>
      </c>
      <c r="O419" s="27"/>
      <c r="P419" s="24">
        <v>0</v>
      </c>
      <c r="Q419" s="27"/>
      <c r="R419" s="24">
        <v>-653996.69000000018</v>
      </c>
    </row>
    <row r="420" spans="1:18" x14ac:dyDescent="0.2">
      <c r="A420" s="10" t="s">
        <v>325</v>
      </c>
      <c r="B420" s="24">
        <v>-101702.26000000001</v>
      </c>
      <c r="C420" s="27"/>
      <c r="D420" s="24">
        <v>-19896.14</v>
      </c>
      <c r="E420" s="27"/>
      <c r="F420" s="24">
        <v>0</v>
      </c>
      <c r="G420" s="27"/>
      <c r="H420" s="24">
        <v>0</v>
      </c>
      <c r="I420" s="27"/>
      <c r="J420" s="24">
        <v>0</v>
      </c>
      <c r="K420" s="27"/>
      <c r="L420" s="24">
        <v>0</v>
      </c>
      <c r="M420" s="27"/>
      <c r="N420" s="24">
        <v>0</v>
      </c>
      <c r="O420" s="27"/>
      <c r="P420" s="24">
        <v>0</v>
      </c>
      <c r="Q420" s="27"/>
      <c r="R420" s="24">
        <v>-121598.40000000001</v>
      </c>
    </row>
    <row r="421" spans="1:18" x14ac:dyDescent="0.2">
      <c r="A421" s="10" t="s">
        <v>898</v>
      </c>
      <c r="B421" s="24">
        <v>-26448.510000000002</v>
      </c>
      <c r="C421" s="27"/>
      <c r="D421" s="24">
        <v>-2205.8399999999997</v>
      </c>
      <c r="E421" s="27"/>
      <c r="F421" s="24">
        <v>0</v>
      </c>
      <c r="G421" s="27"/>
      <c r="H421" s="24">
        <v>0</v>
      </c>
      <c r="I421" s="27"/>
      <c r="J421" s="24">
        <v>0</v>
      </c>
      <c r="K421" s="27"/>
      <c r="L421" s="24">
        <v>0</v>
      </c>
      <c r="M421" s="27"/>
      <c r="N421" s="24">
        <v>0</v>
      </c>
      <c r="O421" s="27"/>
      <c r="P421" s="24">
        <v>0</v>
      </c>
      <c r="Q421" s="27"/>
      <c r="R421" s="24">
        <v>-28654.350000000002</v>
      </c>
    </row>
    <row r="422" spans="1:18" x14ac:dyDescent="0.2">
      <c r="A422" s="10" t="s">
        <v>899</v>
      </c>
      <c r="B422" s="24">
        <v>-597209.93999999994</v>
      </c>
      <c r="C422" s="27"/>
      <c r="D422" s="24">
        <v>-69840.020000000019</v>
      </c>
      <c r="E422" s="27"/>
      <c r="F422" s="24">
        <v>146569.23000000001</v>
      </c>
      <c r="G422" s="27"/>
      <c r="H422" s="24">
        <v>0</v>
      </c>
      <c r="I422" s="27"/>
      <c r="J422" s="24">
        <v>0</v>
      </c>
      <c r="K422" s="27"/>
      <c r="L422" s="24">
        <v>0</v>
      </c>
      <c r="M422" s="27"/>
      <c r="N422" s="24">
        <v>0</v>
      </c>
      <c r="O422" s="27"/>
      <c r="P422" s="24">
        <v>0</v>
      </c>
      <c r="Q422" s="27"/>
      <c r="R422" s="24">
        <v>-520480.73</v>
      </c>
    </row>
    <row r="423" spans="1:18" x14ac:dyDescent="0.2">
      <c r="A423" s="10" t="s">
        <v>322</v>
      </c>
      <c r="B423" s="24">
        <v>-1265933.3299999998</v>
      </c>
      <c r="C423" s="27"/>
      <c r="D423" s="24">
        <v>-207629.00999999998</v>
      </c>
      <c r="E423" s="27"/>
      <c r="F423" s="24">
        <v>452595.8</v>
      </c>
      <c r="G423" s="27"/>
      <c r="H423" s="24">
        <v>0</v>
      </c>
      <c r="I423" s="27"/>
      <c r="J423" s="24">
        <v>0</v>
      </c>
      <c r="K423" s="27"/>
      <c r="L423" s="24">
        <v>0</v>
      </c>
      <c r="M423" s="27"/>
      <c r="N423" s="24">
        <v>0</v>
      </c>
      <c r="O423" s="27"/>
      <c r="P423" s="24">
        <v>0</v>
      </c>
      <c r="Q423" s="27"/>
      <c r="R423" s="24">
        <v>-1020966.5399999998</v>
      </c>
    </row>
    <row r="424" spans="1:18" x14ac:dyDescent="0.2">
      <c r="A424" s="10" t="s">
        <v>903</v>
      </c>
      <c r="B424" s="24">
        <v>1.8189894035458565E-12</v>
      </c>
      <c r="C424" s="27"/>
      <c r="D424" s="24">
        <v>0</v>
      </c>
      <c r="E424" s="27"/>
      <c r="F424" s="24">
        <v>0</v>
      </c>
      <c r="G424" s="27"/>
      <c r="H424" s="24">
        <v>0</v>
      </c>
      <c r="I424" s="27"/>
      <c r="J424" s="24">
        <v>0</v>
      </c>
      <c r="K424" s="27"/>
      <c r="L424" s="24">
        <v>0</v>
      </c>
      <c r="M424" s="27"/>
      <c r="N424" s="24">
        <v>0</v>
      </c>
      <c r="O424" s="27"/>
      <c r="P424" s="24">
        <v>0</v>
      </c>
      <c r="Q424" s="27"/>
      <c r="R424" s="24">
        <v>1.8189894035458565E-12</v>
      </c>
    </row>
    <row r="425" spans="1:18" x14ac:dyDescent="0.2">
      <c r="A425" s="10" t="s">
        <v>319</v>
      </c>
      <c r="B425" s="24">
        <v>-233967.19</v>
      </c>
      <c r="C425" s="27"/>
      <c r="D425" s="24">
        <v>-4554</v>
      </c>
      <c r="E425" s="27"/>
      <c r="F425" s="24">
        <v>0</v>
      </c>
      <c r="G425" s="27"/>
      <c r="H425" s="24">
        <v>30818.06</v>
      </c>
      <c r="I425" s="27"/>
      <c r="J425" s="24">
        <v>0</v>
      </c>
      <c r="K425" s="27"/>
      <c r="L425" s="24">
        <v>0</v>
      </c>
      <c r="M425" s="27"/>
      <c r="N425" s="24">
        <v>0</v>
      </c>
      <c r="O425" s="27"/>
      <c r="P425" s="24">
        <v>0</v>
      </c>
      <c r="Q425" s="27"/>
      <c r="R425" s="24">
        <v>-207703.13</v>
      </c>
    </row>
    <row r="426" spans="1:18" x14ac:dyDescent="0.2">
      <c r="A426" s="10" t="s">
        <v>905</v>
      </c>
      <c r="B426" s="24">
        <v>-8719.3700000000008</v>
      </c>
      <c r="C426" s="27"/>
      <c r="D426" s="24">
        <v>-567.3599999999999</v>
      </c>
      <c r="E426" s="27"/>
      <c r="F426" s="24">
        <v>0</v>
      </c>
      <c r="G426" s="27"/>
      <c r="H426" s="24">
        <v>0</v>
      </c>
      <c r="I426" s="27"/>
      <c r="J426" s="24">
        <v>0</v>
      </c>
      <c r="K426" s="27"/>
      <c r="L426" s="24">
        <v>0</v>
      </c>
      <c r="M426" s="27"/>
      <c r="N426" s="24">
        <v>0</v>
      </c>
      <c r="O426" s="27"/>
      <c r="P426" s="24">
        <v>0</v>
      </c>
      <c r="Q426" s="27"/>
      <c r="R426" s="24">
        <v>-9286.7300000000014</v>
      </c>
    </row>
    <row r="427" spans="1:18" x14ac:dyDescent="0.2">
      <c r="A427" s="10" t="s">
        <v>1321</v>
      </c>
      <c r="B427" s="24">
        <v>-19437515.34</v>
      </c>
      <c r="C427" s="27"/>
      <c r="D427" s="24">
        <v>-4935572.47</v>
      </c>
      <c r="E427" s="27"/>
      <c r="F427" s="24">
        <v>154551.56</v>
      </c>
      <c r="G427" s="27"/>
      <c r="H427" s="24">
        <v>0</v>
      </c>
      <c r="I427" s="27"/>
      <c r="J427" s="24">
        <v>0</v>
      </c>
      <c r="K427" s="27"/>
      <c r="L427" s="24">
        <v>79818.11</v>
      </c>
      <c r="M427" s="27"/>
      <c r="N427" s="24">
        <v>0</v>
      </c>
      <c r="O427" s="27"/>
      <c r="P427" s="24">
        <v>0</v>
      </c>
      <c r="Q427" s="27"/>
      <c r="R427" s="24">
        <v>-24138718.140000001</v>
      </c>
    </row>
    <row r="428" spans="1:18" x14ac:dyDescent="0.2">
      <c r="A428" s="10" t="s">
        <v>326</v>
      </c>
      <c r="B428" s="24">
        <v>-5749900.0099999998</v>
      </c>
      <c r="C428" s="27"/>
      <c r="D428" s="24">
        <v>-57816.12999999999</v>
      </c>
      <c r="E428" s="27"/>
      <c r="F428" s="24">
        <v>0</v>
      </c>
      <c r="G428" s="27"/>
      <c r="H428" s="24">
        <v>0</v>
      </c>
      <c r="I428" s="27"/>
      <c r="J428" s="24">
        <v>0</v>
      </c>
      <c r="K428" s="27"/>
      <c r="L428" s="24">
        <v>0</v>
      </c>
      <c r="M428" s="27"/>
      <c r="N428" s="24">
        <v>0</v>
      </c>
      <c r="O428" s="27"/>
      <c r="P428" s="24">
        <v>0</v>
      </c>
      <c r="Q428" s="27"/>
      <c r="R428" s="24">
        <v>-5807716.1399999997</v>
      </c>
    </row>
    <row r="429" spans="1:18" x14ac:dyDescent="0.2">
      <c r="A429" s="10" t="s">
        <v>327</v>
      </c>
      <c r="B429" s="24">
        <v>-566188.81000000006</v>
      </c>
      <c r="C429" s="27"/>
      <c r="D429" s="24">
        <v>-236821.55999999994</v>
      </c>
      <c r="E429" s="27"/>
      <c r="F429" s="24">
        <v>594390.05000000005</v>
      </c>
      <c r="G429" s="27"/>
      <c r="H429" s="24">
        <v>0</v>
      </c>
      <c r="I429" s="27"/>
      <c r="J429" s="24">
        <v>0</v>
      </c>
      <c r="K429" s="27"/>
      <c r="L429" s="24">
        <v>0</v>
      </c>
      <c r="M429" s="27"/>
      <c r="N429" s="24">
        <v>0</v>
      </c>
      <c r="O429" s="27"/>
      <c r="P429" s="24">
        <v>0</v>
      </c>
      <c r="Q429" s="27"/>
      <c r="R429" s="24">
        <v>-208620.31999999995</v>
      </c>
    </row>
    <row r="430" spans="1:18" x14ac:dyDescent="0.2">
      <c r="A430" s="10" t="s">
        <v>328</v>
      </c>
      <c r="B430" s="28">
        <v>-343.18999999999755</v>
      </c>
      <c r="C430" s="27"/>
      <c r="D430" s="28">
        <v>-2060.4</v>
      </c>
      <c r="E430" s="27"/>
      <c r="F430" s="28">
        <v>0</v>
      </c>
      <c r="G430" s="27"/>
      <c r="H430" s="28">
        <v>0</v>
      </c>
      <c r="I430" s="27"/>
      <c r="J430" s="28">
        <v>0</v>
      </c>
      <c r="K430" s="27"/>
      <c r="L430" s="28">
        <v>0</v>
      </c>
      <c r="M430" s="27"/>
      <c r="N430" s="28">
        <v>0</v>
      </c>
      <c r="O430" s="27"/>
      <c r="P430" s="28">
        <v>0</v>
      </c>
      <c r="Q430" s="27"/>
      <c r="R430" s="28">
        <v>-2403.5899999999974</v>
      </c>
    </row>
    <row r="431" spans="1:18" x14ac:dyDescent="0.2">
      <c r="B431" s="27">
        <v>-77673876.209999993</v>
      </c>
      <c r="C431" s="27"/>
      <c r="D431" s="27">
        <v>-13168102.48</v>
      </c>
      <c r="E431" s="27"/>
      <c r="F431" s="27">
        <v>13029370.279999999</v>
      </c>
      <c r="G431" s="126"/>
      <c r="H431" s="27">
        <v>30818.06</v>
      </c>
      <c r="I431" s="126"/>
      <c r="J431" s="27">
        <v>0</v>
      </c>
      <c r="K431" s="126"/>
      <c r="L431" s="27">
        <v>332962.76</v>
      </c>
      <c r="M431" s="27"/>
      <c r="N431" s="27">
        <v>0</v>
      </c>
      <c r="O431" s="27"/>
      <c r="P431" s="27">
        <v>0</v>
      </c>
      <c r="Q431" s="27"/>
      <c r="R431" s="27">
        <v>-77448827.590000004</v>
      </c>
    </row>
    <row r="432" spans="1:18" x14ac:dyDescent="0.2">
      <c r="B432" s="27"/>
      <c r="C432" s="27"/>
      <c r="D432" s="27"/>
      <c r="E432" s="27"/>
      <c r="F432" s="27"/>
      <c r="G432" s="126"/>
      <c r="H432" s="27"/>
      <c r="I432" s="126"/>
      <c r="J432" s="27"/>
      <c r="K432" s="126"/>
      <c r="L432" s="27"/>
      <c r="M432" s="27"/>
      <c r="N432" s="27"/>
      <c r="O432" s="27"/>
      <c r="P432" s="27"/>
      <c r="Q432" s="27"/>
      <c r="R432" s="27"/>
    </row>
    <row r="433" spans="1:18" x14ac:dyDescent="0.2">
      <c r="A433" s="12" t="s">
        <v>600</v>
      </c>
      <c r="B433" s="27"/>
      <c r="C433" s="27"/>
      <c r="D433" s="27"/>
      <c r="E433" s="27"/>
      <c r="F433" s="27"/>
      <c r="G433" s="27"/>
      <c r="H433" s="27"/>
      <c r="I433" s="27"/>
      <c r="J433" s="27"/>
      <c r="K433" s="27"/>
      <c r="L433" s="27"/>
      <c r="M433" s="27"/>
      <c r="N433" s="27"/>
      <c r="O433" s="27"/>
      <c r="P433" s="27"/>
      <c r="Q433" s="27"/>
      <c r="R433" s="27"/>
    </row>
    <row r="434" spans="1:18" x14ac:dyDescent="0.2">
      <c r="A434" s="10" t="s">
        <v>333</v>
      </c>
      <c r="B434" s="27">
        <v>0</v>
      </c>
      <c r="C434" s="27"/>
      <c r="D434" s="27">
        <v>0</v>
      </c>
      <c r="E434" s="27"/>
      <c r="F434" s="27">
        <v>0</v>
      </c>
      <c r="G434" s="27"/>
      <c r="H434" s="27">
        <v>0</v>
      </c>
      <c r="I434" s="27"/>
      <c r="J434" s="27">
        <v>0</v>
      </c>
      <c r="K434" s="27"/>
      <c r="L434" s="27">
        <v>0</v>
      </c>
      <c r="M434" s="27"/>
      <c r="N434" s="27">
        <v>0</v>
      </c>
      <c r="O434" s="27"/>
      <c r="P434" s="27">
        <v>0</v>
      </c>
      <c r="Q434" s="27"/>
      <c r="R434" s="24">
        <v>0</v>
      </c>
    </row>
    <row r="435" spans="1:18" x14ac:dyDescent="0.2">
      <c r="A435" s="10" t="s">
        <v>334</v>
      </c>
      <c r="B435" s="27">
        <v>-249.93</v>
      </c>
      <c r="C435" s="27"/>
      <c r="D435" s="27">
        <v>0</v>
      </c>
      <c r="E435" s="27"/>
      <c r="F435" s="27">
        <v>0</v>
      </c>
      <c r="G435" s="27"/>
      <c r="H435" s="27">
        <v>0</v>
      </c>
      <c r="I435" s="27"/>
      <c r="J435" s="27">
        <v>0</v>
      </c>
      <c r="K435" s="27"/>
      <c r="L435" s="27">
        <v>0</v>
      </c>
      <c r="M435" s="27"/>
      <c r="N435" s="27">
        <v>0</v>
      </c>
      <c r="O435" s="27"/>
      <c r="P435" s="27">
        <v>0</v>
      </c>
      <c r="Q435" s="27"/>
      <c r="R435" s="24">
        <v>-249.93</v>
      </c>
    </row>
    <row r="436" spans="1:18" x14ac:dyDescent="0.2">
      <c r="A436" s="10" t="s">
        <v>335</v>
      </c>
      <c r="B436" s="27">
        <v>0</v>
      </c>
      <c r="C436" s="27"/>
      <c r="D436" s="27">
        <v>0</v>
      </c>
      <c r="E436" s="27"/>
      <c r="F436" s="27">
        <v>0</v>
      </c>
      <c r="G436" s="27"/>
      <c r="H436" s="27">
        <v>0</v>
      </c>
      <c r="I436" s="27"/>
      <c r="J436" s="27">
        <v>0</v>
      </c>
      <c r="K436" s="27"/>
      <c r="L436" s="27">
        <v>0</v>
      </c>
      <c r="M436" s="27"/>
      <c r="N436" s="27">
        <v>0</v>
      </c>
      <c r="O436" s="27"/>
      <c r="P436" s="27">
        <v>0</v>
      </c>
      <c r="Q436" s="27"/>
      <c r="R436" s="24">
        <v>0</v>
      </c>
    </row>
    <row r="437" spans="1:18" x14ac:dyDescent="0.2">
      <c r="A437" s="10" t="s">
        <v>336</v>
      </c>
      <c r="B437" s="28">
        <v>-63110.43</v>
      </c>
      <c r="C437" s="27"/>
      <c r="D437" s="28">
        <v>0</v>
      </c>
      <c r="E437" s="27"/>
      <c r="F437" s="28">
        <v>0</v>
      </c>
      <c r="G437" s="27"/>
      <c r="H437" s="28">
        <v>0</v>
      </c>
      <c r="I437" s="27"/>
      <c r="J437" s="28">
        <v>0</v>
      </c>
      <c r="K437" s="27"/>
      <c r="L437" s="28">
        <v>0</v>
      </c>
      <c r="M437" s="27"/>
      <c r="N437" s="28">
        <v>0</v>
      </c>
      <c r="O437" s="27"/>
      <c r="P437" s="28">
        <v>0</v>
      </c>
      <c r="Q437" s="27"/>
      <c r="R437" s="28">
        <v>-63110.43</v>
      </c>
    </row>
    <row r="438" spans="1:18" x14ac:dyDescent="0.2">
      <c r="B438" s="27">
        <v>-63360.36</v>
      </c>
      <c r="C438" s="27"/>
      <c r="D438" s="27">
        <v>0</v>
      </c>
      <c r="E438" s="27"/>
      <c r="F438" s="27">
        <v>0</v>
      </c>
      <c r="G438" s="27"/>
      <c r="H438" s="27">
        <v>0</v>
      </c>
      <c r="I438" s="27"/>
      <c r="J438" s="27">
        <v>0</v>
      </c>
      <c r="K438" s="27"/>
      <c r="L438" s="27">
        <v>0</v>
      </c>
      <c r="M438" s="27"/>
      <c r="N438" s="27">
        <v>0</v>
      </c>
      <c r="O438" s="27"/>
      <c r="P438" s="27">
        <v>0</v>
      </c>
      <c r="Q438" s="27"/>
      <c r="R438" s="27">
        <v>-63360.36</v>
      </c>
    </row>
    <row r="439" spans="1:18" x14ac:dyDescent="0.2">
      <c r="B439" s="27"/>
      <c r="C439" s="27"/>
      <c r="D439" s="27"/>
      <c r="E439" s="27"/>
      <c r="F439" s="27"/>
      <c r="G439" s="27"/>
      <c r="H439" s="27"/>
      <c r="I439" s="27"/>
      <c r="J439" s="27"/>
      <c r="K439" s="27"/>
      <c r="L439" s="27"/>
      <c r="M439" s="27"/>
      <c r="N439" s="27"/>
      <c r="O439" s="27"/>
      <c r="P439" s="27"/>
      <c r="Q439" s="27"/>
      <c r="R439" s="27"/>
    </row>
    <row r="440" spans="1:18" x14ac:dyDescent="0.2">
      <c r="B440" s="24"/>
      <c r="C440" s="27"/>
      <c r="D440" s="24"/>
      <c r="E440" s="27"/>
      <c r="F440" s="24"/>
      <c r="G440" s="27"/>
      <c r="H440" s="24"/>
      <c r="I440" s="27"/>
      <c r="J440" s="24"/>
      <c r="K440" s="27"/>
      <c r="L440" s="24"/>
      <c r="M440" s="27"/>
      <c r="N440" s="24"/>
      <c r="O440" s="27"/>
      <c r="P440" s="24"/>
      <c r="Q440" s="27"/>
      <c r="R440" s="24"/>
    </row>
    <row r="441" spans="1:18" ht="13.5" thickBot="1" x14ac:dyDescent="0.25">
      <c r="A441" s="12" t="s">
        <v>43</v>
      </c>
      <c r="B441" s="62">
        <v>-77737236.569999993</v>
      </c>
      <c r="C441" s="27"/>
      <c r="D441" s="62">
        <v>-13168102.48</v>
      </c>
      <c r="E441" s="27"/>
      <c r="F441" s="62">
        <v>13029370.279999999</v>
      </c>
      <c r="G441" s="27"/>
      <c r="H441" s="62">
        <v>30818.06</v>
      </c>
      <c r="I441" s="27"/>
      <c r="J441" s="62">
        <v>0</v>
      </c>
      <c r="K441" s="27"/>
      <c r="L441" s="62">
        <v>332962.76</v>
      </c>
      <c r="M441" s="27"/>
      <c r="N441" s="62">
        <v>0</v>
      </c>
      <c r="O441" s="27"/>
      <c r="P441" s="62">
        <v>0</v>
      </c>
      <c r="Q441" s="27"/>
      <c r="R441" s="62">
        <v>-77512187.950000003</v>
      </c>
    </row>
    <row r="442" spans="1:18" ht="13.5" thickTop="1" x14ac:dyDescent="0.2"/>
    <row r="444" spans="1:18" x14ac:dyDescent="0.2">
      <c r="A444" s="12" t="s">
        <v>110</v>
      </c>
      <c r="B444" s="27"/>
      <c r="C444" s="27"/>
      <c r="D444" s="27"/>
      <c r="E444" s="27"/>
      <c r="F444" s="27"/>
      <c r="G444" s="27"/>
      <c r="H444" s="27"/>
      <c r="I444" s="27"/>
      <c r="J444" s="27"/>
      <c r="K444" s="27"/>
      <c r="L444" s="27"/>
      <c r="M444" s="27"/>
      <c r="N444" s="27"/>
      <c r="O444" s="27"/>
      <c r="P444" s="27"/>
      <c r="Q444" s="27"/>
      <c r="R444" s="27"/>
    </row>
    <row r="445" spans="1:18" x14ac:dyDescent="0.2">
      <c r="A445" s="10" t="s">
        <v>329</v>
      </c>
      <c r="B445" s="27">
        <v>0</v>
      </c>
      <c r="C445" s="27"/>
      <c r="D445" s="27">
        <v>0</v>
      </c>
      <c r="E445" s="27"/>
      <c r="F445" s="27">
        <v>0</v>
      </c>
      <c r="G445" s="27"/>
      <c r="H445" s="27">
        <v>0</v>
      </c>
      <c r="I445" s="27"/>
      <c r="J445" s="27">
        <v>0</v>
      </c>
      <c r="K445" s="27"/>
      <c r="L445" s="27">
        <v>0</v>
      </c>
      <c r="M445" s="27"/>
      <c r="N445" s="27">
        <v>0</v>
      </c>
      <c r="O445" s="27"/>
      <c r="P445" s="27">
        <v>0</v>
      </c>
      <c r="Q445" s="27"/>
      <c r="R445" s="24">
        <v>0</v>
      </c>
    </row>
    <row r="446" spans="1:18" x14ac:dyDescent="0.2">
      <c r="A446" s="10" t="s">
        <v>330</v>
      </c>
      <c r="B446" s="27">
        <v>-4200</v>
      </c>
      <c r="C446" s="27"/>
      <c r="D446" s="27">
        <v>0</v>
      </c>
      <c r="E446" s="27"/>
      <c r="F446" s="27">
        <v>4200</v>
      </c>
      <c r="G446" s="27"/>
      <c r="H446" s="27">
        <v>0</v>
      </c>
      <c r="I446" s="27"/>
      <c r="J446" s="27">
        <v>0</v>
      </c>
      <c r="K446" s="27"/>
      <c r="L446" s="27">
        <v>0</v>
      </c>
      <c r="M446" s="27"/>
      <c r="N446" s="27">
        <v>0</v>
      </c>
      <c r="O446" s="27"/>
      <c r="P446" s="27">
        <v>0</v>
      </c>
      <c r="Q446" s="27"/>
      <c r="R446" s="24">
        <v>0</v>
      </c>
    </row>
    <row r="447" spans="1:18" x14ac:dyDescent="0.2">
      <c r="A447" s="10" t="s">
        <v>332</v>
      </c>
      <c r="B447" s="27">
        <v>-9309277.5100000035</v>
      </c>
      <c r="C447" s="27"/>
      <c r="D447" s="27">
        <v>-3764788.2999999993</v>
      </c>
      <c r="E447" s="27"/>
      <c r="F447" s="27">
        <v>4364050.5999999996</v>
      </c>
      <c r="G447" s="27"/>
      <c r="H447" s="27">
        <v>0</v>
      </c>
      <c r="I447" s="27"/>
      <c r="J447" s="27">
        <v>0</v>
      </c>
      <c r="K447" s="27"/>
      <c r="L447" s="27">
        <v>0</v>
      </c>
      <c r="M447" s="27"/>
      <c r="N447" s="27">
        <v>0</v>
      </c>
      <c r="O447" s="27"/>
      <c r="P447" s="27">
        <v>0</v>
      </c>
      <c r="Q447" s="27"/>
      <c r="R447" s="27">
        <v>-8710015.2100000028</v>
      </c>
    </row>
    <row r="448" spans="1:18" x14ac:dyDescent="0.2">
      <c r="A448" s="10" t="s">
        <v>959</v>
      </c>
      <c r="B448" s="27">
        <v>-6992913.0899999999</v>
      </c>
      <c r="C448" s="27"/>
      <c r="D448" s="27">
        <v>-4368675.7299999995</v>
      </c>
      <c r="E448" s="27"/>
      <c r="F448" s="27">
        <v>0</v>
      </c>
      <c r="G448" s="27"/>
      <c r="H448" s="27">
        <v>0</v>
      </c>
      <c r="I448" s="27"/>
      <c r="J448" s="27">
        <v>0</v>
      </c>
      <c r="K448" s="27"/>
      <c r="L448" s="27">
        <v>0</v>
      </c>
      <c r="M448" s="27"/>
      <c r="N448" s="27">
        <v>0</v>
      </c>
      <c r="O448" s="27"/>
      <c r="P448" s="27">
        <v>0</v>
      </c>
      <c r="Q448" s="27"/>
      <c r="R448" s="24">
        <v>-11361588.82</v>
      </c>
    </row>
    <row r="449" spans="1:18" x14ac:dyDescent="0.2">
      <c r="A449" s="10" t="s">
        <v>331</v>
      </c>
      <c r="B449" s="28">
        <v>0</v>
      </c>
      <c r="C449" s="27"/>
      <c r="D449" s="28">
        <v>0</v>
      </c>
      <c r="E449" s="27"/>
      <c r="F449" s="28">
        <v>0</v>
      </c>
      <c r="G449" s="27"/>
      <c r="H449" s="28">
        <v>0</v>
      </c>
      <c r="I449" s="27"/>
      <c r="J449" s="28">
        <v>0</v>
      </c>
      <c r="K449" s="27"/>
      <c r="L449" s="28">
        <v>0</v>
      </c>
      <c r="M449" s="27"/>
      <c r="N449" s="28">
        <v>0</v>
      </c>
      <c r="O449" s="27"/>
      <c r="P449" s="28">
        <v>0</v>
      </c>
      <c r="Q449" s="27"/>
      <c r="R449" s="28">
        <v>0</v>
      </c>
    </row>
    <row r="450" spans="1:18" x14ac:dyDescent="0.2">
      <c r="B450" s="27">
        <v>-16306390.600000003</v>
      </c>
      <c r="C450" s="27"/>
      <c r="D450" s="27">
        <v>-8133464.0299999993</v>
      </c>
      <c r="E450" s="27"/>
      <c r="F450" s="27">
        <v>4368250.5999999996</v>
      </c>
      <c r="G450" s="27"/>
      <c r="H450" s="27">
        <v>0</v>
      </c>
      <c r="I450" s="27"/>
      <c r="J450" s="27">
        <v>0</v>
      </c>
      <c r="K450" s="27"/>
      <c r="L450" s="27">
        <v>0</v>
      </c>
      <c r="M450" s="27"/>
      <c r="N450" s="27">
        <v>0</v>
      </c>
      <c r="O450" s="27"/>
      <c r="P450" s="27">
        <v>0</v>
      </c>
      <c r="Q450" s="27"/>
      <c r="R450" s="27">
        <v>-20071604.030000001</v>
      </c>
    </row>
    <row r="451" spans="1:18" x14ac:dyDescent="0.2">
      <c r="B451" s="27"/>
      <c r="C451" s="27"/>
      <c r="D451" s="27"/>
      <c r="E451" s="27"/>
      <c r="F451" s="27"/>
      <c r="G451" s="27"/>
      <c r="H451" s="27"/>
      <c r="I451" s="27"/>
      <c r="J451" s="27"/>
      <c r="K451" s="27"/>
      <c r="L451" s="27"/>
      <c r="M451" s="27"/>
      <c r="N451" s="27"/>
      <c r="O451" s="27"/>
      <c r="P451" s="27"/>
      <c r="Q451" s="27"/>
      <c r="R451" s="27"/>
    </row>
    <row r="453" spans="1:18" ht="13.5" thickBot="1" x14ac:dyDescent="0.25">
      <c r="A453" s="12" t="s">
        <v>44</v>
      </c>
      <c r="B453" s="62">
        <v>-16306390.600000003</v>
      </c>
      <c r="C453" s="27"/>
      <c r="D453" s="62">
        <v>-8133464.0299999993</v>
      </c>
      <c r="E453" s="27"/>
      <c r="F453" s="62">
        <v>4368250.5999999996</v>
      </c>
      <c r="G453" s="27"/>
      <c r="H453" s="62">
        <v>0</v>
      </c>
      <c r="I453" s="27"/>
      <c r="J453" s="62">
        <v>0</v>
      </c>
      <c r="K453" s="27"/>
      <c r="L453" s="62">
        <v>0</v>
      </c>
      <c r="M453" s="27"/>
      <c r="N453" s="62">
        <v>0</v>
      </c>
      <c r="O453" s="27"/>
      <c r="P453" s="62">
        <v>0</v>
      </c>
      <c r="Q453" s="27"/>
      <c r="R453" s="62">
        <v>-20071604.030000001</v>
      </c>
    </row>
    <row r="454" spans="1:18" ht="13.5" thickTop="1" x14ac:dyDescent="0.2"/>
    <row r="456" spans="1:18" ht="13.5" thickBot="1" x14ac:dyDescent="0.25">
      <c r="A456" s="282" t="s">
        <v>604</v>
      </c>
      <c r="B456" s="138">
        <v>-2058808335.0599995</v>
      </c>
      <c r="D456" s="138">
        <v>-149754350.92000002</v>
      </c>
      <c r="F456" s="138">
        <v>63764018.220000006</v>
      </c>
      <c r="H456" s="138">
        <v>-805761.40999999968</v>
      </c>
      <c r="J456" s="138">
        <v>0</v>
      </c>
      <c r="L456" s="138">
        <v>12106324.83</v>
      </c>
      <c r="N456" s="138">
        <v>-441890.66000000003</v>
      </c>
      <c r="P456" s="138">
        <v>0</v>
      </c>
      <c r="R456" s="138">
        <v>-2133939994.9999998</v>
      </c>
    </row>
    <row r="457" spans="1:18" ht="13.5" thickTop="1" x14ac:dyDescent="0.2"/>
  </sheetData>
  <sortState ref="A26:W27">
    <sortCondition ref="A26"/>
  </sortState>
  <mergeCells count="3">
    <mergeCell ref="A1:R1"/>
    <mergeCell ref="A3:R3"/>
    <mergeCell ref="A2:R2"/>
  </mergeCells>
  <pageMargins left="0.75" right="0.75" top="1" bottom="1" header="0.5" footer="0.5"/>
  <pageSetup scale="55" fitToHeight="0" orientation="landscape" r:id="rId1"/>
  <headerFooter alignWithMargins="0">
    <oddFooter>&amp;L&amp;Z
&amp;F&amp;C&amp;A&amp;R29.&amp;P</oddFooter>
  </headerFooter>
  <rowBreaks count="4" manualBreakCount="4">
    <brk id="149" max="17" man="1"/>
    <brk id="337" max="16383" man="1"/>
    <brk id="385" max="16383" man="1"/>
    <brk id="442"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pageSetUpPr fitToPage="1"/>
  </sheetPr>
  <dimension ref="A1:Y37"/>
  <sheetViews>
    <sheetView workbookViewId="0">
      <selection activeCell="S32" sqref="S32"/>
    </sheetView>
  </sheetViews>
  <sheetFormatPr defaultRowHeight="12.75" x14ac:dyDescent="0.2"/>
  <cols>
    <col min="3" max="3" width="14" bestFit="1" customWidth="1"/>
    <col min="4" max="4" width="1.85546875" customWidth="1"/>
    <col min="6" max="6" width="1.85546875" customWidth="1"/>
    <col min="7" max="7" width="13.140625" bestFit="1" customWidth="1"/>
    <col min="8" max="8" width="2" customWidth="1"/>
    <col min="9" max="9" width="13.28515625" bestFit="1" customWidth="1"/>
    <col min="10" max="10" width="1.7109375" customWidth="1"/>
    <col min="11" max="11" width="14.28515625" bestFit="1" customWidth="1"/>
    <col min="12" max="12" width="2.140625" customWidth="1"/>
    <col min="13" max="13" width="13.5703125" bestFit="1" customWidth="1"/>
    <col min="14" max="14" width="2" customWidth="1"/>
    <col min="15" max="15" width="11.85546875" bestFit="1" customWidth="1"/>
    <col min="16" max="16" width="1.7109375" customWidth="1"/>
    <col min="17" max="17" width="11.28515625" bestFit="1" customWidth="1"/>
    <col min="18" max="18" width="1.7109375" customWidth="1"/>
    <col min="19" max="19" width="14" bestFit="1" customWidth="1"/>
    <col min="20" max="20" width="17.42578125" customWidth="1"/>
  </cols>
  <sheetData>
    <row r="1" spans="1:25" s="10" customFormat="1" x14ac:dyDescent="0.2">
      <c r="A1" s="296" t="s">
        <v>133</v>
      </c>
      <c r="B1" s="296"/>
      <c r="C1" s="296"/>
      <c r="D1" s="296"/>
      <c r="E1" s="296"/>
      <c r="F1" s="296"/>
      <c r="G1" s="296"/>
      <c r="H1" s="296"/>
      <c r="I1" s="296"/>
      <c r="J1" s="296"/>
      <c r="K1" s="296"/>
      <c r="L1" s="296"/>
      <c r="M1" s="296"/>
      <c r="N1" s="296"/>
      <c r="O1" s="296"/>
      <c r="P1" s="296"/>
      <c r="Q1" s="296"/>
      <c r="R1" s="296"/>
      <c r="S1" s="296"/>
    </row>
    <row r="2" spans="1:25" s="10" customFormat="1" x14ac:dyDescent="0.2">
      <c r="A2" s="296" t="s">
        <v>1077</v>
      </c>
      <c r="B2" s="296"/>
      <c r="C2" s="296"/>
      <c r="D2" s="296"/>
      <c r="E2" s="296"/>
      <c r="F2" s="296"/>
      <c r="G2" s="296"/>
      <c r="H2" s="296"/>
      <c r="I2" s="296"/>
      <c r="J2" s="296"/>
      <c r="K2" s="296"/>
      <c r="L2" s="296"/>
      <c r="M2" s="296"/>
      <c r="N2" s="296"/>
      <c r="O2" s="296"/>
      <c r="P2" s="296"/>
      <c r="Q2" s="296"/>
      <c r="R2" s="296"/>
      <c r="S2" s="296"/>
    </row>
    <row r="3" spans="1:25" s="10" customFormat="1" x14ac:dyDescent="0.2">
      <c r="A3" s="298" t="e">
        <f>#REF!</f>
        <v>#REF!</v>
      </c>
      <c r="B3" s="298"/>
      <c r="C3" s="298"/>
      <c r="D3" s="298"/>
      <c r="E3" s="298"/>
      <c r="F3" s="298"/>
      <c r="G3" s="298"/>
      <c r="H3" s="298"/>
      <c r="I3" s="298"/>
      <c r="J3" s="298"/>
      <c r="K3" s="298"/>
      <c r="L3" s="298"/>
      <c r="M3" s="298"/>
      <c r="N3" s="298"/>
      <c r="O3" s="298"/>
      <c r="P3" s="298"/>
      <c r="Q3" s="298"/>
      <c r="R3" s="298"/>
      <c r="S3" s="298"/>
    </row>
    <row r="4" spans="1:25" s="10" customFormat="1" x14ac:dyDescent="0.2">
      <c r="A4" s="156"/>
      <c r="B4" s="156"/>
      <c r="C4" s="156"/>
      <c r="D4" s="156"/>
      <c r="E4" s="156"/>
      <c r="F4" s="156"/>
      <c r="G4" s="156"/>
      <c r="H4" s="156"/>
      <c r="I4" s="156"/>
      <c r="J4" s="156"/>
      <c r="K4" s="156"/>
      <c r="L4" s="156"/>
      <c r="M4" s="156"/>
      <c r="N4" s="156"/>
      <c r="O4" s="156"/>
      <c r="P4" s="156"/>
      <c r="Q4" s="156"/>
      <c r="R4" s="156"/>
      <c r="S4" s="156"/>
    </row>
    <row r="5" spans="1:25" s="10" customFormat="1" x14ac:dyDescent="0.2"/>
    <row r="6" spans="1:25" s="10" customFormat="1" x14ac:dyDescent="0.2">
      <c r="C6" s="73" t="s">
        <v>24</v>
      </c>
      <c r="E6" s="24"/>
      <c r="G6" s="24"/>
      <c r="I6" s="73" t="s">
        <v>568</v>
      </c>
      <c r="K6" s="73" t="s">
        <v>27</v>
      </c>
      <c r="M6" s="74" t="s">
        <v>36</v>
      </c>
      <c r="O6" s="73"/>
      <c r="Q6" s="73" t="s">
        <v>38</v>
      </c>
      <c r="S6" s="73" t="s">
        <v>25</v>
      </c>
    </row>
    <row r="7" spans="1:25" s="10" customFormat="1" x14ac:dyDescent="0.2">
      <c r="C7" s="43" t="s">
        <v>26</v>
      </c>
      <c r="E7" s="43" t="s">
        <v>895</v>
      </c>
      <c r="G7" s="43" t="s">
        <v>107</v>
      </c>
      <c r="I7" s="43" t="s">
        <v>569</v>
      </c>
      <c r="K7" s="43" t="s">
        <v>28</v>
      </c>
      <c r="M7" s="43" t="s">
        <v>37</v>
      </c>
      <c r="O7" s="43" t="s">
        <v>896</v>
      </c>
      <c r="Q7" s="43" t="s">
        <v>104</v>
      </c>
      <c r="S7" s="43" t="s">
        <v>26</v>
      </c>
    </row>
    <row r="10" spans="1:25" s="10" customFormat="1" x14ac:dyDescent="0.2">
      <c r="A10" s="12" t="s">
        <v>605</v>
      </c>
      <c r="C10" s="24"/>
      <c r="D10" s="24"/>
      <c r="E10" s="24"/>
      <c r="F10" s="24"/>
      <c r="G10" s="24"/>
      <c r="H10" s="24"/>
      <c r="I10" s="24"/>
      <c r="J10" s="24"/>
      <c r="K10" s="24"/>
      <c r="L10" s="24"/>
      <c r="M10" s="24"/>
      <c r="N10" s="24"/>
      <c r="O10" s="24"/>
      <c r="P10" s="24"/>
      <c r="Q10" s="24"/>
      <c r="R10" s="24"/>
      <c r="S10" s="24"/>
      <c r="T10" s="60"/>
      <c r="U10" s="60"/>
      <c r="V10" s="60"/>
      <c r="W10" s="60"/>
      <c r="X10" s="60"/>
      <c r="Y10" s="60"/>
    </row>
    <row r="11" spans="1:25" s="10" customFormat="1" x14ac:dyDescent="0.2">
      <c r="B11" s="10" t="s">
        <v>601</v>
      </c>
      <c r="C11" s="24" t="e">
        <f>#REF!</f>
        <v>#REF!</v>
      </c>
      <c r="D11" s="24"/>
      <c r="E11" s="24">
        <v>0</v>
      </c>
      <c r="F11" s="24"/>
      <c r="G11" s="24">
        <v>0</v>
      </c>
      <c r="H11" s="24"/>
      <c r="I11" s="24" t="e">
        <f>#REF!</f>
        <v>#REF!</v>
      </c>
      <c r="J11" s="24"/>
      <c r="K11" s="24" t="e">
        <f>#REF!</f>
        <v>#REF!</v>
      </c>
      <c r="L11" s="24"/>
      <c r="M11" s="24" t="e">
        <f>#REF!</f>
        <v>#REF!</v>
      </c>
      <c r="N11" s="24"/>
      <c r="O11" s="24" t="e">
        <f>#REF!</f>
        <v>#REF!</v>
      </c>
      <c r="P11" s="24"/>
      <c r="Q11" s="24" t="e">
        <f>#REF!</f>
        <v>#REF!</v>
      </c>
      <c r="R11" s="24"/>
      <c r="S11" s="24" t="e">
        <f>Q11+O11+M11+K11+I11+G11+E11+C11</f>
        <v>#REF!</v>
      </c>
      <c r="T11" s="71"/>
      <c r="U11" s="60"/>
      <c r="V11" s="71"/>
      <c r="W11" s="71"/>
      <c r="X11" s="60"/>
      <c r="Y11" s="60"/>
    </row>
    <row r="12" spans="1:25" s="10" customFormat="1" x14ac:dyDescent="0.2">
      <c r="B12" s="10" t="s">
        <v>111</v>
      </c>
      <c r="C12" s="24" t="e">
        <f>#REF!</f>
        <v>#REF!</v>
      </c>
      <c r="D12" s="24"/>
      <c r="E12" s="24">
        <v>0</v>
      </c>
      <c r="F12" s="24"/>
      <c r="G12" s="24">
        <v>0</v>
      </c>
      <c r="H12" s="24"/>
      <c r="I12" s="104" t="e">
        <f>#REF!</f>
        <v>#REF!</v>
      </c>
      <c r="J12" s="24"/>
      <c r="K12" s="24" t="e">
        <f>#REF!</f>
        <v>#REF!</v>
      </c>
      <c r="L12" s="24"/>
      <c r="M12" s="24" t="e">
        <f>#REF!</f>
        <v>#REF!</v>
      </c>
      <c r="N12" s="24"/>
      <c r="O12" s="24" t="e">
        <f>#REF!</f>
        <v>#REF!</v>
      </c>
      <c r="P12" s="24"/>
      <c r="Q12" s="24" t="e">
        <f>#REF!</f>
        <v>#REF!</v>
      </c>
      <c r="R12" s="24"/>
      <c r="S12" s="24" t="e">
        <f>Q12+O12+M12+K12+I12+G12+E12+C12</f>
        <v>#REF!</v>
      </c>
      <c r="T12" s="71"/>
      <c r="U12" s="60"/>
      <c r="V12" s="71"/>
      <c r="W12" s="71"/>
      <c r="X12" s="60"/>
      <c r="Y12" s="60"/>
    </row>
    <row r="13" spans="1:25" s="10" customFormat="1" x14ac:dyDescent="0.2">
      <c r="B13" s="10" t="s">
        <v>119</v>
      </c>
      <c r="C13" s="24" t="e">
        <f>#REF!</f>
        <v>#REF!</v>
      </c>
      <c r="D13" s="24"/>
      <c r="E13" s="24">
        <v>0</v>
      </c>
      <c r="F13" s="24"/>
      <c r="G13" s="24">
        <v>0</v>
      </c>
      <c r="H13" s="24"/>
      <c r="I13" s="104" t="e">
        <f>#REF!</f>
        <v>#REF!</v>
      </c>
      <c r="J13" s="24"/>
      <c r="K13" s="24" t="e">
        <f>#REF!</f>
        <v>#REF!</v>
      </c>
      <c r="L13" s="24"/>
      <c r="M13" s="24" t="e">
        <f>#REF!</f>
        <v>#REF!</v>
      </c>
      <c r="N13" s="24"/>
      <c r="O13" s="24" t="e">
        <f>#REF!</f>
        <v>#REF!</v>
      </c>
      <c r="P13" s="24"/>
      <c r="Q13" s="24" t="e">
        <f>#REF!</f>
        <v>#REF!</v>
      </c>
      <c r="R13" s="24"/>
      <c r="S13" s="24" t="e">
        <f>Q13+O13+M13+K13+I13+G13+E13+C13</f>
        <v>#REF!</v>
      </c>
      <c r="T13" s="71"/>
      <c r="U13" s="60"/>
      <c r="V13" s="71"/>
      <c r="W13" s="71"/>
      <c r="X13" s="60"/>
      <c r="Y13" s="60"/>
    </row>
    <row r="14" spans="1:25" s="10" customFormat="1" x14ac:dyDescent="0.2">
      <c r="B14" s="11"/>
      <c r="C14" s="25" t="e">
        <f>SUM(C11:C13)</f>
        <v>#REF!</v>
      </c>
      <c r="D14" s="24"/>
      <c r="E14" s="25">
        <f>SUM(E11:E13)</f>
        <v>0</v>
      </c>
      <c r="F14" s="24"/>
      <c r="G14" s="25">
        <f>SUM(G11:G13)</f>
        <v>0</v>
      </c>
      <c r="H14" s="24"/>
      <c r="I14" s="70" t="e">
        <f>SUM(I11:I13)</f>
        <v>#REF!</v>
      </c>
      <c r="J14" s="24"/>
      <c r="K14" s="105" t="e">
        <f>SUM(K11:K13)</f>
        <v>#REF!</v>
      </c>
      <c r="L14" s="24"/>
      <c r="M14" s="25" t="e">
        <f>SUM(M11:M13)</f>
        <v>#REF!</v>
      </c>
      <c r="N14" s="24"/>
      <c r="O14" s="25" t="e">
        <f>SUM(O11:O13)</f>
        <v>#REF!</v>
      </c>
      <c r="P14" s="24"/>
      <c r="Q14" s="25" t="e">
        <f>SUM(Q11:Q13)</f>
        <v>#REF!</v>
      </c>
      <c r="R14" s="24"/>
      <c r="S14" s="25" t="e">
        <f>SUM(S11:S13)</f>
        <v>#REF!</v>
      </c>
      <c r="T14" s="27"/>
      <c r="U14" s="27"/>
      <c r="V14" s="71"/>
      <c r="W14" s="106"/>
      <c r="X14" s="60"/>
      <c r="Y14" s="60"/>
    </row>
    <row r="16" spans="1:25" x14ac:dyDescent="0.2">
      <c r="A16" s="3" t="s">
        <v>1026</v>
      </c>
    </row>
    <row r="17" spans="1:19" x14ac:dyDescent="0.2">
      <c r="B17" t="s">
        <v>601</v>
      </c>
      <c r="S17" s="24" t="e">
        <f>#REF!</f>
        <v>#REF!</v>
      </c>
    </row>
    <row r="18" spans="1:19" x14ac:dyDescent="0.2">
      <c r="B18" t="s">
        <v>111</v>
      </c>
      <c r="S18" s="24">
        <v>0</v>
      </c>
    </row>
    <row r="19" spans="1:19" x14ac:dyDescent="0.2">
      <c r="B19" t="s">
        <v>119</v>
      </c>
      <c r="S19" s="24">
        <v>0</v>
      </c>
    </row>
    <row r="20" spans="1:19" x14ac:dyDescent="0.2">
      <c r="S20" s="25" t="e">
        <f>SUM(S17:S19)</f>
        <v>#REF!</v>
      </c>
    </row>
    <row r="21" spans="1:19" x14ac:dyDescent="0.2">
      <c r="A21" s="3" t="s">
        <v>1027</v>
      </c>
    </row>
    <row r="22" spans="1:19" x14ac:dyDescent="0.2">
      <c r="B22" t="s">
        <v>601</v>
      </c>
      <c r="S22" s="24">
        <v>0</v>
      </c>
    </row>
    <row r="23" spans="1:19" x14ac:dyDescent="0.2">
      <c r="B23" t="s">
        <v>111</v>
      </c>
      <c r="S23" s="24">
        <v>0</v>
      </c>
    </row>
    <row r="24" spans="1:19" x14ac:dyDescent="0.2">
      <c r="B24" t="s">
        <v>119</v>
      </c>
      <c r="S24" s="24">
        <v>0</v>
      </c>
    </row>
    <row r="25" spans="1:19" x14ac:dyDescent="0.2">
      <c r="S25" s="25">
        <f>SUM(S22:S24)</f>
        <v>0</v>
      </c>
    </row>
    <row r="26" spans="1:19" x14ac:dyDescent="0.2">
      <c r="A26" s="3" t="s">
        <v>1028</v>
      </c>
    </row>
    <row r="27" spans="1:19" x14ac:dyDescent="0.2">
      <c r="B27" t="s">
        <v>601</v>
      </c>
      <c r="S27" s="149">
        <v>0</v>
      </c>
    </row>
    <row r="28" spans="1:19" x14ac:dyDescent="0.2">
      <c r="B28" t="s">
        <v>111</v>
      </c>
      <c r="S28" s="149">
        <v>0</v>
      </c>
    </row>
    <row r="29" spans="1:19" x14ac:dyDescent="0.2">
      <c r="B29" t="s">
        <v>119</v>
      </c>
      <c r="S29" s="149">
        <v>0</v>
      </c>
    </row>
    <row r="30" spans="1:19" x14ac:dyDescent="0.2">
      <c r="S30" s="25">
        <f>SUM(S27:S29)</f>
        <v>0</v>
      </c>
    </row>
    <row r="31" spans="1:19" x14ac:dyDescent="0.2">
      <c r="A31" s="3" t="s">
        <v>1029</v>
      </c>
    </row>
    <row r="32" spans="1:19" x14ac:dyDescent="0.2">
      <c r="B32" t="s">
        <v>601</v>
      </c>
      <c r="S32" s="78" t="e">
        <f>S17+S22+S27</f>
        <v>#REF!</v>
      </c>
    </row>
    <row r="33" spans="2:20" x14ac:dyDescent="0.2">
      <c r="B33" t="s">
        <v>111</v>
      </c>
      <c r="S33" s="78">
        <f>S18+S23+S28</f>
        <v>0</v>
      </c>
      <c r="T33" s="78"/>
    </row>
    <row r="34" spans="2:20" x14ac:dyDescent="0.2">
      <c r="B34" t="s">
        <v>119</v>
      </c>
      <c r="S34" s="78">
        <f>S19+S24+S29</f>
        <v>0</v>
      </c>
      <c r="T34" s="78"/>
    </row>
    <row r="35" spans="2:20" x14ac:dyDescent="0.2">
      <c r="S35" s="25" t="e">
        <f>SUM(S32:S34)</f>
        <v>#REF!</v>
      </c>
    </row>
    <row r="37" spans="2:20" x14ac:dyDescent="0.2">
      <c r="Q37" t="s">
        <v>1036</v>
      </c>
      <c r="S37" s="78" t="e">
        <f>S14-S35</f>
        <v>#REF!</v>
      </c>
    </row>
  </sheetData>
  <mergeCells count="3">
    <mergeCell ref="A1:S1"/>
    <mergeCell ref="A2:S2"/>
    <mergeCell ref="A3:S3"/>
  </mergeCells>
  <pageMargins left="0.7" right="0.7" top="0.75" bottom="0.75" header="0.3" footer="0.3"/>
  <pageSetup scale="84" orientation="landscape" r:id="rId1"/>
  <headerFooter>
    <oddFooter>&amp;L&amp;Z
&amp;F&amp;C&amp;A&amp;R2A.&amp;P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pageSetUpPr fitToPage="1"/>
  </sheetPr>
  <dimension ref="A1:AJ294"/>
  <sheetViews>
    <sheetView zoomScale="70" zoomScaleNormal="70" workbookViewId="0">
      <pane xSplit="3" ySplit="8" topLeftCell="T9" activePane="bottomRight" state="frozen"/>
      <selection activeCell="C38" sqref="C38"/>
      <selection pane="topRight" activeCell="C38" sqref="C38"/>
      <selection pane="bottomLeft" activeCell="C38" sqref="C38"/>
      <selection pane="bottomRight" activeCell="Y312" sqref="Y312"/>
    </sheetView>
  </sheetViews>
  <sheetFormatPr defaultRowHeight="12.75" outlineLevelRow="3" outlineLevelCol="1" x14ac:dyDescent="0.2"/>
  <cols>
    <col min="1" max="1" width="5" style="195" customWidth="1"/>
    <col min="2" max="2" width="8.140625" style="12" customWidth="1"/>
    <col min="3" max="3" width="29" style="152" customWidth="1"/>
    <col min="4" max="4" width="19.7109375" style="152" bestFit="1" customWidth="1"/>
    <col min="5" max="5" width="1.7109375" style="152" customWidth="1"/>
    <col min="6" max="6" width="17.7109375" style="152" hidden="1" customWidth="1" outlineLevel="1"/>
    <col min="7" max="7" width="1.7109375" style="152" hidden="1" customWidth="1" outlineLevel="1"/>
    <col min="8" max="8" width="17.7109375" style="152" hidden="1" customWidth="1" outlineLevel="1"/>
    <col min="9" max="9" width="1.7109375" style="152" hidden="1" customWidth="1" outlineLevel="1"/>
    <col min="10" max="10" width="17.7109375" style="152" hidden="1" customWidth="1" outlineLevel="1"/>
    <col min="11" max="11" width="1.7109375" style="152" hidden="1" customWidth="1" outlineLevel="1"/>
    <col min="12" max="12" width="17.7109375" style="152" hidden="1" customWidth="1" outlineLevel="1"/>
    <col min="13" max="13" width="1.7109375" style="152" hidden="1" customWidth="1" outlineLevel="1"/>
    <col min="14" max="14" width="17.7109375" style="152" hidden="1" customWidth="1" outlineLevel="1"/>
    <col min="15" max="15" width="1.7109375" style="152" hidden="1" customWidth="1" outlineLevel="1"/>
    <col min="16" max="16" width="17.7109375" style="152" hidden="1" customWidth="1" outlineLevel="1"/>
    <col min="17" max="17" width="1.7109375" style="152" hidden="1" customWidth="1" outlineLevel="1"/>
    <col min="18" max="18" width="17.7109375" style="152" hidden="1" customWidth="1" outlineLevel="1"/>
    <col min="19" max="19" width="1.7109375" style="152" hidden="1" customWidth="1" outlineLevel="1"/>
    <col min="20" max="20" width="19.28515625" style="152" customWidth="1" collapsed="1"/>
    <col min="21" max="21" width="1.7109375" style="152" customWidth="1"/>
    <col min="22" max="22" width="16.85546875" style="163" bestFit="1" customWidth="1"/>
    <col min="23" max="23" width="17.28515625" style="152" bestFit="1" customWidth="1"/>
    <col min="24" max="24" width="16.140625" style="152" bestFit="1" customWidth="1"/>
    <col min="25" max="25" width="15.7109375" style="152" bestFit="1" customWidth="1"/>
    <col min="26" max="26" width="14.42578125" style="152" customWidth="1"/>
    <col min="27" max="27" width="15" style="152" bestFit="1" customWidth="1"/>
    <col min="28" max="28" width="16.140625" style="152" bestFit="1" customWidth="1"/>
    <col min="29" max="29" width="1.7109375" style="152" customWidth="1"/>
    <col min="30" max="30" width="15.85546875" style="152" bestFit="1" customWidth="1"/>
    <col min="31" max="31" width="14.140625" style="152" bestFit="1" customWidth="1"/>
    <col min="32" max="16384" width="9.140625" style="152"/>
  </cols>
  <sheetData>
    <row r="1" spans="1:36" x14ac:dyDescent="0.2">
      <c r="A1" s="296" t="s">
        <v>133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row>
    <row r="2" spans="1:36" x14ac:dyDescent="0.2">
      <c r="A2" s="296" t="s">
        <v>1039</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row>
    <row r="3" spans="1:36" x14ac:dyDescent="0.2">
      <c r="A3" s="297" t="e">
        <f>+#REF!</f>
        <v>#REF!</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row>
    <row r="4" spans="1:36" x14ac:dyDescent="0.2">
      <c r="A4" s="158"/>
      <c r="B4" s="156"/>
      <c r="C4" s="159"/>
      <c r="D4" s="159"/>
      <c r="E4" s="159"/>
      <c r="F4" s="159"/>
      <c r="G4" s="159"/>
      <c r="H4" s="159"/>
      <c r="I4" s="159"/>
      <c r="J4" s="159"/>
      <c r="K4" s="159"/>
      <c r="L4" s="159"/>
      <c r="M4" s="159"/>
      <c r="N4" s="159"/>
      <c r="O4" s="159"/>
      <c r="P4" s="159"/>
      <c r="Q4" s="159"/>
      <c r="R4" s="159"/>
      <c r="S4" s="159"/>
      <c r="T4" s="159"/>
      <c r="U4" s="159"/>
    </row>
    <row r="5" spans="1:36" x14ac:dyDescent="0.2">
      <c r="A5" s="158"/>
      <c r="B5" s="156"/>
      <c r="C5" s="159"/>
      <c r="D5" s="159"/>
      <c r="E5" s="159"/>
      <c r="F5" s="159"/>
      <c r="G5" s="159"/>
      <c r="H5" s="159"/>
      <c r="I5" s="159"/>
      <c r="J5" s="159"/>
      <c r="K5" s="159"/>
      <c r="L5" s="159"/>
      <c r="M5" s="159"/>
      <c r="N5" s="159"/>
      <c r="O5" s="159"/>
      <c r="P5" s="159"/>
      <c r="Q5" s="159"/>
      <c r="R5" s="159"/>
      <c r="S5" s="159"/>
      <c r="T5" s="159"/>
      <c r="U5" s="159"/>
    </row>
    <row r="6" spans="1:36" x14ac:dyDescent="0.2">
      <c r="A6" s="158"/>
      <c r="B6" s="156"/>
      <c r="C6" s="159"/>
      <c r="D6" s="41" t="s">
        <v>24</v>
      </c>
      <c r="E6" s="161"/>
      <c r="F6" s="161"/>
      <c r="G6" s="161"/>
      <c r="H6" s="161"/>
      <c r="I6" s="161"/>
      <c r="J6" s="41" t="s">
        <v>568</v>
      </c>
      <c r="K6" s="161"/>
      <c r="L6" s="161"/>
      <c r="M6" s="161"/>
      <c r="N6" s="161"/>
      <c r="O6" s="161"/>
      <c r="P6" s="161"/>
      <c r="Q6" s="161"/>
      <c r="R6" s="161"/>
      <c r="S6" s="161"/>
      <c r="T6" s="73" t="s">
        <v>25</v>
      </c>
      <c r="U6" s="162"/>
      <c r="V6" s="300" t="s">
        <v>1040</v>
      </c>
      <c r="W6" s="300"/>
      <c r="X6" s="300"/>
      <c r="Y6" s="300"/>
      <c r="Z6" s="300"/>
      <c r="AA6" s="301" t="s">
        <v>1041</v>
      </c>
      <c r="AB6" s="302"/>
      <c r="AC6" s="164"/>
    </row>
    <row r="7" spans="1:36" s="12" customFormat="1" ht="38.25" x14ac:dyDescent="0.2">
      <c r="A7" s="57"/>
      <c r="D7" s="42" t="s">
        <v>26</v>
      </c>
      <c r="E7" s="23"/>
      <c r="F7" s="42" t="s">
        <v>106</v>
      </c>
      <c r="G7" s="23"/>
      <c r="H7" s="42" t="s">
        <v>107</v>
      </c>
      <c r="I7" s="23"/>
      <c r="J7" s="42" t="s">
        <v>569</v>
      </c>
      <c r="K7" s="23"/>
      <c r="L7" s="43" t="s">
        <v>108</v>
      </c>
      <c r="M7" s="74"/>
      <c r="N7" s="74"/>
      <c r="O7" s="74"/>
      <c r="P7" s="74"/>
      <c r="Q7" s="74"/>
      <c r="R7" s="74"/>
      <c r="S7" s="23"/>
      <c r="T7" s="43" t="s">
        <v>26</v>
      </c>
      <c r="U7" s="165"/>
      <c r="V7" s="166" t="s">
        <v>1042</v>
      </c>
      <c r="W7" s="166" t="s">
        <v>1043</v>
      </c>
      <c r="X7" s="167" t="s">
        <v>107</v>
      </c>
      <c r="Y7" s="167" t="s">
        <v>1044</v>
      </c>
      <c r="Z7" s="167" t="s">
        <v>1045</v>
      </c>
      <c r="AA7" s="168" t="s">
        <v>27</v>
      </c>
      <c r="AB7" s="169" t="s">
        <v>1046</v>
      </c>
      <c r="AC7" s="170"/>
      <c r="AD7" s="167" t="s">
        <v>1047</v>
      </c>
      <c r="AE7" s="167" t="s">
        <v>46</v>
      </c>
      <c r="AF7" s="152"/>
      <c r="AG7" s="152"/>
      <c r="AH7" s="152"/>
      <c r="AI7" s="152"/>
      <c r="AJ7" s="152"/>
    </row>
    <row r="8" spans="1:36" s="12" customFormat="1" x14ac:dyDescent="0.2">
      <c r="A8" s="57"/>
      <c r="D8" s="52"/>
      <c r="E8" s="23"/>
      <c r="F8" s="52"/>
      <c r="G8" s="23"/>
      <c r="H8" s="52"/>
      <c r="I8" s="23"/>
      <c r="J8" s="52"/>
      <c r="K8" s="23"/>
      <c r="L8" s="74"/>
      <c r="M8" s="74"/>
      <c r="N8" s="74"/>
      <c r="O8" s="74"/>
      <c r="P8" s="74"/>
      <c r="Q8" s="74"/>
      <c r="R8" s="74"/>
      <c r="S8" s="23"/>
      <c r="T8" s="74"/>
      <c r="U8" s="165"/>
      <c r="V8" s="163"/>
      <c r="W8" s="152"/>
      <c r="X8" s="152"/>
      <c r="Y8" s="152"/>
      <c r="Z8" s="152"/>
      <c r="AA8" s="171"/>
      <c r="AB8" s="172"/>
      <c r="AC8" s="164"/>
      <c r="AD8" s="152"/>
      <c r="AE8" s="152"/>
      <c r="AF8" s="152"/>
      <c r="AG8" s="152"/>
      <c r="AH8" s="152"/>
      <c r="AI8" s="152"/>
      <c r="AJ8" s="152"/>
    </row>
    <row r="9" spans="1:36" s="12" customFormat="1" x14ac:dyDescent="0.2">
      <c r="A9" s="173" t="s">
        <v>1048</v>
      </c>
      <c r="D9" s="52"/>
      <c r="E9" s="23"/>
      <c r="F9" s="52"/>
      <c r="G9" s="23"/>
      <c r="H9" s="52"/>
      <c r="I9" s="23"/>
      <c r="J9" s="52"/>
      <c r="K9" s="23"/>
      <c r="L9" s="74"/>
      <c r="M9" s="74"/>
      <c r="N9" s="74"/>
      <c r="O9" s="74"/>
      <c r="P9" s="74"/>
      <c r="Q9" s="74"/>
      <c r="R9" s="74"/>
      <c r="S9" s="23"/>
      <c r="T9" s="74"/>
      <c r="U9" s="165"/>
      <c r="V9" s="152"/>
      <c r="X9" s="152"/>
      <c r="Y9" s="152"/>
      <c r="Z9" s="152"/>
      <c r="AA9" s="171"/>
      <c r="AB9" s="172"/>
      <c r="AC9" s="164"/>
      <c r="AD9" s="152"/>
      <c r="AE9" s="152"/>
      <c r="AF9" s="152"/>
      <c r="AG9" s="152"/>
      <c r="AH9" s="152"/>
      <c r="AI9" s="152"/>
      <c r="AJ9" s="152"/>
    </row>
    <row r="10" spans="1:36" s="12" customFormat="1" x14ac:dyDescent="0.2">
      <c r="A10" s="57"/>
      <c r="B10" s="174" t="s">
        <v>1049</v>
      </c>
      <c r="D10" s="153">
        <v>4190578884.7999992</v>
      </c>
      <c r="E10" s="23"/>
      <c r="F10" s="52"/>
      <c r="G10" s="23"/>
      <c r="H10" s="52"/>
      <c r="I10" s="23"/>
      <c r="J10" s="52"/>
      <c r="K10" s="23"/>
      <c r="L10" s="74"/>
      <c r="M10" s="74"/>
      <c r="N10" s="74"/>
      <c r="O10" s="74"/>
      <c r="P10" s="74"/>
      <c r="Q10" s="74"/>
      <c r="R10" s="74"/>
      <c r="S10" s="23"/>
      <c r="T10" s="153">
        <v>4348950933.8400002</v>
      </c>
      <c r="U10" s="175"/>
      <c r="V10" s="176">
        <f t="shared" ref="V10:AB10" si="0">+V125</f>
        <v>0</v>
      </c>
      <c r="W10" s="176" t="e">
        <f t="shared" si="0"/>
        <v>#REF!</v>
      </c>
      <c r="X10" s="176" t="e">
        <f t="shared" si="0"/>
        <v>#REF!</v>
      </c>
      <c r="Y10" s="176" t="e">
        <f t="shared" si="0"/>
        <v>#REF!</v>
      </c>
      <c r="Z10" s="176">
        <f t="shared" si="0"/>
        <v>0</v>
      </c>
      <c r="AA10" s="177">
        <f t="shared" si="0"/>
        <v>0</v>
      </c>
      <c r="AB10" s="178">
        <f t="shared" si="0"/>
        <v>0</v>
      </c>
      <c r="AC10" s="179"/>
      <c r="AD10" s="176" t="e">
        <f t="shared" ref="AD10:AD15" si="1">SUM(V10:AB10)</f>
        <v>#REF!</v>
      </c>
      <c r="AE10" s="176" t="e">
        <f t="shared" ref="AE10:AE15" si="2">+T10-D10-AD10</f>
        <v>#REF!</v>
      </c>
      <c r="AF10" s="152"/>
      <c r="AG10" s="152"/>
      <c r="AH10" s="152"/>
      <c r="AI10" s="152"/>
      <c r="AJ10" s="152"/>
    </row>
    <row r="11" spans="1:36" s="12" customFormat="1" x14ac:dyDescent="0.2">
      <c r="A11" s="57"/>
      <c r="B11" s="174" t="s">
        <v>1050</v>
      </c>
      <c r="D11" s="153">
        <v>75239.56</v>
      </c>
      <c r="E11" s="23"/>
      <c r="F11" s="52"/>
      <c r="G11" s="23"/>
      <c r="H11" s="52"/>
      <c r="I11" s="23"/>
      <c r="J11" s="52"/>
      <c r="K11" s="23"/>
      <c r="L11" s="74"/>
      <c r="M11" s="74"/>
      <c r="N11" s="74"/>
      <c r="O11" s="74"/>
      <c r="P11" s="74"/>
      <c r="Q11" s="74"/>
      <c r="R11" s="74"/>
      <c r="S11" s="23"/>
      <c r="T11" s="153">
        <v>75239.56</v>
      </c>
      <c r="U11" s="175"/>
      <c r="V11" s="176">
        <f t="shared" ref="V11:AB11" si="3">+V135</f>
        <v>0</v>
      </c>
      <c r="W11" s="176">
        <f t="shared" si="3"/>
        <v>0</v>
      </c>
      <c r="X11" s="176">
        <f t="shared" si="3"/>
        <v>0</v>
      </c>
      <c r="Y11" s="176">
        <f t="shared" si="3"/>
        <v>0</v>
      </c>
      <c r="Z11" s="176">
        <f t="shared" si="3"/>
        <v>0</v>
      </c>
      <c r="AA11" s="177">
        <f t="shared" si="3"/>
        <v>0</v>
      </c>
      <c r="AB11" s="178">
        <f t="shared" si="3"/>
        <v>0</v>
      </c>
      <c r="AC11" s="179"/>
      <c r="AD11" s="176">
        <f t="shared" si="1"/>
        <v>0</v>
      </c>
      <c r="AE11" s="176">
        <f t="shared" si="2"/>
        <v>0</v>
      </c>
      <c r="AF11" s="152"/>
      <c r="AG11" s="152"/>
      <c r="AH11" s="152"/>
      <c r="AI11" s="152"/>
      <c r="AJ11" s="152"/>
    </row>
    <row r="12" spans="1:36" s="12" customFormat="1" x14ac:dyDescent="0.2">
      <c r="A12" s="57"/>
      <c r="B12" s="174" t="s">
        <v>1051</v>
      </c>
      <c r="D12" s="153">
        <v>-1705246989.4000001</v>
      </c>
      <c r="E12" s="23"/>
      <c r="F12" s="52"/>
      <c r="G12" s="23"/>
      <c r="H12" s="52"/>
      <c r="I12" s="23"/>
      <c r="J12" s="52"/>
      <c r="K12" s="23"/>
      <c r="L12" s="74"/>
      <c r="M12" s="74"/>
      <c r="N12" s="74"/>
      <c r="O12" s="74"/>
      <c r="P12" s="74"/>
      <c r="Q12" s="74"/>
      <c r="R12" s="74"/>
      <c r="S12" s="23"/>
      <c r="T12" s="153">
        <f>-1766906666.2-63360.36</f>
        <v>-1766970026.5599999</v>
      </c>
      <c r="U12" s="175"/>
      <c r="V12" s="176" t="e">
        <f t="shared" ref="V12:AB12" si="4">+V232</f>
        <v>#REF!</v>
      </c>
      <c r="W12" s="176">
        <f t="shared" si="4"/>
        <v>0</v>
      </c>
      <c r="X12" s="176" t="e">
        <f t="shared" si="4"/>
        <v>#REF!</v>
      </c>
      <c r="Y12" s="176" t="e">
        <f t="shared" si="4"/>
        <v>#REF!</v>
      </c>
      <c r="Z12" s="176" t="e">
        <f t="shared" si="4"/>
        <v>#REF!</v>
      </c>
      <c r="AA12" s="177" t="e">
        <f t="shared" si="4"/>
        <v>#REF!</v>
      </c>
      <c r="AB12" s="178">
        <f t="shared" si="4"/>
        <v>0</v>
      </c>
      <c r="AC12" s="179"/>
      <c r="AD12" s="176" t="e">
        <f t="shared" si="1"/>
        <v>#REF!</v>
      </c>
      <c r="AE12" s="176" t="e">
        <f t="shared" si="2"/>
        <v>#REF!</v>
      </c>
      <c r="AF12" s="152"/>
      <c r="AG12" s="152"/>
      <c r="AH12" s="152"/>
      <c r="AI12" s="152"/>
      <c r="AJ12" s="152"/>
    </row>
    <row r="13" spans="1:36" s="12" customFormat="1" x14ac:dyDescent="0.2">
      <c r="A13" s="57"/>
      <c r="B13" s="174" t="s">
        <v>1052</v>
      </c>
      <c r="D13" s="153">
        <v>342126537.57999998</v>
      </c>
      <c r="E13" s="23"/>
      <c r="F13" s="52"/>
      <c r="G13" s="23"/>
      <c r="H13" s="52"/>
      <c r="I13" s="23"/>
      <c r="J13" s="52"/>
      <c r="K13" s="23"/>
      <c r="L13" s="74"/>
      <c r="M13" s="74"/>
      <c r="N13" s="74"/>
      <c r="O13" s="74"/>
      <c r="P13" s="74"/>
      <c r="Q13" s="74"/>
      <c r="R13" s="74"/>
      <c r="S13" s="23"/>
      <c r="T13" s="153">
        <v>367941904.13</v>
      </c>
      <c r="U13" s="175"/>
      <c r="V13" s="176">
        <f t="shared" ref="V13:AB13" si="5">+V146</f>
        <v>0</v>
      </c>
      <c r="W13" s="176" t="e">
        <f t="shared" si="5"/>
        <v>#REF!</v>
      </c>
      <c r="X13" s="176">
        <f t="shared" si="5"/>
        <v>0</v>
      </c>
      <c r="Y13" s="176">
        <f t="shared" si="5"/>
        <v>0</v>
      </c>
      <c r="Z13" s="176">
        <f t="shared" si="5"/>
        <v>0</v>
      </c>
      <c r="AA13" s="177">
        <f t="shared" si="5"/>
        <v>0</v>
      </c>
      <c r="AB13" s="178" t="e">
        <f t="shared" si="5"/>
        <v>#REF!</v>
      </c>
      <c r="AC13" s="179"/>
      <c r="AD13" s="176" t="e">
        <f t="shared" si="1"/>
        <v>#REF!</v>
      </c>
      <c r="AE13" s="176" t="e">
        <f t="shared" si="2"/>
        <v>#REF!</v>
      </c>
      <c r="AF13" s="152"/>
      <c r="AG13" s="152"/>
      <c r="AH13" s="152"/>
      <c r="AI13" s="152"/>
      <c r="AJ13" s="152"/>
    </row>
    <row r="14" spans="1:36" s="12" customFormat="1" x14ac:dyDescent="0.2">
      <c r="A14" s="57"/>
      <c r="B14" s="180" t="s">
        <v>1053</v>
      </c>
      <c r="D14" s="153">
        <v>6237590.7199999997</v>
      </c>
      <c r="E14" s="23"/>
      <c r="F14" s="52"/>
      <c r="G14" s="23"/>
      <c r="H14" s="52"/>
      <c r="I14" s="23"/>
      <c r="J14" s="52"/>
      <c r="K14" s="23"/>
      <c r="L14" s="74"/>
      <c r="M14" s="74"/>
      <c r="N14" s="74"/>
      <c r="O14" s="74"/>
      <c r="P14" s="74"/>
      <c r="Q14" s="74"/>
      <c r="R14" s="74"/>
      <c r="S14" s="23"/>
      <c r="T14" s="153">
        <v>5926940.2999999998</v>
      </c>
      <c r="U14" s="175"/>
      <c r="V14" s="176" t="e">
        <f t="shared" ref="V14:AB14" si="6">+V175</f>
        <v>#REF!</v>
      </c>
      <c r="W14" s="176" t="e">
        <f t="shared" si="6"/>
        <v>#REF!</v>
      </c>
      <c r="X14" s="176">
        <f t="shared" si="6"/>
        <v>0</v>
      </c>
      <c r="Y14" s="176">
        <f t="shared" si="6"/>
        <v>0</v>
      </c>
      <c r="Z14" s="176">
        <f t="shared" si="6"/>
        <v>0</v>
      </c>
      <c r="AA14" s="177">
        <f t="shared" si="6"/>
        <v>0</v>
      </c>
      <c r="AB14" s="178">
        <f t="shared" si="6"/>
        <v>0</v>
      </c>
      <c r="AC14" s="179"/>
      <c r="AD14" s="176" t="e">
        <f t="shared" si="1"/>
        <v>#REF!</v>
      </c>
      <c r="AE14" s="176" t="e">
        <f t="shared" si="2"/>
        <v>#REF!</v>
      </c>
      <c r="AF14" s="152"/>
      <c r="AG14" s="152"/>
      <c r="AH14" s="152"/>
      <c r="AI14" s="152"/>
      <c r="AJ14" s="152"/>
    </row>
    <row r="15" spans="1:36" s="12" customFormat="1" x14ac:dyDescent="0.2">
      <c r="A15" s="57"/>
      <c r="B15" s="174" t="s">
        <v>1054</v>
      </c>
      <c r="D15" s="153">
        <v>-255657569.68000001</v>
      </c>
      <c r="E15" s="23"/>
      <c r="F15" s="52"/>
      <c r="G15" s="23"/>
      <c r="H15" s="52"/>
      <c r="I15" s="23"/>
      <c r="J15" s="52"/>
      <c r="K15" s="23"/>
      <c r="L15" s="74"/>
      <c r="M15" s="74"/>
      <c r="N15" s="74"/>
      <c r="O15" s="74"/>
      <c r="P15" s="74"/>
      <c r="Q15" s="74"/>
      <c r="R15" s="74"/>
      <c r="S15" s="23"/>
      <c r="T15" s="153">
        <v>-270987930.75</v>
      </c>
      <c r="U15" s="175"/>
      <c r="V15" s="176" t="e">
        <f t="shared" ref="V15:AB15" si="7">+V287</f>
        <v>#REF!</v>
      </c>
      <c r="W15" s="176">
        <f t="shared" si="7"/>
        <v>0</v>
      </c>
      <c r="X15" s="176" t="e">
        <f t="shared" si="7"/>
        <v>#REF!</v>
      </c>
      <c r="Y15" s="176" t="e">
        <f t="shared" si="7"/>
        <v>#REF!</v>
      </c>
      <c r="Z15" s="176">
        <f t="shared" si="7"/>
        <v>-2770449.12</v>
      </c>
      <c r="AA15" s="177" t="e">
        <f t="shared" si="7"/>
        <v>#REF!</v>
      </c>
      <c r="AB15" s="178">
        <f t="shared" si="7"/>
        <v>0</v>
      </c>
      <c r="AC15" s="179"/>
      <c r="AD15" s="176" t="e">
        <f t="shared" si="1"/>
        <v>#REF!</v>
      </c>
      <c r="AE15" s="176" t="e">
        <f t="shared" si="2"/>
        <v>#REF!</v>
      </c>
      <c r="AF15" s="152"/>
      <c r="AG15" s="152"/>
      <c r="AH15" s="152"/>
      <c r="AI15" s="152"/>
      <c r="AJ15" s="152"/>
    </row>
    <row r="16" spans="1:36" s="12" customFormat="1" x14ac:dyDescent="0.2">
      <c r="A16" s="57"/>
      <c r="D16" s="52"/>
      <c r="E16" s="23"/>
      <c r="F16" s="52"/>
      <c r="G16" s="23"/>
      <c r="H16" s="52"/>
      <c r="I16" s="23"/>
      <c r="J16" s="52"/>
      <c r="K16" s="23"/>
      <c r="L16" s="74"/>
      <c r="M16" s="74"/>
      <c r="N16" s="74"/>
      <c r="O16" s="74"/>
      <c r="P16" s="74"/>
      <c r="Q16" s="74"/>
      <c r="R16" s="74"/>
      <c r="S16" s="23"/>
      <c r="T16" s="74"/>
      <c r="U16" s="165"/>
      <c r="V16" s="181" t="e">
        <f t="shared" ref="V16:AB16" si="8">SUM(V10:V15)</f>
        <v>#REF!</v>
      </c>
      <c r="W16" s="181" t="e">
        <f t="shared" si="8"/>
        <v>#REF!</v>
      </c>
      <c r="X16" s="181" t="e">
        <f t="shared" si="8"/>
        <v>#REF!</v>
      </c>
      <c r="Y16" s="181" t="e">
        <f t="shared" si="8"/>
        <v>#REF!</v>
      </c>
      <c r="Z16" s="181" t="e">
        <f t="shared" si="8"/>
        <v>#REF!</v>
      </c>
      <c r="AA16" s="182" t="e">
        <f t="shared" si="8"/>
        <v>#REF!</v>
      </c>
      <c r="AB16" s="181" t="e">
        <f t="shared" si="8"/>
        <v>#REF!</v>
      </c>
      <c r="AC16" s="175"/>
      <c r="AD16" s="176"/>
      <c r="AE16" s="152"/>
      <c r="AF16" s="152"/>
      <c r="AG16" s="152"/>
      <c r="AH16" s="152"/>
      <c r="AI16" s="152"/>
      <c r="AJ16" s="152"/>
    </row>
    <row r="17" spans="1:36" s="12" customFormat="1" x14ac:dyDescent="0.2">
      <c r="A17" s="57"/>
      <c r="D17" s="52"/>
      <c r="E17" s="23"/>
      <c r="F17" s="52"/>
      <c r="G17" s="23"/>
      <c r="H17" s="52"/>
      <c r="I17" s="23"/>
      <c r="J17" s="52"/>
      <c r="K17" s="23"/>
      <c r="L17" s="74"/>
      <c r="M17" s="74"/>
      <c r="N17" s="74"/>
      <c r="O17" s="74"/>
      <c r="P17" s="74"/>
      <c r="Q17" s="74"/>
      <c r="R17" s="74"/>
      <c r="S17" s="23"/>
      <c r="T17" s="74"/>
      <c r="U17" s="165"/>
      <c r="V17" s="153"/>
      <c r="W17" s="153"/>
      <c r="X17" s="152"/>
      <c r="Y17" s="152"/>
      <c r="Z17" s="152"/>
      <c r="AA17" s="171"/>
      <c r="AB17" s="172"/>
      <c r="AC17" s="164"/>
      <c r="AD17" s="152"/>
      <c r="AE17" s="152"/>
      <c r="AF17" s="152"/>
      <c r="AG17" s="152"/>
      <c r="AH17" s="152"/>
      <c r="AI17" s="152"/>
      <c r="AJ17" s="152"/>
    </row>
    <row r="18" spans="1:36" s="12" customFormat="1" x14ac:dyDescent="0.2">
      <c r="A18" s="57"/>
      <c r="D18" s="52"/>
      <c r="E18" s="23"/>
      <c r="F18" s="52"/>
      <c r="G18" s="23"/>
      <c r="H18" s="52"/>
      <c r="I18" s="23"/>
      <c r="J18" s="52"/>
      <c r="K18" s="23"/>
      <c r="L18" s="74"/>
      <c r="M18" s="74"/>
      <c r="N18" s="74"/>
      <c r="O18" s="74"/>
      <c r="P18" s="74"/>
      <c r="Q18" s="74"/>
      <c r="R18" s="74"/>
      <c r="S18" s="23"/>
      <c r="T18" s="74" t="s">
        <v>35</v>
      </c>
      <c r="U18" s="165"/>
      <c r="V18" s="153" t="e">
        <f>+#REF!-#REF!</f>
        <v>#REF!</v>
      </c>
      <c r="W18" s="153"/>
      <c r="X18" s="152"/>
      <c r="Y18" s="152"/>
      <c r="Z18" s="152"/>
      <c r="AA18" s="177"/>
      <c r="AB18" s="178" t="e">
        <f>+#REF!</f>
        <v>#REF!</v>
      </c>
      <c r="AC18" s="164"/>
      <c r="AD18" s="152"/>
      <c r="AE18" s="152"/>
      <c r="AF18" s="152"/>
      <c r="AG18" s="152"/>
      <c r="AH18" s="152"/>
      <c r="AI18" s="152"/>
      <c r="AJ18" s="152"/>
    </row>
    <row r="19" spans="1:36" s="12" customFormat="1" x14ac:dyDescent="0.2">
      <c r="A19" s="57"/>
      <c r="D19" s="52"/>
      <c r="E19" s="23"/>
      <c r="F19" s="52"/>
      <c r="G19" s="23"/>
      <c r="H19" s="52"/>
      <c r="I19" s="23"/>
      <c r="J19" s="52"/>
      <c r="K19" s="23"/>
      <c r="L19" s="74"/>
      <c r="M19" s="74"/>
      <c r="N19" s="74"/>
      <c r="O19" s="74"/>
      <c r="P19" s="74"/>
      <c r="Q19" s="74"/>
      <c r="R19" s="74"/>
      <c r="S19" s="23"/>
      <c r="T19" s="74"/>
      <c r="U19" s="165"/>
      <c r="V19" s="153" t="e">
        <f>+V16-V18</f>
        <v>#REF!</v>
      </c>
      <c r="W19" s="153"/>
      <c r="X19" s="152"/>
      <c r="Y19" s="152"/>
      <c r="Z19" s="152"/>
      <c r="AA19" s="152"/>
      <c r="AB19" s="176" t="e">
        <f>+AB16-AB18</f>
        <v>#REF!</v>
      </c>
      <c r="AC19" s="164"/>
      <c r="AD19" s="152"/>
      <c r="AE19" s="152"/>
      <c r="AF19" s="152"/>
      <c r="AG19" s="152"/>
      <c r="AH19" s="152"/>
      <c r="AI19" s="152"/>
      <c r="AJ19" s="152"/>
    </row>
    <row r="20" spans="1:36" s="12" customFormat="1" x14ac:dyDescent="0.2">
      <c r="A20" s="57"/>
      <c r="D20" s="52"/>
      <c r="E20" s="23"/>
      <c r="F20" s="52"/>
      <c r="G20" s="23"/>
      <c r="H20" s="52"/>
      <c r="I20" s="23"/>
      <c r="J20" s="52"/>
      <c r="K20" s="23"/>
      <c r="L20" s="74"/>
      <c r="M20" s="74"/>
      <c r="N20" s="74"/>
      <c r="O20" s="74"/>
      <c r="P20" s="74"/>
      <c r="Q20" s="74"/>
      <c r="R20" s="74"/>
      <c r="S20" s="23"/>
      <c r="T20" s="74"/>
      <c r="U20" s="74"/>
      <c r="V20" s="153"/>
      <c r="W20" s="153"/>
      <c r="X20" s="152"/>
      <c r="Y20" s="152"/>
      <c r="Z20" s="152"/>
      <c r="AA20" s="152"/>
      <c r="AB20" s="152"/>
      <c r="AC20" s="152"/>
      <c r="AD20" s="152"/>
      <c r="AE20" s="152"/>
      <c r="AF20" s="152"/>
      <c r="AG20" s="152"/>
      <c r="AH20" s="152"/>
      <c r="AI20" s="152"/>
      <c r="AJ20" s="152"/>
    </row>
    <row r="21" spans="1:36" s="12" customFormat="1" x14ac:dyDescent="0.2">
      <c r="A21" s="57"/>
      <c r="D21" s="52"/>
      <c r="E21" s="23"/>
      <c r="F21" s="52"/>
      <c r="G21" s="23"/>
      <c r="H21" s="52"/>
      <c r="I21" s="23"/>
      <c r="J21" s="52"/>
      <c r="K21" s="23"/>
      <c r="L21" s="74"/>
      <c r="M21" s="74"/>
      <c r="N21" s="74"/>
      <c r="O21" s="74"/>
      <c r="P21" s="74"/>
      <c r="Q21" s="74"/>
      <c r="R21" s="74"/>
      <c r="S21" s="23"/>
      <c r="T21" s="74"/>
      <c r="U21" s="74"/>
      <c r="V21" s="153"/>
      <c r="W21" s="153"/>
      <c r="X21" s="152"/>
      <c r="Y21" s="152"/>
      <c r="Z21" s="152"/>
      <c r="AA21" s="152"/>
      <c r="AB21" s="152"/>
      <c r="AC21" s="152"/>
      <c r="AD21" s="152"/>
      <c r="AE21" s="152"/>
      <c r="AF21" s="152"/>
      <c r="AG21" s="152"/>
      <c r="AH21" s="152"/>
      <c r="AI21" s="152"/>
      <c r="AJ21" s="152"/>
    </row>
    <row r="22" spans="1:36" s="12" customFormat="1" x14ac:dyDescent="0.2">
      <c r="A22" s="57"/>
      <c r="D22" s="52"/>
      <c r="E22" s="23"/>
      <c r="F22" s="52"/>
      <c r="G22" s="23"/>
      <c r="H22" s="52"/>
      <c r="I22" s="23"/>
      <c r="J22" s="52"/>
      <c r="K22" s="23"/>
      <c r="L22" s="74"/>
      <c r="M22" s="74"/>
      <c r="N22" s="74"/>
      <c r="O22" s="74"/>
      <c r="P22" s="74"/>
      <c r="Q22" s="74"/>
      <c r="R22" s="74"/>
      <c r="S22" s="23"/>
      <c r="T22" s="74"/>
      <c r="U22" s="74"/>
      <c r="V22" s="153"/>
      <c r="W22" s="153"/>
      <c r="X22" s="152"/>
      <c r="Y22" s="152"/>
      <c r="Z22" s="152"/>
      <c r="AA22" s="152"/>
      <c r="AB22" s="152"/>
      <c r="AC22" s="152"/>
      <c r="AD22" s="152"/>
      <c r="AE22" s="152"/>
      <c r="AF22" s="152"/>
      <c r="AG22" s="152"/>
      <c r="AH22" s="152"/>
      <c r="AI22" s="152"/>
      <c r="AJ22" s="152"/>
    </row>
    <row r="23" spans="1:36" s="12" customFormat="1" hidden="1" outlineLevel="1" x14ac:dyDescent="0.2">
      <c r="A23" s="57"/>
      <c r="D23" s="52"/>
      <c r="E23" s="23"/>
      <c r="F23" s="52"/>
      <c r="G23" s="23"/>
      <c r="H23" s="52"/>
      <c r="I23" s="23"/>
      <c r="J23" s="52"/>
      <c r="K23" s="23"/>
      <c r="L23" s="74"/>
      <c r="M23" s="74"/>
      <c r="N23" s="74"/>
      <c r="O23" s="74"/>
      <c r="P23" s="74"/>
      <c r="Q23" s="74"/>
      <c r="R23" s="74"/>
      <c r="S23" s="23"/>
      <c r="T23" s="74"/>
      <c r="U23" s="74"/>
      <c r="V23" s="153"/>
      <c r="W23" s="153"/>
      <c r="X23" s="152"/>
      <c r="Y23" s="152"/>
      <c r="Z23" s="152"/>
      <c r="AA23" s="152"/>
      <c r="AB23" s="152"/>
      <c r="AC23" s="152"/>
      <c r="AD23" s="152"/>
      <c r="AE23" s="152"/>
      <c r="AF23" s="152"/>
      <c r="AG23" s="152"/>
      <c r="AH23" s="152"/>
      <c r="AI23" s="152"/>
      <c r="AJ23" s="152"/>
    </row>
    <row r="24" spans="1:36" s="185" customFormat="1" hidden="1" outlineLevel="3" x14ac:dyDescent="0.2">
      <c r="A24" s="183">
        <v>101</v>
      </c>
      <c r="B24" s="184" t="s">
        <v>566</v>
      </c>
      <c r="V24" s="186"/>
    </row>
    <row r="25" spans="1:36" s="185" customFormat="1" hidden="1" outlineLevel="3" x14ac:dyDescent="0.2">
      <c r="A25" s="183"/>
      <c r="B25" s="184" t="s">
        <v>601</v>
      </c>
      <c r="V25" s="186"/>
    </row>
    <row r="26" spans="1:36" s="185" customFormat="1" hidden="1" outlineLevel="3" x14ac:dyDescent="0.2">
      <c r="A26" s="183"/>
      <c r="B26" s="184"/>
      <c r="C26" s="185" t="s">
        <v>413</v>
      </c>
      <c r="D26" s="187" t="e">
        <f>+#REF!</f>
        <v>#REF!</v>
      </c>
      <c r="E26" s="188"/>
      <c r="F26" s="187" t="e">
        <f>+#REF!</f>
        <v>#REF!</v>
      </c>
      <c r="G26" s="188"/>
      <c r="H26" s="187" t="e">
        <f>+#REF!</f>
        <v>#REF!</v>
      </c>
      <c r="I26" s="188"/>
      <c r="J26" s="187" t="e">
        <f>+#REF!</f>
        <v>#REF!</v>
      </c>
      <c r="K26" s="188"/>
      <c r="L26" s="188" t="e">
        <f>F26+H26+J26</f>
        <v>#REF!</v>
      </c>
      <c r="M26" s="188"/>
      <c r="N26" s="188"/>
      <c r="O26" s="188"/>
      <c r="P26" s="188"/>
      <c r="Q26" s="188"/>
      <c r="R26" s="188"/>
      <c r="S26" s="188"/>
      <c r="T26" s="188" t="e">
        <f>D26+L26</f>
        <v>#REF!</v>
      </c>
      <c r="U26" s="188"/>
      <c r="V26" s="189"/>
    </row>
    <row r="27" spans="1:36" s="185" customFormat="1" hidden="1" outlineLevel="3" x14ac:dyDescent="0.2">
      <c r="A27" s="183"/>
      <c r="B27" s="184"/>
      <c r="C27" s="185" t="s">
        <v>110</v>
      </c>
      <c r="D27" s="190" t="e">
        <f>+#REF!</f>
        <v>#REF!</v>
      </c>
      <c r="E27" s="187"/>
      <c r="F27" s="190" t="e">
        <f>+#REF!</f>
        <v>#REF!</v>
      </c>
      <c r="G27" s="187"/>
      <c r="H27" s="190" t="e">
        <f>+#REF!</f>
        <v>#REF!</v>
      </c>
      <c r="I27" s="187"/>
      <c r="J27" s="190" t="e">
        <f>+#REF!</f>
        <v>#REF!</v>
      </c>
      <c r="K27" s="187"/>
      <c r="L27" s="190" t="e">
        <f>F27+H27+J27</f>
        <v>#REF!</v>
      </c>
      <c r="M27" s="187"/>
      <c r="N27" s="187"/>
      <c r="O27" s="187"/>
      <c r="P27" s="187"/>
      <c r="Q27" s="187"/>
      <c r="R27" s="187"/>
      <c r="S27" s="187"/>
      <c r="T27" s="190" t="e">
        <f>D27+L27</f>
        <v>#REF!</v>
      </c>
      <c r="U27" s="187"/>
      <c r="V27" s="191"/>
    </row>
    <row r="28" spans="1:36" s="185" customFormat="1" hidden="1" outlineLevel="3" x14ac:dyDescent="0.2">
      <c r="A28" s="183"/>
      <c r="B28" s="184"/>
      <c r="C28" s="192"/>
      <c r="D28" s="187" t="e">
        <f>D26+D27</f>
        <v>#REF!</v>
      </c>
      <c r="E28" s="187"/>
      <c r="F28" s="187" t="e">
        <f>F26+F27</f>
        <v>#REF!</v>
      </c>
      <c r="G28" s="187"/>
      <c r="H28" s="187" t="e">
        <f>H26+H27</f>
        <v>#REF!</v>
      </c>
      <c r="I28" s="187"/>
      <c r="J28" s="187" t="e">
        <f>J26+J27</f>
        <v>#REF!</v>
      </c>
      <c r="K28" s="187"/>
      <c r="L28" s="187" t="e">
        <f>L26+L27</f>
        <v>#REF!</v>
      </c>
      <c r="M28" s="187"/>
      <c r="N28" s="187"/>
      <c r="O28" s="187"/>
      <c r="P28" s="187"/>
      <c r="Q28" s="187"/>
      <c r="R28" s="187"/>
      <c r="S28" s="187"/>
      <c r="T28" s="187" t="e">
        <f>T26+T27</f>
        <v>#REF!</v>
      </c>
      <c r="U28" s="187"/>
      <c r="V28" s="191"/>
    </row>
    <row r="29" spans="1:36" s="185" customFormat="1" hidden="1" outlineLevel="3" x14ac:dyDescent="0.2">
      <c r="A29" s="183"/>
      <c r="B29" s="184"/>
      <c r="D29" s="187"/>
      <c r="E29" s="187"/>
      <c r="F29" s="187"/>
      <c r="G29" s="187"/>
      <c r="H29" s="187"/>
      <c r="I29" s="187"/>
      <c r="J29" s="187"/>
      <c r="K29" s="187"/>
      <c r="L29" s="187"/>
      <c r="M29" s="187"/>
      <c r="N29" s="187"/>
      <c r="O29" s="187"/>
      <c r="P29" s="187"/>
      <c r="Q29" s="187"/>
      <c r="R29" s="187"/>
      <c r="S29" s="187"/>
      <c r="T29" s="187"/>
      <c r="U29" s="187"/>
      <c r="V29" s="191"/>
    </row>
    <row r="30" spans="1:36" s="185" customFormat="1" hidden="1" outlineLevel="3" x14ac:dyDescent="0.2">
      <c r="A30" s="183"/>
      <c r="B30" s="184" t="s">
        <v>111</v>
      </c>
      <c r="D30" s="187"/>
      <c r="E30" s="187"/>
      <c r="F30" s="187"/>
      <c r="G30" s="187"/>
      <c r="H30" s="187"/>
      <c r="I30" s="187"/>
      <c r="J30" s="187"/>
      <c r="K30" s="187"/>
      <c r="L30" s="187"/>
      <c r="M30" s="187"/>
      <c r="N30" s="187"/>
      <c r="O30" s="187"/>
      <c r="P30" s="187"/>
      <c r="Q30" s="187"/>
      <c r="R30" s="187"/>
      <c r="S30" s="187"/>
      <c r="T30" s="187"/>
      <c r="U30" s="187"/>
      <c r="V30" s="191"/>
    </row>
    <row r="31" spans="1:36" s="185" customFormat="1" hidden="1" outlineLevel="3" x14ac:dyDescent="0.2">
      <c r="A31" s="183"/>
      <c r="B31" s="184"/>
      <c r="C31" s="185" t="s">
        <v>112</v>
      </c>
      <c r="D31" s="187" t="e">
        <f>+#REF!</f>
        <v>#REF!</v>
      </c>
      <c r="E31" s="188"/>
      <c r="F31" s="187" t="e">
        <f>+#REF!</f>
        <v>#REF!</v>
      </c>
      <c r="G31" s="188"/>
      <c r="H31" s="187" t="e">
        <f>+#REF!</f>
        <v>#REF!</v>
      </c>
      <c r="I31" s="188"/>
      <c r="J31" s="187" t="e">
        <f>+#REF!</f>
        <v>#REF!</v>
      </c>
      <c r="K31" s="187"/>
      <c r="L31" s="187" t="e">
        <f t="shared" ref="L31:L37" si="9">F31+H31+J31</f>
        <v>#REF!</v>
      </c>
      <c r="M31" s="187"/>
      <c r="N31" s="187"/>
      <c r="O31" s="187"/>
      <c r="P31" s="187"/>
      <c r="Q31" s="187"/>
      <c r="R31" s="187"/>
      <c r="S31" s="187"/>
      <c r="T31" s="187" t="e">
        <f t="shared" ref="T31:T37" si="10">D31+L31</f>
        <v>#REF!</v>
      </c>
      <c r="U31" s="187"/>
      <c r="V31" s="191"/>
    </row>
    <row r="32" spans="1:36" s="185" customFormat="1" hidden="1" outlineLevel="3" x14ac:dyDescent="0.2">
      <c r="A32" s="183"/>
      <c r="B32" s="184"/>
      <c r="C32" s="185" t="s">
        <v>113</v>
      </c>
      <c r="D32" s="187" t="e">
        <f>+#REF!</f>
        <v>#REF!</v>
      </c>
      <c r="E32" s="188"/>
      <c r="F32" s="187" t="e">
        <f>+#REF!</f>
        <v>#REF!</v>
      </c>
      <c r="G32" s="188"/>
      <c r="H32" s="187" t="e">
        <f>+#REF!</f>
        <v>#REF!</v>
      </c>
      <c r="I32" s="188"/>
      <c r="J32" s="187" t="e">
        <f>+#REF!</f>
        <v>#REF!</v>
      </c>
      <c r="K32" s="187"/>
      <c r="L32" s="187" t="e">
        <f t="shared" si="9"/>
        <v>#REF!</v>
      </c>
      <c r="M32" s="187"/>
      <c r="N32" s="187"/>
      <c r="O32" s="187"/>
      <c r="P32" s="187"/>
      <c r="Q32" s="187"/>
      <c r="R32" s="187"/>
      <c r="S32" s="187"/>
      <c r="T32" s="187" t="e">
        <f t="shared" si="10"/>
        <v>#REF!</v>
      </c>
      <c r="U32" s="187"/>
      <c r="V32" s="191"/>
    </row>
    <row r="33" spans="1:22" s="185" customFormat="1" hidden="1" outlineLevel="3" x14ac:dyDescent="0.2">
      <c r="A33" s="183"/>
      <c r="B33" s="184"/>
      <c r="C33" s="185" t="s">
        <v>114</v>
      </c>
      <c r="D33" s="187" t="e">
        <f>+#REF!</f>
        <v>#REF!</v>
      </c>
      <c r="E33" s="188"/>
      <c r="F33" s="187" t="e">
        <f>+#REF!</f>
        <v>#REF!</v>
      </c>
      <c r="G33" s="188"/>
      <c r="H33" s="187" t="e">
        <f>+#REF!</f>
        <v>#REF!</v>
      </c>
      <c r="I33" s="188"/>
      <c r="J33" s="187" t="e">
        <f>+#REF!</f>
        <v>#REF!</v>
      </c>
      <c r="K33" s="187"/>
      <c r="L33" s="187" t="e">
        <f t="shared" si="9"/>
        <v>#REF!</v>
      </c>
      <c r="M33" s="187"/>
      <c r="N33" s="187"/>
      <c r="O33" s="187"/>
      <c r="P33" s="187"/>
      <c r="Q33" s="187"/>
      <c r="R33" s="187"/>
      <c r="S33" s="187"/>
      <c r="T33" s="187" t="e">
        <f t="shared" si="10"/>
        <v>#REF!</v>
      </c>
      <c r="U33" s="187"/>
      <c r="V33" s="191"/>
    </row>
    <row r="34" spans="1:22" s="185" customFormat="1" hidden="1" outlineLevel="3" x14ac:dyDescent="0.2">
      <c r="A34" s="183"/>
      <c r="B34" s="184"/>
      <c r="C34" s="185" t="s">
        <v>115</v>
      </c>
      <c r="D34" s="187" t="e">
        <f>+#REF!</f>
        <v>#REF!</v>
      </c>
      <c r="E34" s="188"/>
      <c r="F34" s="187" t="e">
        <f>+#REF!</f>
        <v>#REF!</v>
      </c>
      <c r="G34" s="188"/>
      <c r="H34" s="187" t="e">
        <f>+#REF!</f>
        <v>#REF!</v>
      </c>
      <c r="I34" s="188"/>
      <c r="J34" s="187" t="e">
        <f>+#REF!</f>
        <v>#REF!</v>
      </c>
      <c r="K34" s="187"/>
      <c r="L34" s="187" t="e">
        <f t="shared" si="9"/>
        <v>#REF!</v>
      </c>
      <c r="M34" s="187"/>
      <c r="N34" s="187"/>
      <c r="O34" s="187"/>
      <c r="P34" s="187"/>
      <c r="Q34" s="187"/>
      <c r="R34" s="187"/>
      <c r="S34" s="187"/>
      <c r="T34" s="187" t="e">
        <f t="shared" si="10"/>
        <v>#REF!</v>
      </c>
      <c r="U34" s="187"/>
      <c r="V34" s="191"/>
    </row>
    <row r="35" spans="1:22" s="185" customFormat="1" hidden="1" outlineLevel="3" x14ac:dyDescent="0.2">
      <c r="A35" s="183"/>
      <c r="B35" s="184"/>
      <c r="C35" s="185" t="s">
        <v>116</v>
      </c>
      <c r="D35" s="187" t="e">
        <f>+#REF!</f>
        <v>#REF!</v>
      </c>
      <c r="E35" s="188"/>
      <c r="F35" s="187" t="e">
        <f>+#REF!</f>
        <v>#REF!</v>
      </c>
      <c r="G35" s="188"/>
      <c r="H35" s="187" t="e">
        <f>+#REF!</f>
        <v>#REF!</v>
      </c>
      <c r="I35" s="188"/>
      <c r="J35" s="187" t="e">
        <f>+#REF!</f>
        <v>#REF!</v>
      </c>
      <c r="K35" s="187"/>
      <c r="L35" s="187" t="e">
        <f t="shared" si="9"/>
        <v>#REF!</v>
      </c>
      <c r="M35" s="187"/>
      <c r="N35" s="187"/>
      <c r="O35" s="187"/>
      <c r="P35" s="187"/>
      <c r="Q35" s="187"/>
      <c r="R35" s="187"/>
      <c r="S35" s="187"/>
      <c r="T35" s="187" t="e">
        <f t="shared" si="10"/>
        <v>#REF!</v>
      </c>
      <c r="U35" s="187"/>
      <c r="V35" s="191"/>
    </row>
    <row r="36" spans="1:22" s="185" customFormat="1" hidden="1" outlineLevel="3" x14ac:dyDescent="0.2">
      <c r="A36" s="183"/>
      <c r="B36" s="184"/>
      <c r="C36" s="185" t="s">
        <v>117</v>
      </c>
      <c r="D36" s="187" t="e">
        <f>+#REF!</f>
        <v>#REF!</v>
      </c>
      <c r="E36" s="188"/>
      <c r="F36" s="187" t="e">
        <f>+#REF!</f>
        <v>#REF!</v>
      </c>
      <c r="G36" s="188"/>
      <c r="H36" s="187" t="e">
        <f>+#REF!</f>
        <v>#REF!</v>
      </c>
      <c r="I36" s="188"/>
      <c r="J36" s="187" t="e">
        <f>+#REF!</f>
        <v>#REF!</v>
      </c>
      <c r="K36" s="187"/>
      <c r="L36" s="187" t="e">
        <f t="shared" si="9"/>
        <v>#REF!</v>
      </c>
      <c r="M36" s="187"/>
      <c r="N36" s="187"/>
      <c r="O36" s="187"/>
      <c r="P36" s="187"/>
      <c r="Q36" s="187"/>
      <c r="R36" s="187"/>
      <c r="S36" s="187"/>
      <c r="T36" s="187" t="e">
        <f t="shared" si="10"/>
        <v>#REF!</v>
      </c>
      <c r="U36" s="187"/>
      <c r="V36" s="191"/>
    </row>
    <row r="37" spans="1:22" s="185" customFormat="1" hidden="1" outlineLevel="3" x14ac:dyDescent="0.2">
      <c r="A37" s="183"/>
      <c r="B37" s="184"/>
      <c r="C37" s="185" t="s">
        <v>118</v>
      </c>
      <c r="D37" s="190" t="e">
        <f>+#REF!</f>
        <v>#REF!</v>
      </c>
      <c r="E37" s="188"/>
      <c r="F37" s="190" t="e">
        <f>+#REF!</f>
        <v>#REF!</v>
      </c>
      <c r="G37" s="188"/>
      <c r="H37" s="190" t="e">
        <f>+#REF!</f>
        <v>#REF!</v>
      </c>
      <c r="I37" s="188"/>
      <c r="J37" s="190" t="e">
        <f>+#REF!</f>
        <v>#REF!</v>
      </c>
      <c r="K37" s="187"/>
      <c r="L37" s="190" t="e">
        <f t="shared" si="9"/>
        <v>#REF!</v>
      </c>
      <c r="M37" s="187"/>
      <c r="N37" s="187"/>
      <c r="O37" s="187"/>
      <c r="P37" s="187"/>
      <c r="Q37" s="187"/>
      <c r="R37" s="187"/>
      <c r="S37" s="187"/>
      <c r="T37" s="190" t="e">
        <f t="shared" si="10"/>
        <v>#REF!</v>
      </c>
      <c r="U37" s="187"/>
      <c r="V37" s="191"/>
    </row>
    <row r="38" spans="1:22" s="185" customFormat="1" hidden="1" outlineLevel="3" x14ac:dyDescent="0.2">
      <c r="A38" s="183"/>
      <c r="B38" s="184"/>
      <c r="C38" s="192"/>
      <c r="D38" s="187" t="e">
        <f>SUM(D31:D37)</f>
        <v>#REF!</v>
      </c>
      <c r="E38" s="187"/>
      <c r="F38" s="187" t="e">
        <f>SUM(F31:F37)</f>
        <v>#REF!</v>
      </c>
      <c r="G38" s="187"/>
      <c r="H38" s="187" t="e">
        <f>SUM(H31:H37)</f>
        <v>#REF!</v>
      </c>
      <c r="I38" s="187"/>
      <c r="J38" s="187" t="e">
        <f>SUM(J31:J37)</f>
        <v>#REF!</v>
      </c>
      <c r="K38" s="187"/>
      <c r="L38" s="187" t="e">
        <f>SUM(L31:L37)</f>
        <v>#REF!</v>
      </c>
      <c r="M38" s="187"/>
      <c r="N38" s="187"/>
      <c r="O38" s="187"/>
      <c r="P38" s="187"/>
      <c r="Q38" s="187"/>
      <c r="R38" s="187"/>
      <c r="S38" s="187"/>
      <c r="T38" s="187" t="e">
        <f>SUM(T31:T37)</f>
        <v>#REF!</v>
      </c>
      <c r="U38" s="187"/>
      <c r="V38" s="191"/>
    </row>
    <row r="39" spans="1:22" s="185" customFormat="1" hidden="1" outlineLevel="3" x14ac:dyDescent="0.2">
      <c r="A39" s="183"/>
      <c r="B39" s="184"/>
      <c r="D39" s="187"/>
      <c r="E39" s="187"/>
      <c r="F39" s="187"/>
      <c r="G39" s="187"/>
      <c r="H39" s="187"/>
      <c r="I39" s="187"/>
      <c r="J39" s="187"/>
      <c r="K39" s="187"/>
      <c r="L39" s="187"/>
      <c r="M39" s="187"/>
      <c r="N39" s="187"/>
      <c r="O39" s="187"/>
      <c r="P39" s="187"/>
      <c r="Q39" s="187"/>
      <c r="R39" s="187"/>
      <c r="S39" s="187"/>
      <c r="T39" s="187"/>
      <c r="U39" s="187"/>
      <c r="V39" s="191"/>
    </row>
    <row r="40" spans="1:22" s="185" customFormat="1" hidden="1" outlineLevel="3" x14ac:dyDescent="0.2">
      <c r="A40" s="183"/>
      <c r="B40" s="184" t="s">
        <v>119</v>
      </c>
      <c r="D40" s="188"/>
      <c r="E40" s="188"/>
      <c r="F40" s="188"/>
      <c r="G40" s="188"/>
      <c r="H40" s="188"/>
      <c r="I40" s="188"/>
      <c r="J40" s="188"/>
      <c r="K40" s="188"/>
      <c r="L40" s="188"/>
      <c r="M40" s="188"/>
      <c r="N40" s="188"/>
      <c r="O40" s="188"/>
      <c r="P40" s="188"/>
      <c r="Q40" s="188"/>
      <c r="R40" s="188"/>
      <c r="S40" s="188"/>
      <c r="T40" s="188"/>
      <c r="U40" s="188"/>
      <c r="V40" s="189"/>
    </row>
    <row r="41" spans="1:22" s="185" customFormat="1" hidden="1" outlineLevel="3" x14ac:dyDescent="0.2">
      <c r="A41" s="183"/>
      <c r="B41" s="184"/>
      <c r="C41" s="185" t="s">
        <v>120</v>
      </c>
      <c r="D41" s="187" t="e">
        <f>+#REF!</f>
        <v>#REF!</v>
      </c>
      <c r="E41" s="188"/>
      <c r="F41" s="187" t="e">
        <f>+#REF!</f>
        <v>#REF!</v>
      </c>
      <c r="G41" s="188"/>
      <c r="H41" s="187" t="e">
        <f>+#REF!</f>
        <v>#REF!</v>
      </c>
      <c r="I41" s="188"/>
      <c r="J41" s="187" t="e">
        <f>+#REF!</f>
        <v>#REF!</v>
      </c>
      <c r="K41" s="188"/>
      <c r="L41" s="188" t="e">
        <f>F41+H41+J41</f>
        <v>#REF!</v>
      </c>
      <c r="M41" s="188"/>
      <c r="N41" s="188"/>
      <c r="O41" s="188"/>
      <c r="P41" s="188"/>
      <c r="Q41" s="188"/>
      <c r="R41" s="188"/>
      <c r="S41" s="188"/>
      <c r="T41" s="188" t="e">
        <f>D41+L41</f>
        <v>#REF!</v>
      </c>
      <c r="U41" s="188"/>
      <c r="V41" s="189"/>
    </row>
    <row r="42" spans="1:22" s="185" customFormat="1" hidden="1" outlineLevel="3" x14ac:dyDescent="0.2">
      <c r="A42" s="183"/>
      <c r="B42" s="184"/>
      <c r="C42" s="185" t="s">
        <v>121</v>
      </c>
      <c r="D42" s="187" t="e">
        <f>+#REF!</f>
        <v>#REF!</v>
      </c>
      <c r="E42" s="188"/>
      <c r="F42" s="187" t="e">
        <f>+#REF!</f>
        <v>#REF!</v>
      </c>
      <c r="G42" s="188"/>
      <c r="H42" s="187" t="e">
        <f>+#REF!</f>
        <v>#REF!</v>
      </c>
      <c r="I42" s="188"/>
      <c r="J42" s="187" t="e">
        <f>+#REF!</f>
        <v>#REF!</v>
      </c>
      <c r="K42" s="188"/>
      <c r="L42" s="188" t="e">
        <f>F42+H42+J42</f>
        <v>#REF!</v>
      </c>
      <c r="M42" s="188"/>
      <c r="N42" s="188"/>
      <c r="O42" s="188"/>
      <c r="P42" s="188"/>
      <c r="Q42" s="188"/>
      <c r="R42" s="188"/>
      <c r="S42" s="188"/>
      <c r="T42" s="188" t="e">
        <f>D42+L42</f>
        <v>#REF!</v>
      </c>
      <c r="U42" s="188"/>
      <c r="V42" s="189"/>
    </row>
    <row r="43" spans="1:22" s="185" customFormat="1" hidden="1" outlineLevel="3" x14ac:dyDescent="0.2">
      <c r="A43" s="183"/>
      <c r="B43" s="184"/>
      <c r="C43" s="185" t="s">
        <v>122</v>
      </c>
      <c r="D43" s="187" t="e">
        <f>+#REF!</f>
        <v>#REF!</v>
      </c>
      <c r="E43" s="188"/>
      <c r="F43" s="187" t="e">
        <f>+#REF!</f>
        <v>#REF!</v>
      </c>
      <c r="G43" s="188"/>
      <c r="H43" s="187" t="e">
        <f>+#REF!</f>
        <v>#REF!</v>
      </c>
      <c r="I43" s="188"/>
      <c r="J43" s="187" t="e">
        <f>+#REF!</f>
        <v>#REF!</v>
      </c>
      <c r="K43" s="188"/>
      <c r="L43" s="188" t="e">
        <f>F43+H43+J43</f>
        <v>#REF!</v>
      </c>
      <c r="M43" s="188"/>
      <c r="N43" s="188"/>
      <c r="O43" s="188"/>
      <c r="P43" s="188"/>
      <c r="Q43" s="188"/>
      <c r="R43" s="188"/>
      <c r="S43" s="188"/>
      <c r="T43" s="188" t="e">
        <f>D43+L43</f>
        <v>#REF!</v>
      </c>
      <c r="U43" s="188"/>
      <c r="V43" s="189"/>
    </row>
    <row r="44" spans="1:22" s="185" customFormat="1" hidden="1" outlineLevel="3" x14ac:dyDescent="0.2">
      <c r="A44" s="183"/>
      <c r="B44" s="184"/>
      <c r="C44" s="185" t="s">
        <v>123</v>
      </c>
      <c r="D44" s="187" t="e">
        <f>+#REF!</f>
        <v>#REF!</v>
      </c>
      <c r="E44" s="188"/>
      <c r="F44" s="187" t="e">
        <f>+#REF!</f>
        <v>#REF!</v>
      </c>
      <c r="G44" s="188"/>
      <c r="H44" s="187" t="e">
        <f>+#REF!</f>
        <v>#REF!</v>
      </c>
      <c r="I44" s="188"/>
      <c r="J44" s="187" t="e">
        <f>+#REF!</f>
        <v>#REF!</v>
      </c>
      <c r="K44" s="188"/>
      <c r="L44" s="188" t="e">
        <f>F44+H44+J44</f>
        <v>#REF!</v>
      </c>
      <c r="M44" s="188"/>
      <c r="N44" s="188"/>
      <c r="O44" s="188"/>
      <c r="P44" s="188"/>
      <c r="Q44" s="188"/>
      <c r="R44" s="188"/>
      <c r="S44" s="188"/>
      <c r="T44" s="188" t="e">
        <f>D44+L44</f>
        <v>#REF!</v>
      </c>
      <c r="U44" s="188"/>
      <c r="V44" s="189"/>
    </row>
    <row r="45" spans="1:22" s="185" customFormat="1" hidden="1" outlineLevel="3" x14ac:dyDescent="0.2">
      <c r="A45" s="183"/>
      <c r="B45" s="184"/>
      <c r="C45" s="185" t="s">
        <v>124</v>
      </c>
      <c r="D45" s="190" t="e">
        <f>+#REF!</f>
        <v>#REF!</v>
      </c>
      <c r="E45" s="188"/>
      <c r="F45" s="190" t="e">
        <f>+#REF!</f>
        <v>#REF!</v>
      </c>
      <c r="G45" s="188"/>
      <c r="H45" s="190" t="e">
        <f>+#REF!</f>
        <v>#REF!</v>
      </c>
      <c r="I45" s="188"/>
      <c r="J45" s="190" t="e">
        <f>+#REF!</f>
        <v>#REF!</v>
      </c>
      <c r="K45" s="188"/>
      <c r="L45" s="190" t="e">
        <f>F45+H45+J45</f>
        <v>#REF!</v>
      </c>
      <c r="M45" s="187"/>
      <c r="N45" s="187"/>
      <c r="O45" s="187"/>
      <c r="P45" s="187"/>
      <c r="Q45" s="187"/>
      <c r="R45" s="187"/>
      <c r="S45" s="188"/>
      <c r="T45" s="190" t="e">
        <f>D45+L45</f>
        <v>#REF!</v>
      </c>
      <c r="U45" s="187"/>
      <c r="V45" s="189"/>
    </row>
    <row r="46" spans="1:22" s="185" customFormat="1" hidden="1" outlineLevel="3" x14ac:dyDescent="0.2">
      <c r="A46" s="183"/>
      <c r="B46" s="184"/>
      <c r="C46" s="192"/>
      <c r="D46" s="187" t="e">
        <f>SUM(D41:D45)</f>
        <v>#REF!</v>
      </c>
      <c r="E46" s="187"/>
      <c r="F46" s="187" t="e">
        <f>SUM(F41:F45)</f>
        <v>#REF!</v>
      </c>
      <c r="G46" s="187"/>
      <c r="H46" s="187" t="e">
        <f>SUM(H41:H45)</f>
        <v>#REF!</v>
      </c>
      <c r="I46" s="187"/>
      <c r="J46" s="187" t="e">
        <f>SUM(J41:J45)</f>
        <v>#REF!</v>
      </c>
      <c r="K46" s="187"/>
      <c r="L46" s="187" t="e">
        <f>SUM(L41:L45)</f>
        <v>#REF!</v>
      </c>
      <c r="M46" s="187"/>
      <c r="N46" s="187"/>
      <c r="O46" s="187"/>
      <c r="P46" s="187"/>
      <c r="Q46" s="187"/>
      <c r="R46" s="187"/>
      <c r="S46" s="187"/>
      <c r="T46" s="187" t="e">
        <f>SUM(T41:T45)</f>
        <v>#REF!</v>
      </c>
      <c r="U46" s="187"/>
      <c r="V46" s="189"/>
    </row>
    <row r="47" spans="1:22" s="185" customFormat="1" hidden="1" outlineLevel="3" x14ac:dyDescent="0.2">
      <c r="A47" s="183"/>
      <c r="B47" s="184"/>
      <c r="D47" s="188"/>
      <c r="E47" s="188"/>
      <c r="F47" s="188"/>
      <c r="G47" s="188"/>
      <c r="H47" s="188"/>
      <c r="I47" s="188"/>
      <c r="J47" s="188"/>
      <c r="K47" s="188"/>
      <c r="L47" s="188"/>
      <c r="M47" s="188"/>
      <c r="N47" s="188"/>
      <c r="O47" s="188"/>
      <c r="P47" s="188"/>
      <c r="Q47" s="188"/>
      <c r="R47" s="188"/>
      <c r="S47" s="188"/>
      <c r="T47" s="188"/>
      <c r="U47" s="188"/>
      <c r="V47" s="189"/>
    </row>
    <row r="48" spans="1:22" s="185" customFormat="1" hidden="1" outlineLevel="3" x14ac:dyDescent="0.2">
      <c r="A48" s="183"/>
      <c r="B48" s="184"/>
      <c r="C48" s="184" t="s">
        <v>125</v>
      </c>
      <c r="D48" s="193" t="e">
        <f>D28+D38+D46</f>
        <v>#REF!</v>
      </c>
      <c r="E48" s="188"/>
      <c r="F48" s="193" t="e">
        <f>F28+F38+F46</f>
        <v>#REF!</v>
      </c>
      <c r="G48" s="188"/>
      <c r="H48" s="193" t="e">
        <f>H28+H38+H46</f>
        <v>#REF!</v>
      </c>
      <c r="I48" s="188"/>
      <c r="J48" s="193" t="e">
        <f>J28+J38+J46</f>
        <v>#REF!</v>
      </c>
      <c r="K48" s="188"/>
      <c r="L48" s="193" t="e">
        <f>L28+L38+L46</f>
        <v>#REF!</v>
      </c>
      <c r="M48" s="187"/>
      <c r="N48" s="187"/>
      <c r="O48" s="187"/>
      <c r="P48" s="187"/>
      <c r="Q48" s="187"/>
      <c r="R48" s="187"/>
      <c r="S48" s="188"/>
      <c r="T48" s="193" t="e">
        <f>T28+T38+T46</f>
        <v>#REF!</v>
      </c>
      <c r="U48" s="187"/>
      <c r="V48" s="189"/>
    </row>
    <row r="49" spans="1:22" s="185" customFormat="1" hidden="1" outlineLevel="3" x14ac:dyDescent="0.2">
      <c r="A49" s="183"/>
      <c r="B49" s="184"/>
      <c r="C49" s="184"/>
      <c r="D49" s="187"/>
      <c r="E49" s="188"/>
      <c r="F49" s="187"/>
      <c r="G49" s="188"/>
      <c r="H49" s="187"/>
      <c r="I49" s="188"/>
      <c r="J49" s="187"/>
      <c r="K49" s="188"/>
      <c r="L49" s="187"/>
      <c r="M49" s="187"/>
      <c r="N49" s="187"/>
      <c r="O49" s="187"/>
      <c r="P49" s="187"/>
      <c r="Q49" s="187"/>
      <c r="R49" s="187"/>
      <c r="S49" s="188"/>
      <c r="T49" s="187"/>
      <c r="U49" s="187"/>
      <c r="V49" s="189"/>
    </row>
    <row r="50" spans="1:22" s="185" customFormat="1" hidden="1" outlineLevel="3" x14ac:dyDescent="0.2">
      <c r="A50" s="183"/>
      <c r="B50" s="184"/>
      <c r="D50" s="188"/>
      <c r="E50" s="188"/>
      <c r="F50" s="188"/>
      <c r="G50" s="188"/>
      <c r="H50" s="188"/>
      <c r="I50" s="188"/>
      <c r="J50" s="188"/>
      <c r="K50" s="188"/>
      <c r="L50" s="188"/>
      <c r="M50" s="188"/>
      <c r="N50" s="188"/>
      <c r="O50" s="188"/>
      <c r="P50" s="188"/>
      <c r="Q50" s="188"/>
      <c r="R50" s="188"/>
      <c r="S50" s="188"/>
      <c r="T50" s="188"/>
      <c r="U50" s="188"/>
      <c r="V50" s="189"/>
    </row>
    <row r="51" spans="1:22" s="185" customFormat="1" hidden="1" outlineLevel="3" x14ac:dyDescent="0.2">
      <c r="A51" s="183">
        <v>101.1</v>
      </c>
      <c r="B51" s="184" t="s">
        <v>105</v>
      </c>
      <c r="D51" s="188"/>
      <c r="E51" s="188"/>
      <c r="F51" s="188"/>
      <c r="G51" s="188"/>
      <c r="H51" s="188"/>
      <c r="I51" s="188"/>
      <c r="J51" s="188"/>
      <c r="K51" s="188"/>
      <c r="L51" s="188"/>
      <c r="M51" s="188"/>
      <c r="N51" s="188"/>
      <c r="O51" s="188"/>
      <c r="P51" s="188"/>
      <c r="Q51" s="188"/>
      <c r="R51" s="188"/>
      <c r="S51" s="188"/>
      <c r="T51" s="188"/>
      <c r="U51" s="188"/>
      <c r="V51" s="189"/>
    </row>
    <row r="52" spans="1:22" s="185" customFormat="1" hidden="1" outlineLevel="3" x14ac:dyDescent="0.2">
      <c r="A52" s="183"/>
      <c r="B52" s="184" t="s">
        <v>111</v>
      </c>
      <c r="C52" s="185" t="s">
        <v>134</v>
      </c>
      <c r="D52" s="188"/>
      <c r="E52" s="188"/>
      <c r="F52" s="188"/>
      <c r="G52" s="188"/>
      <c r="H52" s="188"/>
      <c r="I52" s="188"/>
      <c r="J52" s="188"/>
      <c r="K52" s="188"/>
      <c r="L52" s="188"/>
      <c r="M52" s="188"/>
      <c r="N52" s="188"/>
      <c r="O52" s="188"/>
      <c r="P52" s="188"/>
      <c r="Q52" s="188"/>
      <c r="R52" s="188"/>
      <c r="S52" s="188"/>
      <c r="T52" s="188"/>
      <c r="U52" s="188"/>
      <c r="V52" s="189"/>
    </row>
    <row r="53" spans="1:22" s="185" customFormat="1" hidden="1" outlineLevel="3" x14ac:dyDescent="0.2">
      <c r="A53" s="183"/>
      <c r="B53" s="184"/>
      <c r="C53" s="185" t="s">
        <v>117</v>
      </c>
      <c r="D53" s="190" t="e">
        <f>+#REF!</f>
        <v>#REF!</v>
      </c>
      <c r="E53" s="188"/>
      <c r="F53" s="190" t="e">
        <f>+#REF!</f>
        <v>#REF!</v>
      </c>
      <c r="G53" s="188"/>
      <c r="H53" s="190" t="e">
        <f>+#REF!</f>
        <v>#REF!</v>
      </c>
      <c r="I53" s="188"/>
      <c r="J53" s="190" t="e">
        <f>+#REF!</f>
        <v>#REF!</v>
      </c>
      <c r="K53" s="188"/>
      <c r="L53" s="190" t="e">
        <f>F53+H53+J53</f>
        <v>#REF!</v>
      </c>
      <c r="M53" s="187"/>
      <c r="N53" s="187"/>
      <c r="O53" s="187"/>
      <c r="P53" s="187"/>
      <c r="Q53" s="187"/>
      <c r="R53" s="187"/>
      <c r="S53" s="188"/>
      <c r="T53" s="190" t="e">
        <f>D53+L53</f>
        <v>#REF!</v>
      </c>
      <c r="U53" s="187"/>
      <c r="V53" s="189"/>
    </row>
    <row r="54" spans="1:22" s="185" customFormat="1" hidden="1" outlineLevel="3" x14ac:dyDescent="0.2">
      <c r="A54" s="183"/>
      <c r="B54" s="184"/>
      <c r="C54" s="192"/>
      <c r="D54" s="187" t="e">
        <f>SUM(D53)</f>
        <v>#REF!</v>
      </c>
      <c r="E54" s="187"/>
      <c r="F54" s="187" t="e">
        <f>SUM(F53)</f>
        <v>#REF!</v>
      </c>
      <c r="G54" s="187"/>
      <c r="H54" s="187" t="e">
        <f>SUM(H53)</f>
        <v>#REF!</v>
      </c>
      <c r="I54" s="187"/>
      <c r="J54" s="187" t="e">
        <f>SUM(J53)</f>
        <v>#REF!</v>
      </c>
      <c r="K54" s="187"/>
      <c r="L54" s="187" t="e">
        <f>SUM(L53)</f>
        <v>#REF!</v>
      </c>
      <c r="M54" s="187"/>
      <c r="N54" s="187"/>
      <c r="O54" s="187"/>
      <c r="P54" s="187"/>
      <c r="Q54" s="187"/>
      <c r="R54" s="187"/>
      <c r="S54" s="187"/>
      <c r="T54" s="187" t="e">
        <f>SUM(T53)</f>
        <v>#REF!</v>
      </c>
      <c r="U54" s="187"/>
      <c r="V54" s="189"/>
    </row>
    <row r="55" spans="1:22" s="185" customFormat="1" hidden="1" outlineLevel="3" x14ac:dyDescent="0.2">
      <c r="A55" s="183"/>
      <c r="B55" s="184"/>
      <c r="D55" s="188"/>
      <c r="E55" s="188"/>
      <c r="F55" s="188"/>
      <c r="G55" s="188"/>
      <c r="H55" s="188"/>
      <c r="I55" s="188"/>
      <c r="J55" s="188"/>
      <c r="K55" s="188"/>
      <c r="L55" s="188"/>
      <c r="M55" s="188"/>
      <c r="N55" s="188"/>
      <c r="O55" s="188"/>
      <c r="P55" s="188"/>
      <c r="Q55" s="188"/>
      <c r="R55" s="188"/>
      <c r="S55" s="188"/>
      <c r="T55" s="188"/>
      <c r="U55" s="188"/>
      <c r="V55" s="189"/>
    </row>
    <row r="56" spans="1:22" s="185" customFormat="1" hidden="1" outlineLevel="3" x14ac:dyDescent="0.2">
      <c r="A56" s="183"/>
      <c r="B56" s="184"/>
      <c r="C56" s="184" t="s">
        <v>126</v>
      </c>
      <c r="D56" s="193" t="e">
        <f>D54</f>
        <v>#REF!</v>
      </c>
      <c r="E56" s="188"/>
      <c r="F56" s="193" t="e">
        <f>F54</f>
        <v>#REF!</v>
      </c>
      <c r="G56" s="188"/>
      <c r="H56" s="193" t="e">
        <f>H54</f>
        <v>#REF!</v>
      </c>
      <c r="I56" s="188"/>
      <c r="J56" s="193" t="e">
        <f>J54</f>
        <v>#REF!</v>
      </c>
      <c r="K56" s="188"/>
      <c r="L56" s="193" t="e">
        <f>L54</f>
        <v>#REF!</v>
      </c>
      <c r="M56" s="187"/>
      <c r="N56" s="187"/>
      <c r="O56" s="187"/>
      <c r="P56" s="187"/>
      <c r="Q56" s="187"/>
      <c r="R56" s="187"/>
      <c r="S56" s="188"/>
      <c r="T56" s="193" t="e">
        <f>T54</f>
        <v>#REF!</v>
      </c>
      <c r="U56" s="187"/>
      <c r="V56" s="189"/>
    </row>
    <row r="57" spans="1:22" s="185" customFormat="1" hidden="1" outlineLevel="3" x14ac:dyDescent="0.2">
      <c r="A57" s="183"/>
      <c r="B57" s="184"/>
      <c r="D57" s="188"/>
      <c r="E57" s="188"/>
      <c r="F57" s="188"/>
      <c r="G57" s="188"/>
      <c r="H57" s="188"/>
      <c r="I57" s="188"/>
      <c r="J57" s="188"/>
      <c r="K57" s="188"/>
      <c r="L57" s="188"/>
      <c r="M57" s="188"/>
      <c r="N57" s="188"/>
      <c r="O57" s="188"/>
      <c r="P57" s="188"/>
      <c r="Q57" s="188"/>
      <c r="R57" s="188"/>
      <c r="S57" s="188"/>
      <c r="T57" s="188"/>
      <c r="U57" s="188"/>
      <c r="V57" s="189"/>
    </row>
    <row r="58" spans="1:22" s="185" customFormat="1" hidden="1" outlineLevel="3" x14ac:dyDescent="0.2">
      <c r="A58" s="183"/>
      <c r="B58" s="184"/>
      <c r="D58" s="188"/>
      <c r="E58" s="188"/>
      <c r="F58" s="188"/>
      <c r="G58" s="188"/>
      <c r="H58" s="188"/>
      <c r="I58" s="188"/>
      <c r="J58" s="188"/>
      <c r="K58" s="188"/>
      <c r="L58" s="188"/>
      <c r="M58" s="188"/>
      <c r="N58" s="188"/>
      <c r="O58" s="188"/>
      <c r="P58" s="188"/>
      <c r="Q58" s="188"/>
      <c r="R58" s="188"/>
      <c r="S58" s="188"/>
      <c r="T58" s="188"/>
      <c r="U58" s="188"/>
      <c r="V58" s="189"/>
    </row>
    <row r="59" spans="1:22" s="185" customFormat="1" hidden="1" outlineLevel="3" x14ac:dyDescent="0.2">
      <c r="A59" s="183">
        <v>102</v>
      </c>
      <c r="B59" s="184" t="s">
        <v>459</v>
      </c>
      <c r="D59" s="188"/>
      <c r="E59" s="188"/>
      <c r="F59" s="188"/>
      <c r="G59" s="188"/>
      <c r="H59" s="188"/>
      <c r="I59" s="188"/>
      <c r="J59" s="188"/>
      <c r="K59" s="188"/>
      <c r="L59" s="188"/>
      <c r="M59" s="188"/>
      <c r="N59" s="188"/>
      <c r="O59" s="188"/>
      <c r="P59" s="188"/>
      <c r="Q59" s="188"/>
      <c r="R59" s="188"/>
      <c r="S59" s="188"/>
      <c r="T59" s="188"/>
      <c r="U59" s="188"/>
      <c r="V59" s="189"/>
    </row>
    <row r="60" spans="1:22" s="185" customFormat="1" hidden="1" outlineLevel="3" x14ac:dyDescent="0.2">
      <c r="A60" s="183"/>
      <c r="B60" s="184" t="s">
        <v>111</v>
      </c>
      <c r="D60" s="188"/>
      <c r="E60" s="188"/>
      <c r="F60" s="188"/>
      <c r="G60" s="188"/>
      <c r="H60" s="188"/>
      <c r="I60" s="188"/>
      <c r="J60" s="188"/>
      <c r="K60" s="188"/>
      <c r="L60" s="188"/>
      <c r="M60" s="188"/>
      <c r="N60" s="188"/>
      <c r="O60" s="188"/>
      <c r="P60" s="188"/>
      <c r="Q60" s="188"/>
      <c r="R60" s="188"/>
      <c r="S60" s="188"/>
      <c r="T60" s="188"/>
      <c r="U60" s="188"/>
      <c r="V60" s="189"/>
    </row>
    <row r="61" spans="1:22" s="185" customFormat="1" hidden="1" outlineLevel="3" x14ac:dyDescent="0.2">
      <c r="A61" s="183"/>
      <c r="B61" s="184"/>
      <c r="C61" s="185" t="s">
        <v>117</v>
      </c>
      <c r="D61" s="190" t="e">
        <f>+#REF!</f>
        <v>#REF!</v>
      </c>
      <c r="E61" s="188"/>
      <c r="F61" s="190" t="e">
        <f>+#REF!</f>
        <v>#REF!</v>
      </c>
      <c r="G61" s="188"/>
      <c r="H61" s="190" t="e">
        <f>+#REF!</f>
        <v>#REF!</v>
      </c>
      <c r="I61" s="188"/>
      <c r="J61" s="190" t="e">
        <f>+#REF!</f>
        <v>#REF!</v>
      </c>
      <c r="K61" s="187"/>
      <c r="L61" s="190" t="e">
        <f>F61+H61+J61</f>
        <v>#REF!</v>
      </c>
      <c r="M61" s="187"/>
      <c r="N61" s="187"/>
      <c r="O61" s="187"/>
      <c r="P61" s="187"/>
      <c r="Q61" s="187"/>
      <c r="R61" s="187"/>
      <c r="S61" s="187"/>
      <c r="T61" s="190" t="e">
        <f>D61+L61</f>
        <v>#REF!</v>
      </c>
      <c r="U61" s="187"/>
      <c r="V61" s="189"/>
    </row>
    <row r="62" spans="1:22" s="185" customFormat="1" hidden="1" outlineLevel="3" x14ac:dyDescent="0.2">
      <c r="A62" s="183"/>
      <c r="B62" s="184"/>
      <c r="C62" s="192"/>
      <c r="D62" s="187" t="e">
        <f>SUM(D61:D61)</f>
        <v>#REF!</v>
      </c>
      <c r="E62" s="187"/>
      <c r="F62" s="187" t="e">
        <f>SUM(F61)</f>
        <v>#REF!</v>
      </c>
      <c r="G62" s="187"/>
      <c r="H62" s="187" t="e">
        <f>SUM(H61)</f>
        <v>#REF!</v>
      </c>
      <c r="I62" s="187"/>
      <c r="J62" s="187" t="e">
        <f>SUM(J61)</f>
        <v>#REF!</v>
      </c>
      <c r="K62" s="187"/>
      <c r="L62" s="187" t="e">
        <f>SUM(L61)</f>
        <v>#REF!</v>
      </c>
      <c r="M62" s="187"/>
      <c r="N62" s="187"/>
      <c r="O62" s="187"/>
      <c r="P62" s="187"/>
      <c r="Q62" s="187"/>
      <c r="R62" s="187"/>
      <c r="S62" s="187"/>
      <c r="T62" s="187" t="e">
        <f>SUM(T61:T61)</f>
        <v>#REF!</v>
      </c>
      <c r="U62" s="187"/>
      <c r="V62" s="189"/>
    </row>
    <row r="63" spans="1:22" s="185" customFormat="1" hidden="1" outlineLevel="3" x14ac:dyDescent="0.2">
      <c r="A63" s="183"/>
      <c r="B63" s="184"/>
      <c r="D63" s="188"/>
      <c r="E63" s="188"/>
      <c r="F63" s="188"/>
      <c r="G63" s="188"/>
      <c r="H63" s="188"/>
      <c r="I63" s="188"/>
      <c r="J63" s="188"/>
      <c r="K63" s="188"/>
      <c r="L63" s="188"/>
      <c r="M63" s="188"/>
      <c r="N63" s="188"/>
      <c r="O63" s="188"/>
      <c r="P63" s="188"/>
      <c r="Q63" s="188"/>
      <c r="R63" s="188"/>
      <c r="S63" s="188"/>
      <c r="T63" s="188"/>
      <c r="U63" s="188"/>
      <c r="V63" s="189"/>
    </row>
    <row r="64" spans="1:22" s="185" customFormat="1" hidden="1" outlineLevel="3" x14ac:dyDescent="0.2">
      <c r="A64" s="183"/>
      <c r="B64" s="184"/>
      <c r="C64" s="184" t="s">
        <v>127</v>
      </c>
      <c r="D64" s="193" t="e">
        <f>D62</f>
        <v>#REF!</v>
      </c>
      <c r="E64" s="188"/>
      <c r="F64" s="193" t="e">
        <f>F62</f>
        <v>#REF!</v>
      </c>
      <c r="G64" s="188"/>
      <c r="H64" s="193" t="e">
        <f>H62</f>
        <v>#REF!</v>
      </c>
      <c r="I64" s="188"/>
      <c r="J64" s="193" t="e">
        <f>J62</f>
        <v>#REF!</v>
      </c>
      <c r="K64" s="188"/>
      <c r="L64" s="193" t="e">
        <f>L62</f>
        <v>#REF!</v>
      </c>
      <c r="M64" s="187"/>
      <c r="N64" s="187"/>
      <c r="O64" s="187"/>
      <c r="P64" s="187"/>
      <c r="Q64" s="187"/>
      <c r="R64" s="187"/>
      <c r="S64" s="188"/>
      <c r="T64" s="193" t="e">
        <f>T62</f>
        <v>#REF!</v>
      </c>
      <c r="U64" s="187"/>
      <c r="V64" s="189"/>
    </row>
    <row r="65" spans="1:22" s="185" customFormat="1" hidden="1" outlineLevel="3" x14ac:dyDescent="0.2">
      <c r="A65" s="183"/>
      <c r="B65" s="184"/>
      <c r="C65" s="184"/>
      <c r="D65" s="187"/>
      <c r="E65" s="188"/>
      <c r="F65" s="187"/>
      <c r="G65" s="188"/>
      <c r="H65" s="187"/>
      <c r="I65" s="188"/>
      <c r="J65" s="187"/>
      <c r="K65" s="188"/>
      <c r="L65" s="187"/>
      <c r="M65" s="187"/>
      <c r="N65" s="187"/>
      <c r="O65" s="187"/>
      <c r="P65" s="187"/>
      <c r="Q65" s="187"/>
      <c r="R65" s="187"/>
      <c r="S65" s="188"/>
      <c r="T65" s="187"/>
      <c r="U65" s="187"/>
      <c r="V65" s="189"/>
    </row>
    <row r="66" spans="1:22" s="185" customFormat="1" hidden="1" outlineLevel="3" x14ac:dyDescent="0.2">
      <c r="A66" s="183"/>
      <c r="B66" s="184"/>
      <c r="C66" s="184"/>
      <c r="D66" s="187"/>
      <c r="E66" s="188"/>
      <c r="F66" s="187"/>
      <c r="G66" s="188"/>
      <c r="H66" s="187"/>
      <c r="I66" s="188"/>
      <c r="J66" s="187"/>
      <c r="K66" s="188"/>
      <c r="L66" s="187"/>
      <c r="M66" s="187"/>
      <c r="N66" s="187"/>
      <c r="O66" s="187"/>
      <c r="P66" s="187"/>
      <c r="Q66" s="187"/>
      <c r="R66" s="187"/>
      <c r="S66" s="188"/>
      <c r="T66" s="187" t="e">
        <f>+T48+T61</f>
        <v>#REF!</v>
      </c>
      <c r="U66" s="187"/>
      <c r="V66" s="189"/>
    </row>
    <row r="67" spans="1:22" s="185" customFormat="1" hidden="1" outlineLevel="3" x14ac:dyDescent="0.2">
      <c r="A67" s="183">
        <v>105</v>
      </c>
      <c r="B67" s="184" t="s">
        <v>567</v>
      </c>
      <c r="D67" s="188"/>
      <c r="E67" s="188"/>
      <c r="F67" s="188"/>
      <c r="G67" s="188"/>
      <c r="H67" s="188"/>
      <c r="I67" s="188"/>
      <c r="J67" s="188"/>
      <c r="K67" s="188"/>
      <c r="L67" s="188"/>
      <c r="M67" s="188"/>
      <c r="N67" s="188"/>
      <c r="O67" s="188"/>
      <c r="P67" s="188"/>
      <c r="Q67" s="188"/>
      <c r="R67" s="188"/>
      <c r="S67" s="188"/>
      <c r="T67" s="188"/>
      <c r="U67" s="188"/>
      <c r="V67" s="189"/>
    </row>
    <row r="68" spans="1:22" s="185" customFormat="1" hidden="1" outlineLevel="3" x14ac:dyDescent="0.2">
      <c r="A68" s="183"/>
      <c r="B68" s="184" t="s">
        <v>111</v>
      </c>
      <c r="D68" s="188"/>
      <c r="E68" s="188"/>
      <c r="F68" s="188"/>
      <c r="G68" s="188"/>
      <c r="H68" s="188"/>
      <c r="I68" s="188"/>
      <c r="J68" s="188"/>
      <c r="K68" s="188"/>
      <c r="L68" s="188"/>
      <c r="M68" s="188"/>
      <c r="N68" s="188"/>
      <c r="O68" s="188"/>
      <c r="P68" s="188"/>
      <c r="Q68" s="188"/>
      <c r="R68" s="188"/>
      <c r="S68" s="188"/>
      <c r="T68" s="188"/>
      <c r="U68" s="188"/>
      <c r="V68" s="189"/>
    </row>
    <row r="69" spans="1:22" s="185" customFormat="1" hidden="1" outlineLevel="3" x14ac:dyDescent="0.2">
      <c r="A69" s="183"/>
      <c r="B69" s="184"/>
      <c r="C69" s="185" t="s">
        <v>112</v>
      </c>
      <c r="D69" s="187" t="e">
        <f>+#REF!</f>
        <v>#REF!</v>
      </c>
      <c r="E69" s="188"/>
      <c r="F69" s="187" t="e">
        <f>+#REF!</f>
        <v>#REF!</v>
      </c>
      <c r="G69" s="188"/>
      <c r="H69" s="187" t="e">
        <f>+#REF!</f>
        <v>#REF!</v>
      </c>
      <c r="I69" s="188"/>
      <c r="J69" s="187" t="e">
        <f>+#REF!</f>
        <v>#REF!</v>
      </c>
      <c r="K69" s="188"/>
      <c r="L69" s="187" t="e">
        <f>F69+H69+J69</f>
        <v>#REF!</v>
      </c>
      <c r="M69" s="187"/>
      <c r="N69" s="187"/>
      <c r="O69" s="187"/>
      <c r="P69" s="187"/>
      <c r="Q69" s="187"/>
      <c r="R69" s="187"/>
      <c r="S69" s="188"/>
      <c r="T69" s="187" t="e">
        <f>D69+L69</f>
        <v>#REF!</v>
      </c>
      <c r="U69" s="187"/>
      <c r="V69" s="189"/>
    </row>
    <row r="70" spans="1:22" s="185" customFormat="1" hidden="1" outlineLevel="3" x14ac:dyDescent="0.2">
      <c r="A70" s="183"/>
      <c r="B70" s="184"/>
      <c r="C70" s="185" t="s">
        <v>117</v>
      </c>
      <c r="D70" s="190" t="e">
        <f>+#REF!</f>
        <v>#REF!</v>
      </c>
      <c r="E70" s="188"/>
      <c r="F70" s="190" t="e">
        <f>+#REF!</f>
        <v>#REF!</v>
      </c>
      <c r="G70" s="188"/>
      <c r="H70" s="190" t="e">
        <f>+#REF!</f>
        <v>#REF!</v>
      </c>
      <c r="I70" s="188"/>
      <c r="J70" s="190" t="e">
        <f>+#REF!</f>
        <v>#REF!</v>
      </c>
      <c r="K70" s="187"/>
      <c r="L70" s="190" t="e">
        <f>F70+H70+J70</f>
        <v>#REF!</v>
      </c>
      <c r="M70" s="187"/>
      <c r="N70" s="187"/>
      <c r="O70" s="187"/>
      <c r="P70" s="187"/>
      <c r="Q70" s="187"/>
      <c r="R70" s="187"/>
      <c r="S70" s="187"/>
      <c r="T70" s="190" t="e">
        <f>D70+L70</f>
        <v>#REF!</v>
      </c>
      <c r="U70" s="187"/>
      <c r="V70" s="189"/>
    </row>
    <row r="71" spans="1:22" s="185" customFormat="1" hidden="1" outlineLevel="3" x14ac:dyDescent="0.2">
      <c r="A71" s="183"/>
      <c r="B71" s="184"/>
      <c r="C71" s="192"/>
      <c r="D71" s="187" t="e">
        <f>SUM(D69:D70)</f>
        <v>#REF!</v>
      </c>
      <c r="E71" s="187"/>
      <c r="F71" s="187" t="e">
        <f>SUM(F70)</f>
        <v>#REF!</v>
      </c>
      <c r="G71" s="187"/>
      <c r="H71" s="187" t="e">
        <f>SUM(H70)</f>
        <v>#REF!</v>
      </c>
      <c r="I71" s="187"/>
      <c r="J71" s="187" t="e">
        <f>SUM(J70)</f>
        <v>#REF!</v>
      </c>
      <c r="K71" s="187"/>
      <c r="L71" s="187" t="e">
        <f>SUM(L70)</f>
        <v>#REF!</v>
      </c>
      <c r="M71" s="187"/>
      <c r="N71" s="187"/>
      <c r="O71" s="187"/>
      <c r="P71" s="187"/>
      <c r="Q71" s="187"/>
      <c r="R71" s="187"/>
      <c r="S71" s="187"/>
      <c r="T71" s="187" t="e">
        <f>SUM(T69:T70)</f>
        <v>#REF!</v>
      </c>
      <c r="U71" s="187"/>
      <c r="V71" s="189"/>
    </row>
    <row r="72" spans="1:22" s="185" customFormat="1" hidden="1" outlineLevel="3" x14ac:dyDescent="0.2">
      <c r="A72" s="183"/>
      <c r="B72" s="184"/>
      <c r="D72" s="188"/>
      <c r="E72" s="188"/>
      <c r="F72" s="188"/>
      <c r="G72" s="188"/>
      <c r="H72" s="188"/>
      <c r="I72" s="188"/>
      <c r="J72" s="188"/>
      <c r="K72" s="188"/>
      <c r="L72" s="188"/>
      <c r="M72" s="188"/>
      <c r="N72" s="188"/>
      <c r="O72" s="188"/>
      <c r="P72" s="188"/>
      <c r="Q72" s="188"/>
      <c r="R72" s="188"/>
      <c r="S72" s="188"/>
      <c r="T72" s="188"/>
      <c r="U72" s="188"/>
      <c r="V72" s="189"/>
    </row>
    <row r="73" spans="1:22" s="185" customFormat="1" hidden="1" outlineLevel="3" x14ac:dyDescent="0.2">
      <c r="A73" s="183"/>
      <c r="B73" s="184"/>
      <c r="C73" s="184" t="s">
        <v>127</v>
      </c>
      <c r="D73" s="193" t="e">
        <f>D71</f>
        <v>#REF!</v>
      </c>
      <c r="E73" s="188"/>
      <c r="F73" s="193" t="e">
        <f>F71</f>
        <v>#REF!</v>
      </c>
      <c r="G73" s="188"/>
      <c r="H73" s="193" t="e">
        <f>H71</f>
        <v>#REF!</v>
      </c>
      <c r="I73" s="188"/>
      <c r="J73" s="193" t="e">
        <f>J71</f>
        <v>#REF!</v>
      </c>
      <c r="K73" s="188"/>
      <c r="L73" s="193" t="e">
        <f>L71</f>
        <v>#REF!</v>
      </c>
      <c r="M73" s="187"/>
      <c r="N73" s="187"/>
      <c r="O73" s="187"/>
      <c r="P73" s="187"/>
      <c r="Q73" s="187"/>
      <c r="R73" s="187"/>
      <c r="S73" s="188"/>
      <c r="T73" s="193" t="e">
        <f>T71</f>
        <v>#REF!</v>
      </c>
      <c r="U73" s="187"/>
      <c r="V73" s="189"/>
    </row>
    <row r="74" spans="1:22" s="185" customFormat="1" hidden="1" outlineLevel="3" x14ac:dyDescent="0.2">
      <c r="A74" s="183"/>
      <c r="B74" s="184"/>
      <c r="D74" s="188"/>
      <c r="E74" s="188"/>
      <c r="F74" s="188"/>
      <c r="G74" s="188"/>
      <c r="H74" s="188"/>
      <c r="I74" s="188"/>
      <c r="J74" s="188"/>
      <c r="K74" s="188"/>
      <c r="L74" s="188"/>
      <c r="M74" s="188"/>
      <c r="N74" s="188"/>
      <c r="O74" s="188"/>
      <c r="P74" s="188"/>
      <c r="Q74" s="188"/>
      <c r="R74" s="188"/>
      <c r="S74" s="188"/>
      <c r="T74" s="188"/>
      <c r="U74" s="188"/>
      <c r="V74" s="189"/>
    </row>
    <row r="75" spans="1:22" s="185" customFormat="1" hidden="1" outlineLevel="3" x14ac:dyDescent="0.2">
      <c r="A75" s="183"/>
      <c r="B75" s="184"/>
      <c r="D75" s="188"/>
      <c r="E75" s="188"/>
      <c r="F75" s="188"/>
      <c r="G75" s="188"/>
      <c r="H75" s="188"/>
      <c r="I75" s="188"/>
      <c r="J75" s="188"/>
      <c r="K75" s="188"/>
      <c r="L75" s="188"/>
      <c r="M75" s="188"/>
      <c r="N75" s="188"/>
      <c r="O75" s="188"/>
      <c r="P75" s="188"/>
      <c r="Q75" s="188"/>
      <c r="R75" s="188"/>
      <c r="S75" s="188"/>
      <c r="T75" s="188"/>
      <c r="U75" s="188"/>
      <c r="V75" s="189"/>
    </row>
    <row r="76" spans="1:22" s="185" customFormat="1" hidden="1" outlineLevel="3" x14ac:dyDescent="0.2">
      <c r="A76" s="183">
        <v>106</v>
      </c>
      <c r="B76" s="184" t="s">
        <v>408</v>
      </c>
      <c r="D76" s="188"/>
      <c r="E76" s="188"/>
      <c r="F76" s="188"/>
      <c r="G76" s="188"/>
      <c r="H76" s="188"/>
      <c r="I76" s="188"/>
      <c r="J76" s="188"/>
      <c r="K76" s="188"/>
      <c r="L76" s="188"/>
      <c r="M76" s="188"/>
      <c r="N76" s="188"/>
      <c r="O76" s="188"/>
      <c r="P76" s="188"/>
      <c r="Q76" s="188"/>
      <c r="R76" s="188"/>
      <c r="S76" s="188"/>
      <c r="T76" s="188"/>
      <c r="U76" s="188"/>
      <c r="V76" s="189"/>
    </row>
    <row r="77" spans="1:22" s="185" customFormat="1" hidden="1" outlineLevel="3" x14ac:dyDescent="0.2">
      <c r="A77" s="183"/>
      <c r="B77" s="184" t="s">
        <v>601</v>
      </c>
      <c r="D77" s="188"/>
      <c r="E77" s="188"/>
      <c r="F77" s="188"/>
      <c r="G77" s="188"/>
      <c r="H77" s="188"/>
      <c r="I77" s="188"/>
      <c r="J77" s="188"/>
      <c r="K77" s="188"/>
      <c r="L77" s="188"/>
      <c r="M77" s="188"/>
      <c r="N77" s="188"/>
      <c r="O77" s="188"/>
      <c r="P77" s="188"/>
      <c r="Q77" s="188"/>
      <c r="R77" s="188"/>
      <c r="S77" s="188"/>
      <c r="T77" s="188"/>
      <c r="U77" s="188"/>
      <c r="V77" s="189"/>
    </row>
    <row r="78" spans="1:22" s="185" customFormat="1" hidden="1" outlineLevel="3" x14ac:dyDescent="0.2">
      <c r="A78" s="183"/>
      <c r="B78" s="184"/>
      <c r="C78" s="185" t="s">
        <v>413</v>
      </c>
      <c r="D78" s="187" t="e">
        <f>+#REF!</f>
        <v>#REF!</v>
      </c>
      <c r="E78" s="188"/>
      <c r="F78" s="187" t="e">
        <f>+#REF!</f>
        <v>#REF!</v>
      </c>
      <c r="G78" s="188"/>
      <c r="H78" s="187" t="e">
        <f>+#REF!</f>
        <v>#REF!</v>
      </c>
      <c r="I78" s="188"/>
      <c r="J78" s="187" t="e">
        <f>+#REF!</f>
        <v>#REF!</v>
      </c>
      <c r="K78" s="188"/>
      <c r="L78" s="188" t="e">
        <f>F78+H78+J78</f>
        <v>#REF!</v>
      </c>
      <c r="M78" s="188"/>
      <c r="N78" s="188"/>
      <c r="O78" s="188"/>
      <c r="P78" s="188"/>
      <c r="Q78" s="188"/>
      <c r="R78" s="188"/>
      <c r="S78" s="188"/>
      <c r="T78" s="188" t="e">
        <f>D78+L78</f>
        <v>#REF!</v>
      </c>
      <c r="U78" s="188"/>
      <c r="V78" s="189"/>
    </row>
    <row r="79" spans="1:22" s="185" customFormat="1" hidden="1" outlineLevel="3" x14ac:dyDescent="0.2">
      <c r="A79" s="183"/>
      <c r="B79" s="184"/>
      <c r="C79" s="185" t="s">
        <v>110</v>
      </c>
      <c r="D79" s="190" t="e">
        <f>+#REF!</f>
        <v>#REF!</v>
      </c>
      <c r="E79" s="188"/>
      <c r="F79" s="190" t="e">
        <f>+#REF!</f>
        <v>#REF!</v>
      </c>
      <c r="G79" s="188"/>
      <c r="H79" s="190" t="e">
        <f>+#REF!</f>
        <v>#REF!</v>
      </c>
      <c r="I79" s="188"/>
      <c r="J79" s="190" t="e">
        <f>+#REF!</f>
        <v>#REF!</v>
      </c>
      <c r="K79" s="187"/>
      <c r="L79" s="190" t="e">
        <f>F79+H79+J79</f>
        <v>#REF!</v>
      </c>
      <c r="M79" s="187"/>
      <c r="N79" s="187"/>
      <c r="O79" s="187"/>
      <c r="P79" s="187"/>
      <c r="Q79" s="187"/>
      <c r="R79" s="187"/>
      <c r="S79" s="187"/>
      <c r="T79" s="190" t="e">
        <f>D79+L79</f>
        <v>#REF!</v>
      </c>
      <c r="U79" s="187"/>
      <c r="V79" s="191"/>
    </row>
    <row r="80" spans="1:22" s="185" customFormat="1" hidden="1" outlineLevel="3" x14ac:dyDescent="0.2">
      <c r="A80" s="183"/>
      <c r="B80" s="184"/>
      <c r="C80" s="192"/>
      <c r="D80" s="187" t="e">
        <f>D78+D79</f>
        <v>#REF!</v>
      </c>
      <c r="E80" s="187"/>
      <c r="F80" s="187" t="e">
        <f>F78+F79</f>
        <v>#REF!</v>
      </c>
      <c r="G80" s="187"/>
      <c r="H80" s="187" t="e">
        <f>H78+H79</f>
        <v>#REF!</v>
      </c>
      <c r="I80" s="187"/>
      <c r="J80" s="187" t="e">
        <f>J78+J79</f>
        <v>#REF!</v>
      </c>
      <c r="K80" s="187"/>
      <c r="L80" s="187" t="e">
        <f>L78+L79</f>
        <v>#REF!</v>
      </c>
      <c r="M80" s="187"/>
      <c r="N80" s="187"/>
      <c r="O80" s="187"/>
      <c r="P80" s="187"/>
      <c r="Q80" s="187"/>
      <c r="R80" s="187"/>
      <c r="S80" s="187"/>
      <c r="T80" s="187" t="e">
        <f>T78+T79</f>
        <v>#REF!</v>
      </c>
      <c r="U80" s="187"/>
      <c r="V80" s="191"/>
    </row>
    <row r="81" spans="1:22" s="185" customFormat="1" hidden="1" outlineLevel="3" x14ac:dyDescent="0.2">
      <c r="A81" s="183"/>
      <c r="B81" s="184"/>
      <c r="D81" s="187"/>
      <c r="E81" s="187"/>
      <c r="F81" s="187"/>
      <c r="G81" s="187"/>
      <c r="H81" s="187"/>
      <c r="I81" s="187"/>
      <c r="J81" s="187"/>
      <c r="K81" s="187"/>
      <c r="L81" s="187"/>
      <c r="M81" s="187"/>
      <c r="N81" s="187"/>
      <c r="O81" s="187"/>
      <c r="P81" s="187"/>
      <c r="Q81" s="187"/>
      <c r="R81" s="187"/>
      <c r="S81" s="187"/>
      <c r="T81" s="187"/>
      <c r="U81" s="187"/>
      <c r="V81" s="191"/>
    </row>
    <row r="82" spans="1:22" s="185" customFormat="1" hidden="1" outlineLevel="3" x14ac:dyDescent="0.2">
      <c r="A82" s="183"/>
      <c r="B82" s="184" t="s">
        <v>111</v>
      </c>
      <c r="D82" s="187"/>
      <c r="E82" s="187"/>
      <c r="F82" s="187"/>
      <c r="G82" s="187"/>
      <c r="H82" s="187"/>
      <c r="I82" s="187"/>
      <c r="J82" s="187"/>
      <c r="K82" s="187"/>
      <c r="L82" s="187"/>
      <c r="M82" s="187"/>
      <c r="N82" s="187"/>
      <c r="O82" s="187"/>
      <c r="P82" s="187"/>
      <c r="Q82" s="187"/>
      <c r="R82" s="187"/>
      <c r="S82" s="187"/>
      <c r="T82" s="187"/>
      <c r="U82" s="187"/>
      <c r="V82" s="191"/>
    </row>
    <row r="83" spans="1:22" s="185" customFormat="1" hidden="1" outlineLevel="3" x14ac:dyDescent="0.2">
      <c r="A83" s="183"/>
      <c r="B83" s="184"/>
      <c r="C83" s="185" t="s">
        <v>112</v>
      </c>
      <c r="D83" s="187" t="e">
        <f>+#REF!</f>
        <v>#REF!</v>
      </c>
      <c r="E83" s="188"/>
      <c r="F83" s="187" t="e">
        <f>+#REF!</f>
        <v>#REF!</v>
      </c>
      <c r="G83" s="188"/>
      <c r="H83" s="187" t="e">
        <f>+#REF!</f>
        <v>#REF!</v>
      </c>
      <c r="I83" s="188"/>
      <c r="J83" s="187" t="e">
        <f>+#REF!</f>
        <v>#REF!</v>
      </c>
      <c r="K83" s="187"/>
      <c r="L83" s="187" t="e">
        <f t="shared" ref="L83:L89" si="11">F83+H83+J83</f>
        <v>#REF!</v>
      </c>
      <c r="M83" s="187"/>
      <c r="N83" s="187"/>
      <c r="O83" s="187"/>
      <c r="P83" s="187"/>
      <c r="Q83" s="187"/>
      <c r="R83" s="187"/>
      <c r="S83" s="187"/>
      <c r="T83" s="187" t="e">
        <f t="shared" ref="T83:T89" si="12">D83+L83</f>
        <v>#REF!</v>
      </c>
      <c r="U83" s="187"/>
      <c r="V83" s="191"/>
    </row>
    <row r="84" spans="1:22" s="185" customFormat="1" hidden="1" outlineLevel="3" x14ac:dyDescent="0.2">
      <c r="A84" s="183"/>
      <c r="B84" s="184"/>
      <c r="C84" s="185" t="s">
        <v>113</v>
      </c>
      <c r="D84" s="187" t="e">
        <f>+#REF!</f>
        <v>#REF!</v>
      </c>
      <c r="E84" s="188"/>
      <c r="F84" s="187" t="e">
        <f>+#REF!</f>
        <v>#REF!</v>
      </c>
      <c r="G84" s="188"/>
      <c r="H84" s="187" t="e">
        <f>+#REF!</f>
        <v>#REF!</v>
      </c>
      <c r="I84" s="188"/>
      <c r="J84" s="187" t="e">
        <f>+#REF!</f>
        <v>#REF!</v>
      </c>
      <c r="K84" s="187"/>
      <c r="L84" s="187" t="e">
        <f t="shared" si="11"/>
        <v>#REF!</v>
      </c>
      <c r="M84" s="187"/>
      <c r="N84" s="187"/>
      <c r="O84" s="187"/>
      <c r="P84" s="187"/>
      <c r="Q84" s="187"/>
      <c r="R84" s="187"/>
      <c r="S84" s="187"/>
      <c r="T84" s="187" t="e">
        <f t="shared" si="12"/>
        <v>#REF!</v>
      </c>
      <c r="U84" s="187"/>
      <c r="V84" s="191"/>
    </row>
    <row r="85" spans="1:22" s="185" customFormat="1" hidden="1" outlineLevel="3" x14ac:dyDescent="0.2">
      <c r="A85" s="183"/>
      <c r="B85" s="184"/>
      <c r="C85" s="185" t="s">
        <v>114</v>
      </c>
      <c r="D85" s="187" t="e">
        <f>+#REF!</f>
        <v>#REF!</v>
      </c>
      <c r="E85" s="188"/>
      <c r="F85" s="187" t="e">
        <f>+#REF!</f>
        <v>#REF!</v>
      </c>
      <c r="G85" s="188"/>
      <c r="H85" s="187" t="e">
        <f>+#REF!</f>
        <v>#REF!</v>
      </c>
      <c r="I85" s="188"/>
      <c r="J85" s="187" t="e">
        <f>+#REF!</f>
        <v>#REF!</v>
      </c>
      <c r="K85" s="187"/>
      <c r="L85" s="187" t="e">
        <f t="shared" si="11"/>
        <v>#REF!</v>
      </c>
      <c r="M85" s="187"/>
      <c r="N85" s="187"/>
      <c r="O85" s="187"/>
      <c r="P85" s="187"/>
      <c r="Q85" s="187"/>
      <c r="R85" s="187"/>
      <c r="S85" s="187"/>
      <c r="T85" s="187" t="e">
        <f t="shared" si="12"/>
        <v>#REF!</v>
      </c>
      <c r="U85" s="187"/>
      <c r="V85" s="191"/>
    </row>
    <row r="86" spans="1:22" s="185" customFormat="1" hidden="1" outlineLevel="3" x14ac:dyDescent="0.2">
      <c r="A86" s="183"/>
      <c r="B86" s="184"/>
      <c r="C86" s="185" t="s">
        <v>115</v>
      </c>
      <c r="D86" s="187" t="e">
        <f>+#REF!</f>
        <v>#REF!</v>
      </c>
      <c r="E86" s="188"/>
      <c r="F86" s="187" t="e">
        <f>+#REF!</f>
        <v>#REF!</v>
      </c>
      <c r="G86" s="188"/>
      <c r="H86" s="187" t="e">
        <f>+#REF!</f>
        <v>#REF!</v>
      </c>
      <c r="I86" s="188"/>
      <c r="J86" s="187" t="e">
        <f>+#REF!</f>
        <v>#REF!</v>
      </c>
      <c r="K86" s="187"/>
      <c r="L86" s="187" t="e">
        <f t="shared" si="11"/>
        <v>#REF!</v>
      </c>
      <c r="M86" s="187"/>
      <c r="N86" s="187"/>
      <c r="O86" s="187"/>
      <c r="P86" s="187"/>
      <c r="Q86" s="187"/>
      <c r="R86" s="187"/>
      <c r="S86" s="187"/>
      <c r="T86" s="187" t="e">
        <f t="shared" si="12"/>
        <v>#REF!</v>
      </c>
      <c r="U86" s="187"/>
      <c r="V86" s="191"/>
    </row>
    <row r="87" spans="1:22" s="185" customFormat="1" hidden="1" outlineLevel="3" x14ac:dyDescent="0.2">
      <c r="A87" s="183"/>
      <c r="B87" s="184"/>
      <c r="C87" s="185" t="s">
        <v>116</v>
      </c>
      <c r="D87" s="187" t="e">
        <f>+#REF!</f>
        <v>#REF!</v>
      </c>
      <c r="E87" s="188"/>
      <c r="F87" s="187" t="e">
        <f>+#REF!</f>
        <v>#REF!</v>
      </c>
      <c r="G87" s="188"/>
      <c r="H87" s="187" t="e">
        <f>+#REF!</f>
        <v>#REF!</v>
      </c>
      <c r="I87" s="188"/>
      <c r="J87" s="187" t="e">
        <f>+#REF!</f>
        <v>#REF!</v>
      </c>
      <c r="K87" s="187"/>
      <c r="L87" s="187" t="e">
        <f t="shared" si="11"/>
        <v>#REF!</v>
      </c>
      <c r="M87" s="187"/>
      <c r="N87" s="187"/>
      <c r="O87" s="187"/>
      <c r="P87" s="187"/>
      <c r="Q87" s="187"/>
      <c r="R87" s="187"/>
      <c r="S87" s="187"/>
      <c r="T87" s="187" t="e">
        <f t="shared" si="12"/>
        <v>#REF!</v>
      </c>
      <c r="U87" s="187"/>
      <c r="V87" s="191"/>
    </row>
    <row r="88" spans="1:22" s="185" customFormat="1" hidden="1" outlineLevel="3" x14ac:dyDescent="0.2">
      <c r="A88" s="183"/>
      <c r="B88" s="184"/>
      <c r="C88" s="185" t="s">
        <v>117</v>
      </c>
      <c r="D88" s="187" t="e">
        <f>+#REF!</f>
        <v>#REF!</v>
      </c>
      <c r="E88" s="188"/>
      <c r="F88" s="187" t="e">
        <f>+#REF!</f>
        <v>#REF!</v>
      </c>
      <c r="G88" s="188"/>
      <c r="H88" s="187" t="e">
        <f>+#REF!</f>
        <v>#REF!</v>
      </c>
      <c r="I88" s="188"/>
      <c r="J88" s="187" t="e">
        <f>+#REF!</f>
        <v>#REF!</v>
      </c>
      <c r="K88" s="187"/>
      <c r="L88" s="187" t="e">
        <f t="shared" si="11"/>
        <v>#REF!</v>
      </c>
      <c r="M88" s="187"/>
      <c r="N88" s="187"/>
      <c r="O88" s="187"/>
      <c r="P88" s="187"/>
      <c r="Q88" s="187"/>
      <c r="R88" s="187"/>
      <c r="S88" s="187"/>
      <c r="T88" s="187" t="e">
        <f t="shared" si="12"/>
        <v>#REF!</v>
      </c>
      <c r="U88" s="187"/>
      <c r="V88" s="191"/>
    </row>
    <row r="89" spans="1:22" s="185" customFormat="1" hidden="1" outlineLevel="3" x14ac:dyDescent="0.2">
      <c r="A89" s="183"/>
      <c r="B89" s="184"/>
      <c r="C89" s="185" t="s">
        <v>118</v>
      </c>
      <c r="D89" s="190" t="e">
        <f>+#REF!</f>
        <v>#REF!</v>
      </c>
      <c r="E89" s="188"/>
      <c r="F89" s="190" t="e">
        <f>+#REF!</f>
        <v>#REF!</v>
      </c>
      <c r="G89" s="188"/>
      <c r="H89" s="190" t="e">
        <f>+#REF!</f>
        <v>#REF!</v>
      </c>
      <c r="I89" s="188"/>
      <c r="J89" s="190" t="e">
        <f>+#REF!</f>
        <v>#REF!</v>
      </c>
      <c r="K89" s="187"/>
      <c r="L89" s="190" t="e">
        <f t="shared" si="11"/>
        <v>#REF!</v>
      </c>
      <c r="M89" s="187"/>
      <c r="N89" s="187"/>
      <c r="O89" s="187"/>
      <c r="P89" s="187"/>
      <c r="Q89" s="187"/>
      <c r="R89" s="187"/>
      <c r="S89" s="187"/>
      <c r="T89" s="190" t="e">
        <f t="shared" si="12"/>
        <v>#REF!</v>
      </c>
      <c r="U89" s="187"/>
      <c r="V89" s="191"/>
    </row>
    <row r="90" spans="1:22" s="185" customFormat="1" hidden="1" outlineLevel="3" x14ac:dyDescent="0.2">
      <c r="A90" s="183"/>
      <c r="B90" s="184"/>
      <c r="C90" s="192"/>
      <c r="D90" s="187" t="e">
        <f>SUM(D83:D89)</f>
        <v>#REF!</v>
      </c>
      <c r="E90" s="187"/>
      <c r="F90" s="187" t="e">
        <f>SUM(F83:F89)</f>
        <v>#REF!</v>
      </c>
      <c r="G90" s="187"/>
      <c r="H90" s="187" t="e">
        <f>SUM(H83:H89)</f>
        <v>#REF!</v>
      </c>
      <c r="I90" s="187"/>
      <c r="J90" s="187" t="e">
        <f>SUM(J83:J89)</f>
        <v>#REF!</v>
      </c>
      <c r="K90" s="187"/>
      <c r="L90" s="187" t="e">
        <f>SUM(L83:L89)</f>
        <v>#REF!</v>
      </c>
      <c r="M90" s="187"/>
      <c r="N90" s="187"/>
      <c r="O90" s="187"/>
      <c r="P90" s="187"/>
      <c r="Q90" s="187"/>
      <c r="R90" s="187"/>
      <c r="S90" s="187"/>
      <c r="T90" s="187" t="e">
        <f>SUM(T83:T89)</f>
        <v>#REF!</v>
      </c>
      <c r="U90" s="187"/>
      <c r="V90" s="191"/>
    </row>
    <row r="91" spans="1:22" s="185" customFormat="1" hidden="1" outlineLevel="3" x14ac:dyDescent="0.2">
      <c r="A91" s="183"/>
      <c r="B91" s="184"/>
      <c r="D91" s="187"/>
      <c r="E91" s="187"/>
      <c r="F91" s="187"/>
      <c r="G91" s="187"/>
      <c r="H91" s="187"/>
      <c r="I91" s="187"/>
      <c r="J91" s="187"/>
      <c r="K91" s="187"/>
      <c r="L91" s="187"/>
      <c r="M91" s="187"/>
      <c r="N91" s="187"/>
      <c r="O91" s="187"/>
      <c r="P91" s="187"/>
      <c r="Q91" s="187"/>
      <c r="R91" s="187"/>
      <c r="S91" s="187"/>
      <c r="T91" s="187"/>
      <c r="U91" s="187"/>
      <c r="V91" s="191"/>
    </row>
    <row r="92" spans="1:22" s="185" customFormat="1" hidden="1" outlineLevel="3" x14ac:dyDescent="0.2">
      <c r="A92" s="183"/>
      <c r="B92" s="184" t="s">
        <v>119</v>
      </c>
      <c r="D92" s="187"/>
      <c r="E92" s="187"/>
      <c r="F92" s="187"/>
      <c r="G92" s="187"/>
      <c r="H92" s="187"/>
      <c r="I92" s="187"/>
      <c r="J92" s="187"/>
      <c r="K92" s="187"/>
      <c r="L92" s="187"/>
      <c r="M92" s="187"/>
      <c r="N92" s="187"/>
      <c r="O92" s="187"/>
      <c r="P92" s="187"/>
      <c r="Q92" s="187"/>
      <c r="R92" s="187"/>
      <c r="S92" s="187"/>
      <c r="T92" s="187"/>
      <c r="U92" s="187"/>
      <c r="V92" s="191"/>
    </row>
    <row r="93" spans="1:22" s="185" customFormat="1" hidden="1" outlineLevel="3" x14ac:dyDescent="0.2">
      <c r="A93" s="183"/>
      <c r="B93" s="184"/>
      <c r="C93" s="185" t="s">
        <v>120</v>
      </c>
      <c r="D93" s="187" t="e">
        <f>+#REF!</f>
        <v>#REF!</v>
      </c>
      <c r="E93" s="188"/>
      <c r="F93" s="187" t="e">
        <f>+#REF!</f>
        <v>#REF!</v>
      </c>
      <c r="G93" s="188"/>
      <c r="H93" s="187" t="e">
        <f>+#REF!</f>
        <v>#REF!</v>
      </c>
      <c r="I93" s="188"/>
      <c r="J93" s="187" t="e">
        <f>+#REF!</f>
        <v>#REF!</v>
      </c>
      <c r="K93" s="188"/>
      <c r="L93" s="188" t="e">
        <f>F93+H93+J93</f>
        <v>#REF!</v>
      </c>
      <c r="M93" s="188"/>
      <c r="N93" s="188"/>
      <c r="O93" s="188"/>
      <c r="P93" s="188"/>
      <c r="Q93" s="188"/>
      <c r="R93" s="188"/>
      <c r="S93" s="188"/>
      <c r="T93" s="188" t="e">
        <f>D93+L93</f>
        <v>#REF!</v>
      </c>
      <c r="U93" s="188"/>
      <c r="V93" s="189"/>
    </row>
    <row r="94" spans="1:22" s="185" customFormat="1" hidden="1" outlineLevel="3" x14ac:dyDescent="0.2">
      <c r="A94" s="183"/>
      <c r="B94" s="184"/>
      <c r="C94" s="185" t="s">
        <v>121</v>
      </c>
      <c r="D94" s="187" t="e">
        <f>+#REF!</f>
        <v>#REF!</v>
      </c>
      <c r="E94" s="188"/>
      <c r="F94" s="187" t="e">
        <f>+#REF!</f>
        <v>#REF!</v>
      </c>
      <c r="G94" s="188"/>
      <c r="H94" s="187" t="e">
        <f>+#REF!</f>
        <v>#REF!</v>
      </c>
      <c r="I94" s="188"/>
      <c r="J94" s="187" t="e">
        <f>+#REF!</f>
        <v>#REF!</v>
      </c>
      <c r="K94" s="188"/>
      <c r="L94" s="188" t="e">
        <f>F94+H94+J94</f>
        <v>#REF!</v>
      </c>
      <c r="M94" s="188"/>
      <c r="N94" s="188"/>
      <c r="O94" s="188"/>
      <c r="P94" s="188"/>
      <c r="Q94" s="188"/>
      <c r="R94" s="188"/>
      <c r="S94" s="188"/>
      <c r="T94" s="188" t="e">
        <f>D94+L94</f>
        <v>#REF!</v>
      </c>
      <c r="U94" s="188"/>
      <c r="V94" s="189"/>
    </row>
    <row r="95" spans="1:22" s="185" customFormat="1" hidden="1" outlineLevel="3" x14ac:dyDescent="0.2">
      <c r="A95" s="183"/>
      <c r="B95" s="184"/>
      <c r="C95" s="185" t="s">
        <v>122</v>
      </c>
      <c r="D95" s="187" t="e">
        <f>+#REF!</f>
        <v>#REF!</v>
      </c>
      <c r="E95" s="188"/>
      <c r="F95" s="187" t="e">
        <f>+#REF!</f>
        <v>#REF!</v>
      </c>
      <c r="G95" s="188"/>
      <c r="H95" s="187" t="e">
        <f>+#REF!</f>
        <v>#REF!</v>
      </c>
      <c r="I95" s="188"/>
      <c r="J95" s="187" t="e">
        <f>+#REF!</f>
        <v>#REF!</v>
      </c>
      <c r="K95" s="188"/>
      <c r="L95" s="188" t="e">
        <f>F95+H95+J95</f>
        <v>#REF!</v>
      </c>
      <c r="M95" s="188"/>
      <c r="N95" s="188"/>
      <c r="O95" s="188"/>
      <c r="P95" s="188"/>
      <c r="Q95" s="188"/>
      <c r="R95" s="188"/>
      <c r="S95" s="188"/>
      <c r="T95" s="188" t="e">
        <f>D95+L95</f>
        <v>#REF!</v>
      </c>
      <c r="U95" s="188"/>
      <c r="V95" s="189"/>
    </row>
    <row r="96" spans="1:22" s="185" customFormat="1" hidden="1" outlineLevel="3" x14ac:dyDescent="0.2">
      <c r="A96" s="183"/>
      <c r="B96" s="184"/>
      <c r="C96" s="185" t="s">
        <v>123</v>
      </c>
      <c r="D96" s="187" t="e">
        <f>+#REF!</f>
        <v>#REF!</v>
      </c>
      <c r="E96" s="188"/>
      <c r="F96" s="187" t="e">
        <f>+#REF!</f>
        <v>#REF!</v>
      </c>
      <c r="G96" s="188"/>
      <c r="H96" s="187" t="e">
        <f>+#REF!</f>
        <v>#REF!</v>
      </c>
      <c r="I96" s="188"/>
      <c r="J96" s="187" t="e">
        <f>+#REF!</f>
        <v>#REF!</v>
      </c>
      <c r="K96" s="188"/>
      <c r="L96" s="188" t="e">
        <f>F96+H96+J96</f>
        <v>#REF!</v>
      </c>
      <c r="M96" s="188"/>
      <c r="N96" s="188"/>
      <c r="O96" s="188"/>
      <c r="P96" s="188"/>
      <c r="Q96" s="188"/>
      <c r="R96" s="188"/>
      <c r="S96" s="188"/>
      <c r="T96" s="188" t="e">
        <f>D96+L96</f>
        <v>#REF!</v>
      </c>
      <c r="U96" s="188"/>
      <c r="V96" s="189"/>
    </row>
    <row r="97" spans="1:22" s="185" customFormat="1" hidden="1" outlineLevel="3" x14ac:dyDescent="0.2">
      <c r="A97" s="183"/>
      <c r="B97" s="184"/>
      <c r="C97" s="185" t="s">
        <v>124</v>
      </c>
      <c r="D97" s="190" t="e">
        <f>+#REF!</f>
        <v>#REF!</v>
      </c>
      <c r="E97" s="188"/>
      <c r="F97" s="190" t="e">
        <f>+#REF!</f>
        <v>#REF!</v>
      </c>
      <c r="G97" s="188"/>
      <c r="H97" s="190" t="e">
        <f>+#REF!</f>
        <v>#REF!</v>
      </c>
      <c r="I97" s="188"/>
      <c r="J97" s="190" t="e">
        <f>+#REF!</f>
        <v>#REF!</v>
      </c>
      <c r="K97" s="188"/>
      <c r="L97" s="190" t="e">
        <f>F97+H97+J97</f>
        <v>#REF!</v>
      </c>
      <c r="M97" s="187"/>
      <c r="N97" s="187"/>
      <c r="O97" s="187"/>
      <c r="P97" s="187"/>
      <c r="Q97" s="187"/>
      <c r="R97" s="187"/>
      <c r="S97" s="188"/>
      <c r="T97" s="190" t="e">
        <f>D97+L97</f>
        <v>#REF!</v>
      </c>
      <c r="U97" s="187"/>
      <c r="V97" s="189"/>
    </row>
    <row r="98" spans="1:22" s="185" customFormat="1" hidden="1" outlineLevel="3" x14ac:dyDescent="0.2">
      <c r="A98" s="183"/>
      <c r="B98" s="184"/>
      <c r="C98" s="192"/>
      <c r="D98" s="187" t="e">
        <f>SUM(D93:D97)</f>
        <v>#REF!</v>
      </c>
      <c r="E98" s="187"/>
      <c r="F98" s="187" t="e">
        <f>SUM(F93:F97)</f>
        <v>#REF!</v>
      </c>
      <c r="G98" s="187"/>
      <c r="H98" s="187" t="e">
        <f>SUM(H93:H97)</f>
        <v>#REF!</v>
      </c>
      <c r="I98" s="187"/>
      <c r="J98" s="187" t="e">
        <f>SUM(J93:J97)</f>
        <v>#REF!</v>
      </c>
      <c r="K98" s="187"/>
      <c r="L98" s="187" t="e">
        <f>SUM(L93:L97)</f>
        <v>#REF!</v>
      </c>
      <c r="M98" s="187"/>
      <c r="N98" s="187"/>
      <c r="O98" s="187"/>
      <c r="P98" s="187"/>
      <c r="Q98" s="187"/>
      <c r="R98" s="187"/>
      <c r="S98" s="187"/>
      <c r="T98" s="187" t="e">
        <f>SUM(T93:T97)</f>
        <v>#REF!</v>
      </c>
      <c r="U98" s="187"/>
      <c r="V98" s="189"/>
    </row>
    <row r="99" spans="1:22" s="185" customFormat="1" hidden="1" outlineLevel="3" x14ac:dyDescent="0.2">
      <c r="A99" s="183"/>
      <c r="B99" s="184"/>
      <c r="D99" s="188"/>
      <c r="E99" s="188"/>
      <c r="F99" s="188"/>
      <c r="G99" s="188"/>
      <c r="H99" s="188"/>
      <c r="I99" s="188"/>
      <c r="J99" s="188"/>
      <c r="K99" s="188"/>
      <c r="L99" s="188"/>
      <c r="M99" s="188"/>
      <c r="N99" s="188"/>
      <c r="O99" s="188"/>
      <c r="P99" s="188"/>
      <c r="Q99" s="188"/>
      <c r="R99" s="188"/>
      <c r="S99" s="188"/>
      <c r="T99" s="188"/>
      <c r="U99" s="188"/>
      <c r="V99" s="189"/>
    </row>
    <row r="100" spans="1:22" s="185" customFormat="1" hidden="1" outlineLevel="3" x14ac:dyDescent="0.2">
      <c r="A100" s="183"/>
      <c r="B100" s="184"/>
      <c r="C100" s="184" t="s">
        <v>135</v>
      </c>
      <c r="D100" s="193" t="e">
        <f>D80+D90+D98</f>
        <v>#REF!</v>
      </c>
      <c r="E100" s="188"/>
      <c r="F100" s="193" t="e">
        <f>F80+F90+F98</f>
        <v>#REF!</v>
      </c>
      <c r="G100" s="188"/>
      <c r="H100" s="193" t="e">
        <f>H80+H90+H98</f>
        <v>#REF!</v>
      </c>
      <c r="I100" s="188"/>
      <c r="J100" s="193" t="e">
        <f>J80+J90+J98</f>
        <v>#REF!</v>
      </c>
      <c r="K100" s="188"/>
      <c r="L100" s="193" t="e">
        <f>L80+L90+L98</f>
        <v>#REF!</v>
      </c>
      <c r="M100" s="187"/>
      <c r="N100" s="187"/>
      <c r="O100" s="187"/>
      <c r="P100" s="187"/>
      <c r="Q100" s="187"/>
      <c r="R100" s="187"/>
      <c r="S100" s="188"/>
      <c r="T100" s="193" t="e">
        <f>T80+T90+T98</f>
        <v>#REF!</v>
      </c>
      <c r="U100" s="187"/>
      <c r="V100" s="189"/>
    </row>
    <row r="101" spans="1:22" s="185" customFormat="1" hidden="1" outlineLevel="3" x14ac:dyDescent="0.2">
      <c r="A101" s="183"/>
      <c r="B101" s="184"/>
      <c r="D101" s="188"/>
      <c r="E101" s="188"/>
      <c r="F101" s="188"/>
      <c r="G101" s="188"/>
      <c r="H101" s="188"/>
      <c r="I101" s="188"/>
      <c r="J101" s="188"/>
      <c r="K101" s="188"/>
      <c r="L101" s="188"/>
      <c r="M101" s="188"/>
      <c r="N101" s="188"/>
      <c r="O101" s="188"/>
      <c r="P101" s="188"/>
      <c r="Q101" s="188"/>
      <c r="R101" s="188"/>
      <c r="S101" s="188"/>
      <c r="T101" s="188"/>
      <c r="U101" s="188"/>
      <c r="V101" s="189"/>
    </row>
    <row r="102" spans="1:22" s="185" customFormat="1" hidden="1" outlineLevel="3" x14ac:dyDescent="0.2">
      <c r="A102" s="183"/>
      <c r="B102" s="184"/>
      <c r="D102" s="188"/>
      <c r="E102" s="188"/>
      <c r="F102" s="188"/>
      <c r="G102" s="188"/>
      <c r="H102" s="188"/>
      <c r="I102" s="188"/>
      <c r="J102" s="188"/>
      <c r="K102" s="188"/>
      <c r="L102" s="188"/>
      <c r="M102" s="188"/>
      <c r="N102" s="188"/>
      <c r="O102" s="188"/>
      <c r="P102" s="188"/>
      <c r="Q102" s="188"/>
      <c r="R102" s="188"/>
      <c r="S102" s="188"/>
      <c r="T102" s="188" t="e">
        <f>+T48+T100</f>
        <v>#REF!</v>
      </c>
      <c r="U102" s="188"/>
      <c r="V102" s="189"/>
    </row>
    <row r="103" spans="1:22" s="185" customFormat="1" hidden="1" outlineLevel="3" x14ac:dyDescent="0.2">
      <c r="A103" s="183">
        <v>117</v>
      </c>
      <c r="B103" s="184" t="s">
        <v>411</v>
      </c>
      <c r="D103" s="188"/>
      <c r="E103" s="188"/>
      <c r="F103" s="188"/>
      <c r="G103" s="188"/>
      <c r="H103" s="188"/>
      <c r="I103" s="188"/>
      <c r="J103" s="188"/>
      <c r="K103" s="188"/>
      <c r="L103" s="188"/>
      <c r="M103" s="188"/>
      <c r="N103" s="188"/>
      <c r="O103" s="188"/>
      <c r="P103" s="188"/>
      <c r="Q103" s="188"/>
      <c r="R103" s="188"/>
      <c r="S103" s="188"/>
      <c r="T103" s="188"/>
      <c r="U103" s="188"/>
      <c r="V103" s="189"/>
    </row>
    <row r="104" spans="1:22" s="185" customFormat="1" hidden="1" outlineLevel="3" x14ac:dyDescent="0.2">
      <c r="A104" s="183"/>
      <c r="B104" s="184" t="s">
        <v>119</v>
      </c>
      <c r="D104" s="188"/>
      <c r="E104" s="188"/>
      <c r="F104" s="188"/>
      <c r="G104" s="188"/>
      <c r="H104" s="188"/>
      <c r="I104" s="188"/>
      <c r="J104" s="188"/>
      <c r="K104" s="188"/>
      <c r="L104" s="188"/>
      <c r="M104" s="188"/>
      <c r="N104" s="188"/>
      <c r="O104" s="188"/>
      <c r="P104" s="188"/>
      <c r="Q104" s="188"/>
      <c r="R104" s="188"/>
      <c r="S104" s="188"/>
      <c r="T104" s="188"/>
      <c r="U104" s="188"/>
      <c r="V104" s="189"/>
    </row>
    <row r="105" spans="1:22" s="185" customFormat="1" hidden="1" outlineLevel="3" x14ac:dyDescent="0.2">
      <c r="A105" s="183"/>
      <c r="B105" s="184"/>
      <c r="C105" s="185" t="s">
        <v>128</v>
      </c>
      <c r="D105" s="190" t="e">
        <f>+#REF!</f>
        <v>#REF!</v>
      </c>
      <c r="E105" s="188"/>
      <c r="F105" s="190" t="e">
        <f>+#REF!</f>
        <v>#REF!</v>
      </c>
      <c r="G105" s="188"/>
      <c r="H105" s="190" t="e">
        <f>+#REF!</f>
        <v>#REF!</v>
      </c>
      <c r="I105" s="188"/>
      <c r="J105" s="190" t="e">
        <f>+#REF!</f>
        <v>#REF!</v>
      </c>
      <c r="K105" s="187"/>
      <c r="L105" s="190" t="e">
        <f>F105+H105+J105</f>
        <v>#REF!</v>
      </c>
      <c r="M105" s="187"/>
      <c r="N105" s="187"/>
      <c r="O105" s="187"/>
      <c r="P105" s="187"/>
      <c r="Q105" s="187"/>
      <c r="R105" s="187"/>
      <c r="S105" s="187"/>
      <c r="T105" s="190" t="e">
        <f>D105+L105</f>
        <v>#REF!</v>
      </c>
      <c r="U105" s="187"/>
      <c r="V105" s="189"/>
    </row>
    <row r="106" spans="1:22" s="185" customFormat="1" hidden="1" outlineLevel="3" x14ac:dyDescent="0.2">
      <c r="A106" s="183"/>
      <c r="B106" s="184"/>
      <c r="C106" s="192"/>
      <c r="D106" s="187" t="e">
        <f>SUM(D105)</f>
        <v>#REF!</v>
      </c>
      <c r="E106" s="187"/>
      <c r="F106" s="187" t="e">
        <f>SUM(F105)</f>
        <v>#REF!</v>
      </c>
      <c r="G106" s="187"/>
      <c r="H106" s="187" t="e">
        <f>SUM(H105)</f>
        <v>#REF!</v>
      </c>
      <c r="I106" s="187"/>
      <c r="J106" s="187" t="e">
        <f>SUM(J105)</f>
        <v>#REF!</v>
      </c>
      <c r="K106" s="187"/>
      <c r="L106" s="187" t="e">
        <f>SUM(L105)</f>
        <v>#REF!</v>
      </c>
      <c r="M106" s="187"/>
      <c r="N106" s="187"/>
      <c r="O106" s="187"/>
      <c r="P106" s="187"/>
      <c r="Q106" s="187"/>
      <c r="R106" s="187"/>
      <c r="S106" s="187"/>
      <c r="T106" s="187" t="e">
        <f>SUM(T105)</f>
        <v>#REF!</v>
      </c>
      <c r="U106" s="187"/>
      <c r="V106" s="189"/>
    </row>
    <row r="107" spans="1:22" s="185" customFormat="1" hidden="1" outlineLevel="3" x14ac:dyDescent="0.2">
      <c r="A107" s="183"/>
      <c r="B107" s="184"/>
      <c r="D107" s="188"/>
      <c r="E107" s="188"/>
      <c r="F107" s="188"/>
      <c r="G107" s="188"/>
      <c r="H107" s="188"/>
      <c r="I107" s="188"/>
      <c r="J107" s="188"/>
      <c r="K107" s="188"/>
      <c r="L107" s="188"/>
      <c r="M107" s="188"/>
      <c r="N107" s="188"/>
      <c r="O107" s="188"/>
      <c r="P107" s="188"/>
      <c r="Q107" s="188"/>
      <c r="R107" s="188"/>
      <c r="S107" s="188"/>
      <c r="T107" s="188"/>
      <c r="U107" s="188"/>
      <c r="V107" s="189"/>
    </row>
    <row r="108" spans="1:22" s="185" customFormat="1" hidden="1" outlineLevel="3" x14ac:dyDescent="0.2">
      <c r="A108" s="183"/>
      <c r="B108" s="184"/>
      <c r="C108" s="184" t="s">
        <v>129</v>
      </c>
      <c r="D108" s="193" t="e">
        <f>D106</f>
        <v>#REF!</v>
      </c>
      <c r="E108" s="188"/>
      <c r="F108" s="193" t="e">
        <f>F106</f>
        <v>#REF!</v>
      </c>
      <c r="G108" s="188"/>
      <c r="H108" s="193" t="e">
        <f>H106</f>
        <v>#REF!</v>
      </c>
      <c r="I108" s="188"/>
      <c r="J108" s="193" t="e">
        <f>J106</f>
        <v>#REF!</v>
      </c>
      <c r="K108" s="188"/>
      <c r="L108" s="193" t="e">
        <f>L106</f>
        <v>#REF!</v>
      </c>
      <c r="M108" s="187"/>
      <c r="N108" s="187"/>
      <c r="O108" s="187"/>
      <c r="P108" s="187"/>
      <c r="Q108" s="187"/>
      <c r="R108" s="187"/>
      <c r="S108" s="188"/>
      <c r="T108" s="193" t="e">
        <f>T106</f>
        <v>#REF!</v>
      </c>
      <c r="U108" s="187"/>
      <c r="V108" s="189"/>
    </row>
    <row r="109" spans="1:22" s="185" customFormat="1" hidden="1" outlineLevel="3" x14ac:dyDescent="0.2">
      <c r="A109" s="183"/>
      <c r="B109" s="184"/>
      <c r="C109" s="184"/>
      <c r="D109" s="187"/>
      <c r="E109" s="188"/>
      <c r="F109" s="187"/>
      <c r="G109" s="188"/>
      <c r="H109" s="187"/>
      <c r="I109" s="188"/>
      <c r="J109" s="187"/>
      <c r="K109" s="188"/>
      <c r="L109" s="187"/>
      <c r="M109" s="187"/>
      <c r="N109" s="187"/>
      <c r="O109" s="187"/>
      <c r="P109" s="187"/>
      <c r="Q109" s="187"/>
      <c r="R109" s="187"/>
      <c r="S109" s="188"/>
      <c r="T109" s="187"/>
      <c r="U109" s="187"/>
      <c r="V109" s="189"/>
    </row>
    <row r="110" spans="1:22" s="185" customFormat="1" hidden="1" outlineLevel="3" x14ac:dyDescent="0.2">
      <c r="A110" s="183"/>
      <c r="B110" s="184"/>
      <c r="C110" s="184"/>
      <c r="D110" s="187"/>
      <c r="E110" s="188"/>
      <c r="F110" s="187"/>
      <c r="G110" s="188"/>
      <c r="H110" s="187"/>
      <c r="I110" s="188"/>
      <c r="J110" s="187"/>
      <c r="K110" s="188"/>
      <c r="L110" s="187"/>
      <c r="M110" s="187"/>
      <c r="N110" s="187"/>
      <c r="O110" s="187"/>
      <c r="P110" s="187"/>
      <c r="Q110" s="187"/>
      <c r="R110" s="187"/>
      <c r="S110" s="188"/>
      <c r="T110" s="187"/>
      <c r="U110" s="187"/>
      <c r="V110" s="189"/>
    </row>
    <row r="111" spans="1:22" s="185" customFormat="1" hidden="1" outlineLevel="3" x14ac:dyDescent="0.2">
      <c r="A111" s="183"/>
      <c r="B111" s="184" t="s">
        <v>1055</v>
      </c>
      <c r="C111" s="184"/>
      <c r="D111" s="187"/>
      <c r="E111" s="188"/>
      <c r="F111" s="187"/>
      <c r="G111" s="188"/>
      <c r="H111" s="187"/>
      <c r="I111" s="188"/>
      <c r="J111" s="187"/>
      <c r="K111" s="188"/>
      <c r="L111" s="187"/>
      <c r="M111" s="187"/>
      <c r="N111" s="187"/>
      <c r="O111" s="187"/>
      <c r="P111" s="187"/>
      <c r="Q111" s="187"/>
      <c r="R111" s="187"/>
      <c r="S111" s="188"/>
      <c r="T111" s="187"/>
      <c r="U111" s="187"/>
      <c r="V111" s="189"/>
    </row>
    <row r="112" spans="1:22" s="185" customFormat="1" hidden="1" outlineLevel="3" x14ac:dyDescent="0.2">
      <c r="A112" s="183"/>
      <c r="B112" s="184"/>
      <c r="C112" s="184"/>
      <c r="D112" s="187"/>
      <c r="E112" s="188"/>
      <c r="F112" s="187"/>
      <c r="G112" s="188"/>
      <c r="H112" s="187"/>
      <c r="I112" s="188"/>
      <c r="J112" s="187"/>
      <c r="K112" s="188"/>
      <c r="L112" s="187"/>
      <c r="M112" s="187"/>
      <c r="N112" s="187"/>
      <c r="O112" s="187"/>
      <c r="P112" s="187"/>
      <c r="Q112" s="187"/>
      <c r="R112" s="187"/>
      <c r="S112" s="188"/>
      <c r="T112" s="187"/>
      <c r="U112" s="187"/>
      <c r="V112" s="189"/>
    </row>
    <row r="113" spans="1:31" s="185" customFormat="1" hidden="1" outlineLevel="3" x14ac:dyDescent="0.2">
      <c r="A113" s="194" t="s">
        <v>1056</v>
      </c>
      <c r="B113" s="184"/>
      <c r="C113" s="184" t="s">
        <v>1057</v>
      </c>
      <c r="D113" s="187" t="e">
        <f>+#REF!</f>
        <v>#REF!</v>
      </c>
      <c r="E113" s="188"/>
      <c r="F113" s="187" t="e">
        <f>+#REF!</f>
        <v>#REF!</v>
      </c>
      <c r="G113" s="188"/>
      <c r="H113" s="187" t="e">
        <f>+#REF!</f>
        <v>#REF!</v>
      </c>
      <c r="I113" s="188"/>
      <c r="J113" s="187" t="e">
        <f>+#REF!</f>
        <v>#REF!</v>
      </c>
      <c r="K113" s="188"/>
      <c r="L113" s="187" t="e">
        <f>+#REF!</f>
        <v>#REF!</v>
      </c>
      <c r="M113" s="187"/>
      <c r="N113" s="187"/>
      <c r="O113" s="187"/>
      <c r="P113" s="187"/>
      <c r="Q113" s="187"/>
      <c r="R113" s="187"/>
      <c r="S113" s="188"/>
      <c r="T113" s="187" t="e">
        <f>+#REF!</f>
        <v>#REF!</v>
      </c>
      <c r="U113" s="187"/>
      <c r="V113" s="189"/>
    </row>
    <row r="114" spans="1:31" s="185" customFormat="1" hidden="1" outlineLevel="3" x14ac:dyDescent="0.2">
      <c r="A114" s="194" t="s">
        <v>1058</v>
      </c>
      <c r="B114" s="184"/>
      <c r="C114" s="184" t="s">
        <v>1059</v>
      </c>
      <c r="D114" s="187" t="e">
        <f>+#REF!</f>
        <v>#REF!</v>
      </c>
      <c r="E114" s="188"/>
      <c r="F114" s="187" t="e">
        <f>+#REF!</f>
        <v>#REF!</v>
      </c>
      <c r="G114" s="188"/>
      <c r="H114" s="187" t="e">
        <f>+#REF!</f>
        <v>#REF!</v>
      </c>
      <c r="I114" s="188"/>
      <c r="J114" s="187" t="e">
        <f>+#REF!</f>
        <v>#REF!</v>
      </c>
      <c r="K114" s="188"/>
      <c r="L114" s="187" t="e">
        <f>+#REF!</f>
        <v>#REF!</v>
      </c>
      <c r="M114" s="187"/>
      <c r="N114" s="187"/>
      <c r="O114" s="187"/>
      <c r="P114" s="187"/>
      <c r="Q114" s="187"/>
      <c r="R114" s="187"/>
      <c r="S114" s="188"/>
      <c r="T114" s="187" t="e">
        <f>+#REF!</f>
        <v>#REF!</v>
      </c>
      <c r="U114" s="187"/>
      <c r="V114" s="189"/>
    </row>
    <row r="115" spans="1:31" s="185" customFormat="1" hidden="1" outlineLevel="3" x14ac:dyDescent="0.2">
      <c r="A115" s="194" t="s">
        <v>1060</v>
      </c>
      <c r="B115" s="184"/>
      <c r="C115" s="184" t="s">
        <v>1059</v>
      </c>
      <c r="D115" s="187" t="e">
        <f>+#REF!</f>
        <v>#REF!</v>
      </c>
      <c r="E115" s="188"/>
      <c r="F115" s="187" t="e">
        <f>+#REF!</f>
        <v>#REF!</v>
      </c>
      <c r="G115" s="188"/>
      <c r="H115" s="187" t="e">
        <f>+#REF!</f>
        <v>#REF!</v>
      </c>
      <c r="I115" s="188"/>
      <c r="J115" s="187" t="e">
        <f>+#REF!</f>
        <v>#REF!</v>
      </c>
      <c r="K115" s="188"/>
      <c r="L115" s="187" t="e">
        <f>+#REF!</f>
        <v>#REF!</v>
      </c>
      <c r="M115" s="187"/>
      <c r="N115" s="187"/>
      <c r="O115" s="187"/>
      <c r="P115" s="187"/>
      <c r="Q115" s="187"/>
      <c r="R115" s="187"/>
      <c r="S115" s="188"/>
      <c r="T115" s="187" t="e">
        <f>+#REF!</f>
        <v>#REF!</v>
      </c>
      <c r="U115" s="187"/>
      <c r="V115" s="189"/>
    </row>
    <row r="116" spans="1:31" s="185" customFormat="1" hidden="1" outlineLevel="3" x14ac:dyDescent="0.2">
      <c r="A116" s="194" t="s">
        <v>1061</v>
      </c>
      <c r="B116" s="184"/>
      <c r="C116" s="184" t="s">
        <v>1059</v>
      </c>
      <c r="D116" s="187" t="e">
        <f>+#REF!</f>
        <v>#REF!</v>
      </c>
      <c r="E116" s="188"/>
      <c r="F116" s="187" t="e">
        <f>+#REF!</f>
        <v>#REF!</v>
      </c>
      <c r="G116" s="188"/>
      <c r="H116" s="187" t="e">
        <f>+#REF!</f>
        <v>#REF!</v>
      </c>
      <c r="I116" s="188"/>
      <c r="J116" s="187" t="e">
        <f>+#REF!</f>
        <v>#REF!</v>
      </c>
      <c r="K116" s="188"/>
      <c r="L116" s="187" t="e">
        <f>+#REF!</f>
        <v>#REF!</v>
      </c>
      <c r="M116" s="187"/>
      <c r="N116" s="187"/>
      <c r="O116" s="187"/>
      <c r="P116" s="187"/>
      <c r="Q116" s="187"/>
      <c r="R116" s="187"/>
      <c r="S116" s="188"/>
      <c r="T116" s="187" t="e">
        <f>+#REF!</f>
        <v>#REF!</v>
      </c>
      <c r="U116" s="187"/>
      <c r="V116" s="189"/>
    </row>
    <row r="117" spans="1:31" s="185" customFormat="1" hidden="1" outlineLevel="3" x14ac:dyDescent="0.2">
      <c r="A117" s="194" t="s">
        <v>1062</v>
      </c>
      <c r="B117" s="184"/>
      <c r="C117" s="184" t="s">
        <v>1059</v>
      </c>
      <c r="D117" s="187" t="e">
        <f>+#REF!</f>
        <v>#REF!</v>
      </c>
      <c r="E117" s="188"/>
      <c r="F117" s="187" t="e">
        <f>+#REF!</f>
        <v>#REF!</v>
      </c>
      <c r="G117" s="188"/>
      <c r="H117" s="187" t="e">
        <f>+#REF!</f>
        <v>#REF!</v>
      </c>
      <c r="I117" s="188"/>
      <c r="J117" s="187" t="e">
        <f>+#REF!</f>
        <v>#REF!</v>
      </c>
      <c r="K117" s="188"/>
      <c r="L117" s="187" t="e">
        <f>+#REF!</f>
        <v>#REF!</v>
      </c>
      <c r="M117" s="187"/>
      <c r="N117" s="187"/>
      <c r="O117" s="187"/>
      <c r="P117" s="187"/>
      <c r="Q117" s="187"/>
      <c r="R117" s="187"/>
      <c r="S117" s="188"/>
      <c r="T117" s="187" t="e">
        <f>+#REF!</f>
        <v>#REF!</v>
      </c>
      <c r="U117" s="187"/>
      <c r="V117" s="189"/>
    </row>
    <row r="118" spans="1:31" s="185" customFormat="1" hidden="1" outlineLevel="3" x14ac:dyDescent="0.2">
      <c r="A118" s="194" t="s">
        <v>1063</v>
      </c>
      <c r="B118" s="184"/>
      <c r="C118" s="184" t="s">
        <v>1064</v>
      </c>
      <c r="D118" s="187" t="e">
        <f>+#REF!</f>
        <v>#REF!</v>
      </c>
      <c r="E118" s="188"/>
      <c r="F118" s="187" t="e">
        <f>+#REF!</f>
        <v>#REF!</v>
      </c>
      <c r="G118" s="188"/>
      <c r="H118" s="187" t="e">
        <f>+#REF!</f>
        <v>#REF!</v>
      </c>
      <c r="I118" s="188"/>
      <c r="J118" s="187" t="e">
        <f>+#REF!</f>
        <v>#REF!</v>
      </c>
      <c r="K118" s="188"/>
      <c r="L118" s="187" t="e">
        <f>+#REF!</f>
        <v>#REF!</v>
      </c>
      <c r="M118" s="187"/>
      <c r="N118" s="187"/>
      <c r="O118" s="187"/>
      <c r="P118" s="187"/>
      <c r="Q118" s="187"/>
      <c r="R118" s="187"/>
      <c r="S118" s="188"/>
      <c r="T118" s="187" t="e">
        <f>+#REF!</f>
        <v>#REF!</v>
      </c>
      <c r="U118" s="187"/>
      <c r="V118" s="189"/>
    </row>
    <row r="119" spans="1:31" s="185" customFormat="1" hidden="1" outlineLevel="3" x14ac:dyDescent="0.2">
      <c r="A119" s="194" t="s">
        <v>1065</v>
      </c>
      <c r="B119" s="184"/>
      <c r="C119" s="184" t="s">
        <v>1066</v>
      </c>
      <c r="D119" s="187" t="e">
        <f>+#REF!</f>
        <v>#REF!</v>
      </c>
      <c r="E119" s="188"/>
      <c r="F119" s="187" t="e">
        <f>+#REF!</f>
        <v>#REF!</v>
      </c>
      <c r="G119" s="188"/>
      <c r="H119" s="187" t="e">
        <f>+#REF!</f>
        <v>#REF!</v>
      </c>
      <c r="I119" s="188"/>
      <c r="J119" s="187" t="e">
        <f>+#REF!</f>
        <v>#REF!</v>
      </c>
      <c r="K119" s="188"/>
      <c r="L119" s="187" t="e">
        <f>+#REF!</f>
        <v>#REF!</v>
      </c>
      <c r="M119" s="187"/>
      <c r="N119" s="187"/>
      <c r="O119" s="187"/>
      <c r="P119" s="187"/>
      <c r="Q119" s="187"/>
      <c r="R119" s="187"/>
      <c r="S119" s="188"/>
      <c r="T119" s="187" t="e">
        <f>+#REF!</f>
        <v>#REF!</v>
      </c>
      <c r="U119" s="187"/>
      <c r="V119" s="189"/>
    </row>
    <row r="120" spans="1:31" s="185" customFormat="1" hidden="1" outlineLevel="3" x14ac:dyDescent="0.2">
      <c r="A120" s="194" t="s">
        <v>1065</v>
      </c>
      <c r="B120" s="184"/>
      <c r="C120" s="184" t="s">
        <v>1067</v>
      </c>
      <c r="D120" s="187" t="e">
        <f>+#REF!</f>
        <v>#REF!</v>
      </c>
      <c r="E120" s="188"/>
      <c r="F120" s="187" t="e">
        <f>+#REF!</f>
        <v>#REF!</v>
      </c>
      <c r="G120" s="188"/>
      <c r="H120" s="187" t="e">
        <f>+#REF!</f>
        <v>#REF!</v>
      </c>
      <c r="I120" s="188"/>
      <c r="J120" s="187" t="e">
        <f>+#REF!</f>
        <v>#REF!</v>
      </c>
      <c r="K120" s="188"/>
      <c r="L120" s="187" t="e">
        <f>+#REF!</f>
        <v>#REF!</v>
      </c>
      <c r="M120" s="187"/>
      <c r="N120" s="187"/>
      <c r="O120" s="187"/>
      <c r="P120" s="187"/>
      <c r="Q120" s="187"/>
      <c r="R120" s="187"/>
      <c r="S120" s="188"/>
      <c r="T120" s="187" t="e">
        <f>+#REF!</f>
        <v>#REF!</v>
      </c>
      <c r="U120" s="187"/>
      <c r="V120" s="189"/>
    </row>
    <row r="121" spans="1:31" s="185" customFormat="1" hidden="1" outlineLevel="3" x14ac:dyDescent="0.2">
      <c r="A121" s="194" t="s">
        <v>1065</v>
      </c>
      <c r="B121" s="184"/>
      <c r="C121" s="184" t="s">
        <v>1068</v>
      </c>
      <c r="D121" s="187" t="e">
        <f>+#REF!</f>
        <v>#REF!</v>
      </c>
      <c r="E121" s="188"/>
      <c r="F121" s="187" t="e">
        <f>+#REF!</f>
        <v>#REF!</v>
      </c>
      <c r="G121" s="188"/>
      <c r="H121" s="187" t="e">
        <f>+#REF!</f>
        <v>#REF!</v>
      </c>
      <c r="I121" s="188"/>
      <c r="J121" s="187" t="e">
        <f>+#REF!</f>
        <v>#REF!</v>
      </c>
      <c r="K121" s="188"/>
      <c r="L121" s="187" t="e">
        <f>+#REF!</f>
        <v>#REF!</v>
      </c>
      <c r="M121" s="187"/>
      <c r="N121" s="187"/>
      <c r="O121" s="187"/>
      <c r="P121" s="187"/>
      <c r="Q121" s="187"/>
      <c r="R121" s="187"/>
      <c r="S121" s="188"/>
      <c r="T121" s="187" t="e">
        <f>+#REF!</f>
        <v>#REF!</v>
      </c>
      <c r="U121" s="187"/>
      <c r="V121" s="189"/>
    </row>
    <row r="122" spans="1:31" s="185" customFormat="1" hidden="1" outlineLevel="3" x14ac:dyDescent="0.2">
      <c r="A122" s="194"/>
      <c r="B122" s="184"/>
      <c r="C122" s="184"/>
      <c r="D122" s="193" t="e">
        <f>SUM(D113:D121)</f>
        <v>#REF!</v>
      </c>
      <c r="E122" s="188"/>
      <c r="F122" s="193" t="e">
        <f>SUM(F113:F121)</f>
        <v>#REF!</v>
      </c>
      <c r="G122" s="188"/>
      <c r="H122" s="193" t="e">
        <f>SUM(H113:H121)</f>
        <v>#REF!</v>
      </c>
      <c r="I122" s="188"/>
      <c r="J122" s="193" t="e">
        <f>SUM(J113:J121)</f>
        <v>#REF!</v>
      </c>
      <c r="K122" s="188"/>
      <c r="L122" s="193" t="e">
        <f>SUM(L113:L121)</f>
        <v>#REF!</v>
      </c>
      <c r="M122" s="187"/>
      <c r="N122" s="187"/>
      <c r="O122" s="187"/>
      <c r="P122" s="187"/>
      <c r="Q122" s="187"/>
      <c r="R122" s="187"/>
      <c r="S122" s="188"/>
      <c r="T122" s="193" t="e">
        <f>SUM(T113:T121)</f>
        <v>#REF!</v>
      </c>
      <c r="U122" s="187"/>
      <c r="V122" s="189"/>
    </row>
    <row r="123" spans="1:31" hidden="1" outlineLevel="3" x14ac:dyDescent="0.2">
      <c r="D123" s="149"/>
      <c r="E123" s="149"/>
      <c r="F123" s="149"/>
      <c r="G123" s="149"/>
      <c r="H123" s="149"/>
      <c r="I123" s="149"/>
      <c r="J123" s="149"/>
      <c r="K123" s="149"/>
      <c r="L123" s="149"/>
      <c r="M123" s="149"/>
      <c r="N123" s="149"/>
      <c r="O123" s="149"/>
      <c r="P123" s="149"/>
      <c r="Q123" s="149"/>
      <c r="R123" s="149"/>
      <c r="S123" s="149"/>
      <c r="T123" s="149"/>
      <c r="U123" s="149"/>
      <c r="V123" s="161"/>
    </row>
    <row r="124" spans="1:31" hidden="1" outlineLevel="3" x14ac:dyDescent="0.2">
      <c r="D124" s="149"/>
      <c r="E124" s="149"/>
      <c r="F124" s="149"/>
      <c r="G124" s="149"/>
      <c r="H124" s="149"/>
      <c r="I124" s="149"/>
      <c r="J124" s="149"/>
      <c r="K124" s="149"/>
      <c r="L124" s="149"/>
      <c r="M124" s="149"/>
      <c r="N124" s="149"/>
      <c r="O124" s="149"/>
      <c r="P124" s="149"/>
      <c r="Q124" s="149"/>
      <c r="R124" s="149"/>
      <c r="S124" s="149"/>
      <c r="T124" s="149"/>
      <c r="U124" s="149"/>
      <c r="V124" s="161"/>
    </row>
    <row r="125" spans="1:31" hidden="1" outlineLevel="1" collapsed="1" x14ac:dyDescent="0.2">
      <c r="B125" s="196" t="s">
        <v>1049</v>
      </c>
      <c r="D125" s="149" t="e">
        <f>+D48+D56+D64+D73+D100+D108-D122</f>
        <v>#REF!</v>
      </c>
      <c r="E125" s="149"/>
      <c r="F125" s="149" t="e">
        <f>+F48+F56+F64+F73+F100+F108-F122</f>
        <v>#REF!</v>
      </c>
      <c r="G125" s="149"/>
      <c r="H125" s="149" t="e">
        <f>+H48+H56+H64+H73+H100+H108-H122</f>
        <v>#REF!</v>
      </c>
      <c r="I125" s="149"/>
      <c r="J125" s="149" t="e">
        <f>+J48+J56+J64+J73+J100+J108-J122</f>
        <v>#REF!</v>
      </c>
      <c r="K125" s="149"/>
      <c r="L125" s="149" t="e">
        <f>+L48+L56+L64+L73+L100+L108-L122</f>
        <v>#REF!</v>
      </c>
      <c r="M125" s="149"/>
      <c r="N125" s="149">
        <f>+N48+N56+N64+N73+N100+N108-N122</f>
        <v>0</v>
      </c>
      <c r="O125" s="149"/>
      <c r="P125" s="149">
        <f>+P48+P56+P64+P73+P100+P108-P122</f>
        <v>0</v>
      </c>
      <c r="Q125" s="149"/>
      <c r="R125" s="149">
        <f>+R48+R56+R64+R73+R100+R108-R122</f>
        <v>0</v>
      </c>
      <c r="S125" s="149"/>
      <c r="T125" s="149" t="e">
        <f>+T48+T56+T64+T73+T100+T108-T122</f>
        <v>#REF!</v>
      </c>
      <c r="U125" s="149"/>
      <c r="V125" s="161"/>
      <c r="W125" s="176" t="e">
        <f>+F125</f>
        <v>#REF!</v>
      </c>
      <c r="X125" s="176" t="e">
        <f>+H125</f>
        <v>#REF!</v>
      </c>
      <c r="Y125" s="176" t="e">
        <f>+J125</f>
        <v>#REF!</v>
      </c>
      <c r="Z125" s="176"/>
      <c r="AA125" s="176"/>
      <c r="AD125" s="176" t="e">
        <f>SUM(V125:AB125)</f>
        <v>#REF!</v>
      </c>
      <c r="AE125" s="176" t="e">
        <f>+L125-AD125</f>
        <v>#REF!</v>
      </c>
    </row>
    <row r="126" spans="1:31" hidden="1" outlineLevel="1" x14ac:dyDescent="0.2">
      <c r="C126" s="152" t="s">
        <v>46</v>
      </c>
      <c r="D126" s="149" t="e">
        <f>+D125-D10</f>
        <v>#REF!</v>
      </c>
      <c r="E126" s="149"/>
      <c r="F126" s="149"/>
      <c r="G126" s="149"/>
      <c r="H126" s="149"/>
      <c r="I126" s="149"/>
      <c r="J126" s="149"/>
      <c r="K126" s="149"/>
      <c r="L126" s="149"/>
      <c r="M126" s="149"/>
      <c r="N126" s="149"/>
      <c r="O126" s="149"/>
      <c r="P126" s="149"/>
      <c r="Q126" s="149"/>
      <c r="R126" s="149"/>
      <c r="S126" s="149"/>
      <c r="T126" s="149" t="e">
        <f>+T125-T10</f>
        <v>#REF!</v>
      </c>
      <c r="U126" s="149"/>
      <c r="V126" s="161"/>
    </row>
    <row r="127" spans="1:31" hidden="1" outlineLevel="1" x14ac:dyDescent="0.2">
      <c r="D127" s="149"/>
      <c r="E127" s="149"/>
      <c r="F127" s="149"/>
      <c r="G127" s="149"/>
      <c r="H127" s="149"/>
      <c r="I127" s="149"/>
      <c r="J127" s="149"/>
      <c r="K127" s="149"/>
      <c r="L127" s="149"/>
      <c r="M127" s="149"/>
      <c r="N127" s="149"/>
      <c r="O127" s="149"/>
      <c r="P127" s="149"/>
      <c r="Q127" s="149"/>
      <c r="R127" s="149"/>
      <c r="S127" s="149"/>
      <c r="T127" s="149"/>
      <c r="U127" s="149"/>
      <c r="V127" s="161"/>
    </row>
    <row r="128" spans="1:31" s="185" customFormat="1" hidden="1" outlineLevel="3" x14ac:dyDescent="0.2">
      <c r="A128" s="183">
        <v>121</v>
      </c>
      <c r="B128" s="184" t="s">
        <v>409</v>
      </c>
      <c r="D128" s="188"/>
      <c r="E128" s="188"/>
      <c r="F128" s="188"/>
      <c r="G128" s="188"/>
      <c r="H128" s="188"/>
      <c r="I128" s="188"/>
      <c r="J128" s="188"/>
      <c r="K128" s="188"/>
      <c r="L128" s="188"/>
      <c r="M128" s="188"/>
      <c r="N128" s="188"/>
      <c r="O128" s="188"/>
      <c r="P128" s="188"/>
      <c r="Q128" s="188"/>
      <c r="R128" s="188"/>
      <c r="S128" s="188"/>
      <c r="T128" s="188"/>
      <c r="U128" s="188"/>
      <c r="V128" s="189"/>
    </row>
    <row r="129" spans="1:31" s="185" customFormat="1" hidden="1" outlineLevel="3" x14ac:dyDescent="0.2">
      <c r="A129" s="183"/>
      <c r="B129" s="184" t="s">
        <v>601</v>
      </c>
      <c r="D129" s="188"/>
      <c r="E129" s="188"/>
      <c r="F129" s="188"/>
      <c r="G129" s="188"/>
      <c r="H129" s="188"/>
      <c r="I129" s="188"/>
      <c r="J129" s="188"/>
      <c r="K129" s="188"/>
      <c r="L129" s="188"/>
      <c r="M129" s="188"/>
      <c r="N129" s="188"/>
      <c r="O129" s="188"/>
      <c r="P129" s="188"/>
      <c r="Q129" s="188"/>
      <c r="R129" s="188"/>
      <c r="S129" s="188"/>
      <c r="T129" s="188"/>
      <c r="U129" s="188"/>
      <c r="V129" s="189"/>
    </row>
    <row r="130" spans="1:31" s="185" customFormat="1" hidden="1" outlineLevel="3" x14ac:dyDescent="0.2">
      <c r="A130" s="183"/>
      <c r="B130" s="184"/>
      <c r="C130" s="185" t="s">
        <v>130</v>
      </c>
      <c r="D130" s="190" t="e">
        <f>+#REF!</f>
        <v>#REF!</v>
      </c>
      <c r="E130" s="188"/>
      <c r="F130" s="190" t="e">
        <f>+#REF!</f>
        <v>#REF!</v>
      </c>
      <c r="G130" s="188"/>
      <c r="H130" s="190" t="e">
        <f>+#REF!</f>
        <v>#REF!</v>
      </c>
      <c r="I130" s="188"/>
      <c r="J130" s="190" t="e">
        <f>+#REF!</f>
        <v>#REF!</v>
      </c>
      <c r="K130" s="188"/>
      <c r="L130" s="190" t="e">
        <f>F130+H130+J130</f>
        <v>#REF!</v>
      </c>
      <c r="M130" s="187"/>
      <c r="N130" s="187"/>
      <c r="O130" s="187"/>
      <c r="P130" s="187"/>
      <c r="Q130" s="187"/>
      <c r="R130" s="187"/>
      <c r="S130" s="188"/>
      <c r="T130" s="190" t="e">
        <f>D130+L130</f>
        <v>#REF!</v>
      </c>
      <c r="U130" s="187"/>
      <c r="V130" s="189"/>
    </row>
    <row r="131" spans="1:31" s="185" customFormat="1" hidden="1" outlineLevel="3" x14ac:dyDescent="0.2">
      <c r="A131" s="183"/>
      <c r="B131" s="184"/>
      <c r="C131" s="192"/>
      <c r="D131" s="187" t="e">
        <f>SUM(D130)</f>
        <v>#REF!</v>
      </c>
      <c r="E131" s="187"/>
      <c r="F131" s="187" t="e">
        <f>SUM(F130)</f>
        <v>#REF!</v>
      </c>
      <c r="G131" s="187"/>
      <c r="H131" s="187" t="e">
        <f>SUM(H130)</f>
        <v>#REF!</v>
      </c>
      <c r="I131" s="187"/>
      <c r="J131" s="187" t="e">
        <f>SUM(J130)</f>
        <v>#REF!</v>
      </c>
      <c r="K131" s="187"/>
      <c r="L131" s="187" t="e">
        <f>SUM(L130)</f>
        <v>#REF!</v>
      </c>
      <c r="M131" s="187"/>
      <c r="N131" s="187"/>
      <c r="O131" s="187"/>
      <c r="P131" s="187"/>
      <c r="Q131" s="187"/>
      <c r="R131" s="187"/>
      <c r="S131" s="187"/>
      <c r="T131" s="187" t="e">
        <f>SUM(T130)</f>
        <v>#REF!</v>
      </c>
      <c r="U131" s="187"/>
      <c r="V131" s="189"/>
    </row>
    <row r="132" spans="1:31" s="185" customFormat="1" hidden="1" outlineLevel="3" x14ac:dyDescent="0.2">
      <c r="A132" s="183"/>
      <c r="B132" s="184"/>
      <c r="D132" s="188"/>
      <c r="E132" s="188"/>
      <c r="F132" s="188"/>
      <c r="G132" s="188"/>
      <c r="H132" s="188"/>
      <c r="I132" s="188"/>
      <c r="J132" s="188"/>
      <c r="K132" s="188"/>
      <c r="L132" s="188"/>
      <c r="M132" s="188"/>
      <c r="N132" s="188"/>
      <c r="O132" s="188"/>
      <c r="P132" s="188"/>
      <c r="Q132" s="188"/>
      <c r="R132" s="188"/>
      <c r="S132" s="188"/>
      <c r="T132" s="188"/>
      <c r="U132" s="188"/>
      <c r="V132" s="189"/>
    </row>
    <row r="133" spans="1:31" s="185" customFormat="1" hidden="1" outlineLevel="3" x14ac:dyDescent="0.2">
      <c r="A133" s="183"/>
      <c r="B133" s="184"/>
      <c r="C133" s="184" t="s">
        <v>131</v>
      </c>
      <c r="D133" s="193" t="e">
        <f>D131</f>
        <v>#REF!</v>
      </c>
      <c r="E133" s="188"/>
      <c r="F133" s="193" t="e">
        <f>F131</f>
        <v>#REF!</v>
      </c>
      <c r="G133" s="188"/>
      <c r="H133" s="193" t="e">
        <f>H131</f>
        <v>#REF!</v>
      </c>
      <c r="I133" s="188"/>
      <c r="J133" s="193" t="e">
        <f>J131</f>
        <v>#REF!</v>
      </c>
      <c r="K133" s="188"/>
      <c r="L133" s="193" t="e">
        <f>L131</f>
        <v>#REF!</v>
      </c>
      <c r="M133" s="187"/>
      <c r="N133" s="187"/>
      <c r="O133" s="187"/>
      <c r="P133" s="187"/>
      <c r="Q133" s="187"/>
      <c r="R133" s="187"/>
      <c r="S133" s="188"/>
      <c r="T133" s="193" t="e">
        <f>T131</f>
        <v>#REF!</v>
      </c>
      <c r="U133" s="187"/>
      <c r="V133" s="189"/>
    </row>
    <row r="134" spans="1:31" hidden="1" outlineLevel="3" x14ac:dyDescent="0.2">
      <c r="D134" s="149"/>
      <c r="E134" s="149"/>
      <c r="F134" s="149"/>
      <c r="G134" s="149"/>
      <c r="H134" s="149"/>
      <c r="I134" s="149"/>
      <c r="J134" s="149"/>
      <c r="K134" s="149"/>
      <c r="L134" s="149"/>
      <c r="M134" s="149"/>
      <c r="N134" s="149"/>
      <c r="O134" s="149"/>
      <c r="P134" s="149"/>
      <c r="Q134" s="149"/>
      <c r="R134" s="149"/>
      <c r="S134" s="149"/>
      <c r="T134" s="149"/>
      <c r="U134" s="149"/>
      <c r="V134" s="161"/>
    </row>
    <row r="135" spans="1:31" hidden="1" outlineLevel="1" collapsed="1" x14ac:dyDescent="0.2">
      <c r="B135" s="196" t="s">
        <v>1050</v>
      </c>
      <c r="D135" s="149" t="e">
        <f>+D133</f>
        <v>#REF!</v>
      </c>
      <c r="E135" s="149"/>
      <c r="F135" s="149" t="e">
        <f>+F133</f>
        <v>#REF!</v>
      </c>
      <c r="G135" s="149"/>
      <c r="H135" s="149" t="e">
        <f>+H133</f>
        <v>#REF!</v>
      </c>
      <c r="I135" s="149"/>
      <c r="J135" s="149" t="e">
        <f>+J133</f>
        <v>#REF!</v>
      </c>
      <c r="K135" s="149"/>
      <c r="L135" s="149" t="e">
        <f>+L133</f>
        <v>#REF!</v>
      </c>
      <c r="M135" s="149"/>
      <c r="N135" s="149"/>
      <c r="O135" s="149"/>
      <c r="P135" s="149"/>
      <c r="Q135" s="149"/>
      <c r="R135" s="149"/>
      <c r="S135" s="149"/>
      <c r="T135" s="149" t="e">
        <f>+T133</f>
        <v>#REF!</v>
      </c>
      <c r="U135" s="149"/>
      <c r="V135" s="161"/>
      <c r="AD135" s="176">
        <f>SUM(V135:AB135)</f>
        <v>0</v>
      </c>
      <c r="AE135" s="176" t="e">
        <f>+L135-AD135</f>
        <v>#REF!</v>
      </c>
    </row>
    <row r="136" spans="1:31" hidden="1" outlineLevel="1" x14ac:dyDescent="0.2">
      <c r="D136" s="149"/>
      <c r="E136" s="149"/>
      <c r="F136" s="149"/>
      <c r="G136" s="149"/>
      <c r="H136" s="149"/>
      <c r="I136" s="149"/>
      <c r="J136" s="149"/>
      <c r="K136" s="149"/>
      <c r="L136" s="149"/>
      <c r="M136" s="149"/>
      <c r="N136" s="149"/>
      <c r="O136" s="149"/>
      <c r="P136" s="149"/>
      <c r="Q136" s="149"/>
      <c r="R136" s="149"/>
      <c r="S136" s="149"/>
      <c r="T136" s="149"/>
      <c r="U136" s="149"/>
      <c r="V136" s="161"/>
    </row>
    <row r="137" spans="1:31" s="185" customFormat="1" hidden="1" outlineLevel="2" x14ac:dyDescent="0.2">
      <c r="A137" s="183">
        <v>107</v>
      </c>
      <c r="B137" s="184" t="s">
        <v>410</v>
      </c>
      <c r="D137" s="188"/>
      <c r="E137" s="188"/>
      <c r="F137" s="188"/>
      <c r="G137" s="188"/>
      <c r="H137" s="188"/>
      <c r="I137" s="188"/>
      <c r="J137" s="188"/>
      <c r="K137" s="188"/>
      <c r="L137" s="188"/>
      <c r="M137" s="188"/>
      <c r="N137" s="188"/>
      <c r="O137" s="188"/>
      <c r="P137" s="188"/>
      <c r="Q137" s="188"/>
      <c r="R137" s="188"/>
      <c r="S137" s="188"/>
      <c r="T137" s="188"/>
      <c r="U137" s="188"/>
      <c r="V137" s="189"/>
    </row>
    <row r="138" spans="1:31" s="185" customFormat="1" hidden="1" outlineLevel="2" x14ac:dyDescent="0.2">
      <c r="A138" s="183"/>
      <c r="B138" s="184" t="s">
        <v>132</v>
      </c>
      <c r="D138" s="188"/>
      <c r="E138" s="188"/>
      <c r="F138" s="188"/>
      <c r="G138" s="188"/>
      <c r="H138" s="188"/>
      <c r="I138" s="188"/>
      <c r="J138" s="188"/>
      <c r="K138" s="188"/>
      <c r="L138" s="188"/>
      <c r="M138" s="188"/>
      <c r="N138" s="188"/>
      <c r="O138" s="188"/>
      <c r="P138" s="188"/>
      <c r="Q138" s="188"/>
      <c r="R138" s="188"/>
      <c r="S138" s="188"/>
      <c r="T138" s="188"/>
      <c r="U138" s="188"/>
      <c r="V138" s="189"/>
    </row>
    <row r="139" spans="1:31" s="185" customFormat="1" hidden="1" outlineLevel="2" x14ac:dyDescent="0.2">
      <c r="A139" s="183"/>
      <c r="B139" s="184"/>
      <c r="D139" s="188"/>
      <c r="E139" s="188"/>
      <c r="F139" s="188"/>
      <c r="G139" s="188"/>
      <c r="H139" s="188"/>
      <c r="I139" s="188"/>
      <c r="J139" s="188"/>
      <c r="K139" s="188"/>
      <c r="L139" s="188"/>
      <c r="M139" s="188"/>
      <c r="N139" s="188"/>
      <c r="O139" s="188"/>
      <c r="P139" s="188"/>
      <c r="Q139" s="188"/>
      <c r="R139" s="188"/>
      <c r="S139" s="188"/>
      <c r="T139" s="188"/>
      <c r="U139" s="188"/>
      <c r="V139" s="189"/>
    </row>
    <row r="140" spans="1:31" s="185" customFormat="1" hidden="1" outlineLevel="2" x14ac:dyDescent="0.2">
      <c r="A140" s="183"/>
      <c r="B140" s="184"/>
      <c r="C140" s="185" t="s">
        <v>601</v>
      </c>
      <c r="D140" s="188" t="e">
        <f>+#REF!</f>
        <v>#REF!</v>
      </c>
      <c r="E140" s="188"/>
      <c r="F140" s="188" t="e">
        <f>+#REF!</f>
        <v>#REF!</v>
      </c>
      <c r="G140" s="188"/>
      <c r="H140" s="188" t="e">
        <f>+#REF!</f>
        <v>#REF!</v>
      </c>
      <c r="I140" s="188"/>
      <c r="J140" s="188" t="e">
        <f>+#REF!</f>
        <v>#REF!</v>
      </c>
      <c r="K140" s="188"/>
      <c r="L140" s="188" t="e">
        <f>F140+H140+J140</f>
        <v>#REF!</v>
      </c>
      <c r="M140" s="188"/>
      <c r="N140" s="188"/>
      <c r="O140" s="188"/>
      <c r="P140" s="188"/>
      <c r="Q140" s="188"/>
      <c r="R140" s="188"/>
      <c r="S140" s="188"/>
      <c r="T140" s="188" t="e">
        <f>D140+L140</f>
        <v>#REF!</v>
      </c>
      <c r="U140" s="188"/>
      <c r="V140" s="189"/>
      <c r="W140" s="197"/>
    </row>
    <row r="141" spans="1:31" s="185" customFormat="1" hidden="1" outlineLevel="2" x14ac:dyDescent="0.2">
      <c r="A141" s="183"/>
      <c r="B141" s="184"/>
      <c r="C141" s="185" t="s">
        <v>111</v>
      </c>
      <c r="D141" s="188" t="e">
        <f>+#REF!</f>
        <v>#REF!</v>
      </c>
      <c r="E141" s="188"/>
      <c r="F141" s="188" t="e">
        <f>+#REF!</f>
        <v>#REF!</v>
      </c>
      <c r="G141" s="188"/>
      <c r="H141" s="188" t="e">
        <f>+#REF!</f>
        <v>#REF!</v>
      </c>
      <c r="I141" s="188"/>
      <c r="J141" s="188" t="e">
        <f>+#REF!</f>
        <v>#REF!</v>
      </c>
      <c r="K141" s="188"/>
      <c r="L141" s="188" t="e">
        <f>F141+H141+J141</f>
        <v>#REF!</v>
      </c>
      <c r="M141" s="188"/>
      <c r="N141" s="188"/>
      <c r="O141" s="188"/>
      <c r="P141" s="188"/>
      <c r="Q141" s="188"/>
      <c r="R141" s="188"/>
      <c r="S141" s="188"/>
      <c r="T141" s="188" t="e">
        <f>D141+L141</f>
        <v>#REF!</v>
      </c>
      <c r="U141" s="188"/>
      <c r="V141" s="189"/>
      <c r="W141" s="197"/>
    </row>
    <row r="142" spans="1:31" s="185" customFormat="1" hidden="1" outlineLevel="2" x14ac:dyDescent="0.2">
      <c r="A142" s="183"/>
      <c r="B142" s="184"/>
      <c r="C142" s="185" t="s">
        <v>119</v>
      </c>
      <c r="D142" s="190" t="e">
        <f>+#REF!</f>
        <v>#REF!</v>
      </c>
      <c r="E142" s="188"/>
      <c r="F142" s="190" t="e">
        <f>+#REF!</f>
        <v>#REF!</v>
      </c>
      <c r="G142" s="188"/>
      <c r="H142" s="190" t="e">
        <f>+#REF!</f>
        <v>#REF!</v>
      </c>
      <c r="I142" s="188"/>
      <c r="J142" s="190" t="e">
        <f>+#REF!</f>
        <v>#REF!</v>
      </c>
      <c r="K142" s="188"/>
      <c r="L142" s="190" t="e">
        <f>F142+H142+J142</f>
        <v>#REF!</v>
      </c>
      <c r="M142" s="187"/>
      <c r="N142" s="187"/>
      <c r="O142" s="187"/>
      <c r="P142" s="187"/>
      <c r="Q142" s="187"/>
      <c r="R142" s="187"/>
      <c r="S142" s="188"/>
      <c r="T142" s="190" t="e">
        <f>D142+L142</f>
        <v>#REF!</v>
      </c>
      <c r="U142" s="187"/>
      <c r="V142" s="189"/>
      <c r="W142" s="197"/>
    </row>
    <row r="143" spans="1:31" s="185" customFormat="1" hidden="1" outlineLevel="2" x14ac:dyDescent="0.2">
      <c r="A143" s="183"/>
      <c r="B143" s="184"/>
      <c r="C143" s="192"/>
      <c r="D143" s="187" t="e">
        <f>SUM(D140:D142)</f>
        <v>#REF!</v>
      </c>
      <c r="E143" s="187"/>
      <c r="F143" s="187" t="e">
        <f>SUM(F140:F142)</f>
        <v>#REF!</v>
      </c>
      <c r="G143" s="187"/>
      <c r="H143" s="187" t="e">
        <f>SUM(H140:H142)</f>
        <v>#REF!</v>
      </c>
      <c r="I143" s="187"/>
      <c r="J143" s="187" t="e">
        <f>SUM(J140:J142)</f>
        <v>#REF!</v>
      </c>
      <c r="K143" s="187"/>
      <c r="L143" s="187" t="e">
        <f>SUM(L140:L142)</f>
        <v>#REF!</v>
      </c>
      <c r="M143" s="187"/>
      <c r="N143" s="187"/>
      <c r="O143" s="187"/>
      <c r="P143" s="187"/>
      <c r="Q143" s="187"/>
      <c r="R143" s="187"/>
      <c r="S143" s="187"/>
      <c r="T143" s="187" t="e">
        <f>SUM(T140:T142)</f>
        <v>#REF!</v>
      </c>
      <c r="U143" s="187"/>
      <c r="V143" s="189"/>
    </row>
    <row r="144" spans="1:31" hidden="1" outlineLevel="2" x14ac:dyDescent="0.2">
      <c r="C144" s="11"/>
      <c r="D144" s="153"/>
      <c r="E144" s="149"/>
      <c r="F144" s="153"/>
      <c r="G144" s="149"/>
      <c r="H144" s="153"/>
      <c r="I144" s="149"/>
      <c r="J144" s="153"/>
      <c r="K144" s="149"/>
      <c r="L144" s="153"/>
      <c r="M144" s="153"/>
      <c r="N144" s="153"/>
      <c r="O144" s="153"/>
      <c r="P144" s="153"/>
      <c r="Q144" s="153"/>
      <c r="R144" s="153"/>
      <c r="S144" s="149"/>
      <c r="T144" s="153"/>
      <c r="U144" s="153"/>
      <c r="V144" s="161"/>
    </row>
    <row r="145" spans="1:31" hidden="1" outlineLevel="2" x14ac:dyDescent="0.2">
      <c r="B145" s="152"/>
      <c r="C145" s="11"/>
      <c r="D145" s="153"/>
      <c r="E145" s="149"/>
      <c r="F145" s="153"/>
      <c r="G145" s="149"/>
      <c r="H145" s="153"/>
      <c r="I145" s="149"/>
      <c r="J145" s="153"/>
      <c r="K145" s="149"/>
      <c r="L145" s="153"/>
      <c r="M145" s="153"/>
      <c r="N145" s="153"/>
      <c r="O145" s="153"/>
      <c r="P145" s="153"/>
      <c r="Q145" s="153"/>
      <c r="R145" s="153"/>
      <c r="S145" s="149"/>
      <c r="T145" s="153"/>
      <c r="U145" s="153"/>
      <c r="V145" s="161"/>
    </row>
    <row r="146" spans="1:31" hidden="1" outlineLevel="1" collapsed="1" x14ac:dyDescent="0.2">
      <c r="B146" s="196" t="s">
        <v>1052</v>
      </c>
      <c r="D146" s="149"/>
      <c r="E146" s="149"/>
      <c r="F146" s="149" t="e">
        <f>+F143</f>
        <v>#REF!</v>
      </c>
      <c r="G146" s="149"/>
      <c r="H146" s="149" t="e">
        <f>+H143</f>
        <v>#REF!</v>
      </c>
      <c r="I146" s="149"/>
      <c r="J146" s="149" t="e">
        <f>+J143</f>
        <v>#REF!</v>
      </c>
      <c r="K146" s="149"/>
      <c r="L146" s="149" t="e">
        <f>+L143</f>
        <v>#REF!</v>
      </c>
      <c r="M146" s="149"/>
      <c r="N146" s="149"/>
      <c r="O146" s="149"/>
      <c r="P146" s="149"/>
      <c r="Q146" s="149"/>
      <c r="R146" s="149"/>
      <c r="S146" s="149"/>
      <c r="T146" s="149" t="e">
        <f>+T143</f>
        <v>#REF!</v>
      </c>
      <c r="U146" s="149"/>
      <c r="V146" s="161"/>
      <c r="W146" s="176" t="e">
        <f>-W125-W175</f>
        <v>#REF!</v>
      </c>
      <c r="AB146" s="176" t="e">
        <f>+F146+F125+F159</f>
        <v>#REF!</v>
      </c>
      <c r="AC146" s="176"/>
      <c r="AD146" s="176" t="e">
        <f>SUM(V146:AB146)</f>
        <v>#REF!</v>
      </c>
      <c r="AE146" s="176" t="e">
        <f>+L146-AD146</f>
        <v>#REF!</v>
      </c>
    </row>
    <row r="147" spans="1:31" hidden="1" outlineLevel="1" x14ac:dyDescent="0.2">
      <c r="D147" s="198"/>
      <c r="E147" s="198"/>
      <c r="F147" s="198"/>
      <c r="G147" s="198"/>
      <c r="H147" s="198"/>
      <c r="I147" s="198"/>
      <c r="J147" s="198"/>
      <c r="K147" s="198"/>
      <c r="L147" s="198"/>
      <c r="M147" s="198"/>
      <c r="N147" s="198"/>
      <c r="O147" s="198"/>
      <c r="P147" s="198"/>
      <c r="Q147" s="198"/>
      <c r="R147" s="198"/>
      <c r="S147" s="198"/>
      <c r="T147" s="198"/>
      <c r="U147" s="198"/>
    </row>
    <row r="148" spans="1:31" s="185" customFormat="1" hidden="1" outlineLevel="2" x14ac:dyDescent="0.2">
      <c r="A148" s="183"/>
      <c r="B148" s="184" t="s">
        <v>1055</v>
      </c>
      <c r="C148" s="184"/>
      <c r="D148" s="187"/>
      <c r="E148" s="188"/>
      <c r="F148" s="187"/>
      <c r="G148" s="188"/>
      <c r="H148" s="187"/>
      <c r="I148" s="188"/>
      <c r="J148" s="187"/>
      <c r="K148" s="188"/>
      <c r="L148" s="187"/>
      <c r="M148" s="187"/>
      <c r="N148" s="187"/>
      <c r="O148" s="187"/>
      <c r="P148" s="187"/>
      <c r="Q148" s="187"/>
      <c r="R148" s="187"/>
      <c r="S148" s="188"/>
      <c r="T148" s="187"/>
      <c r="U148" s="187"/>
      <c r="V148" s="189"/>
    </row>
    <row r="149" spans="1:31" s="185" customFormat="1" hidden="1" outlineLevel="2" x14ac:dyDescent="0.2">
      <c r="A149" s="183"/>
      <c r="B149" s="184"/>
      <c r="C149" s="184"/>
      <c r="D149" s="187"/>
      <c r="E149" s="188"/>
      <c r="F149" s="187"/>
      <c r="G149" s="188"/>
      <c r="H149" s="187"/>
      <c r="I149" s="188"/>
      <c r="J149" s="187"/>
      <c r="K149" s="188"/>
      <c r="L149" s="187"/>
      <c r="M149" s="187"/>
      <c r="N149" s="187"/>
      <c r="O149" s="187"/>
      <c r="P149" s="187"/>
      <c r="Q149" s="187"/>
      <c r="R149" s="187"/>
      <c r="S149" s="188"/>
      <c r="T149" s="187"/>
      <c r="U149" s="187"/>
      <c r="V149" s="189"/>
    </row>
    <row r="150" spans="1:31" s="185" customFormat="1" hidden="1" outlineLevel="2" x14ac:dyDescent="0.2">
      <c r="A150" s="194" t="s">
        <v>1056</v>
      </c>
      <c r="B150" s="184"/>
      <c r="C150" s="184" t="s">
        <v>1057</v>
      </c>
      <c r="D150" s="187" t="e">
        <f t="shared" ref="D150:D158" si="13">+D113</f>
        <v>#REF!</v>
      </c>
      <c r="E150" s="188"/>
      <c r="F150" s="187" t="e">
        <f t="shared" ref="F150:F158" si="14">+F113</f>
        <v>#REF!</v>
      </c>
      <c r="G150" s="188"/>
      <c r="H150" s="187" t="e">
        <f t="shared" ref="H150:H158" si="15">+H113</f>
        <v>#REF!</v>
      </c>
      <c r="I150" s="188"/>
      <c r="J150" s="187" t="e">
        <f t="shared" ref="J150:J158" si="16">+J113</f>
        <v>#REF!</v>
      </c>
      <c r="K150" s="188"/>
      <c r="L150" s="187" t="e">
        <f t="shared" ref="L150:L158" si="17">+L113</f>
        <v>#REF!</v>
      </c>
      <c r="M150" s="187"/>
      <c r="N150" s="187">
        <f t="shared" ref="N150:N158" si="18">+N113</f>
        <v>0</v>
      </c>
      <c r="O150" s="187"/>
      <c r="P150" s="187">
        <f t="shared" ref="P150:P158" si="19">+P113</f>
        <v>0</v>
      </c>
      <c r="Q150" s="187"/>
      <c r="R150" s="187">
        <f t="shared" ref="R150:R158" si="20">+R113</f>
        <v>0</v>
      </c>
      <c r="S150" s="188"/>
      <c r="T150" s="187" t="e">
        <f t="shared" ref="T150:T158" si="21">+T113</f>
        <v>#REF!</v>
      </c>
      <c r="U150" s="187"/>
      <c r="V150" s="189"/>
    </row>
    <row r="151" spans="1:31" s="185" customFormat="1" hidden="1" outlineLevel="2" x14ac:dyDescent="0.2">
      <c r="A151" s="194" t="s">
        <v>1058</v>
      </c>
      <c r="B151" s="184"/>
      <c r="C151" s="184" t="s">
        <v>1059</v>
      </c>
      <c r="D151" s="187" t="e">
        <f t="shared" si="13"/>
        <v>#REF!</v>
      </c>
      <c r="E151" s="188"/>
      <c r="F151" s="187" t="e">
        <f t="shared" si="14"/>
        <v>#REF!</v>
      </c>
      <c r="G151" s="188"/>
      <c r="H151" s="187" t="e">
        <f t="shared" si="15"/>
        <v>#REF!</v>
      </c>
      <c r="I151" s="188"/>
      <c r="J151" s="187" t="e">
        <f t="shared" si="16"/>
        <v>#REF!</v>
      </c>
      <c r="K151" s="188"/>
      <c r="L151" s="187" t="e">
        <f t="shared" si="17"/>
        <v>#REF!</v>
      </c>
      <c r="M151" s="187"/>
      <c r="N151" s="187">
        <f t="shared" si="18"/>
        <v>0</v>
      </c>
      <c r="O151" s="187"/>
      <c r="P151" s="187">
        <f t="shared" si="19"/>
        <v>0</v>
      </c>
      <c r="Q151" s="187"/>
      <c r="R151" s="187">
        <f t="shared" si="20"/>
        <v>0</v>
      </c>
      <c r="S151" s="188"/>
      <c r="T151" s="187" t="e">
        <f t="shared" si="21"/>
        <v>#REF!</v>
      </c>
      <c r="U151" s="187"/>
      <c r="V151" s="189"/>
    </row>
    <row r="152" spans="1:31" s="185" customFormat="1" hidden="1" outlineLevel="2" x14ac:dyDescent="0.2">
      <c r="A152" s="194" t="s">
        <v>1060</v>
      </c>
      <c r="B152" s="184"/>
      <c r="C152" s="184" t="s">
        <v>1059</v>
      </c>
      <c r="D152" s="187" t="e">
        <f t="shared" si="13"/>
        <v>#REF!</v>
      </c>
      <c r="E152" s="188"/>
      <c r="F152" s="187" t="e">
        <f t="shared" si="14"/>
        <v>#REF!</v>
      </c>
      <c r="G152" s="188"/>
      <c r="H152" s="187" t="e">
        <f t="shared" si="15"/>
        <v>#REF!</v>
      </c>
      <c r="I152" s="188"/>
      <c r="J152" s="187" t="e">
        <f t="shared" si="16"/>
        <v>#REF!</v>
      </c>
      <c r="K152" s="188"/>
      <c r="L152" s="187" t="e">
        <f t="shared" si="17"/>
        <v>#REF!</v>
      </c>
      <c r="M152" s="187"/>
      <c r="N152" s="187">
        <f t="shared" si="18"/>
        <v>0</v>
      </c>
      <c r="O152" s="187"/>
      <c r="P152" s="187">
        <f t="shared" si="19"/>
        <v>0</v>
      </c>
      <c r="Q152" s="187"/>
      <c r="R152" s="187">
        <f t="shared" si="20"/>
        <v>0</v>
      </c>
      <c r="S152" s="188"/>
      <c r="T152" s="187" t="e">
        <f t="shared" si="21"/>
        <v>#REF!</v>
      </c>
      <c r="U152" s="187"/>
      <c r="V152" s="189"/>
    </row>
    <row r="153" spans="1:31" s="185" customFormat="1" hidden="1" outlineLevel="2" x14ac:dyDescent="0.2">
      <c r="A153" s="194" t="s">
        <v>1061</v>
      </c>
      <c r="B153" s="184"/>
      <c r="C153" s="184" t="s">
        <v>1059</v>
      </c>
      <c r="D153" s="187" t="e">
        <f t="shared" si="13"/>
        <v>#REF!</v>
      </c>
      <c r="E153" s="188"/>
      <c r="F153" s="187" t="e">
        <f t="shared" si="14"/>
        <v>#REF!</v>
      </c>
      <c r="G153" s="188"/>
      <c r="H153" s="187" t="e">
        <f t="shared" si="15"/>
        <v>#REF!</v>
      </c>
      <c r="I153" s="188"/>
      <c r="J153" s="187" t="e">
        <f t="shared" si="16"/>
        <v>#REF!</v>
      </c>
      <c r="K153" s="188"/>
      <c r="L153" s="187" t="e">
        <f t="shared" si="17"/>
        <v>#REF!</v>
      </c>
      <c r="M153" s="187"/>
      <c r="N153" s="187">
        <f t="shared" si="18"/>
        <v>0</v>
      </c>
      <c r="O153" s="187"/>
      <c r="P153" s="187">
        <f t="shared" si="19"/>
        <v>0</v>
      </c>
      <c r="Q153" s="187"/>
      <c r="R153" s="187">
        <f t="shared" si="20"/>
        <v>0</v>
      </c>
      <c r="S153" s="188"/>
      <c r="T153" s="187" t="e">
        <f t="shared" si="21"/>
        <v>#REF!</v>
      </c>
      <c r="U153" s="187"/>
      <c r="V153" s="189"/>
    </row>
    <row r="154" spans="1:31" s="185" customFormat="1" hidden="1" outlineLevel="2" x14ac:dyDescent="0.2">
      <c r="A154" s="194" t="s">
        <v>1062</v>
      </c>
      <c r="B154" s="184"/>
      <c r="C154" s="184" t="s">
        <v>1059</v>
      </c>
      <c r="D154" s="187" t="e">
        <f t="shared" si="13"/>
        <v>#REF!</v>
      </c>
      <c r="E154" s="188"/>
      <c r="F154" s="187" t="e">
        <f t="shared" si="14"/>
        <v>#REF!</v>
      </c>
      <c r="G154" s="188"/>
      <c r="H154" s="187" t="e">
        <f t="shared" si="15"/>
        <v>#REF!</v>
      </c>
      <c r="I154" s="188"/>
      <c r="J154" s="187" t="e">
        <f t="shared" si="16"/>
        <v>#REF!</v>
      </c>
      <c r="K154" s="188"/>
      <c r="L154" s="187" t="e">
        <f t="shared" si="17"/>
        <v>#REF!</v>
      </c>
      <c r="M154" s="187"/>
      <c r="N154" s="187">
        <f t="shared" si="18"/>
        <v>0</v>
      </c>
      <c r="O154" s="187"/>
      <c r="P154" s="187">
        <f t="shared" si="19"/>
        <v>0</v>
      </c>
      <c r="Q154" s="187"/>
      <c r="R154" s="187">
        <f t="shared" si="20"/>
        <v>0</v>
      </c>
      <c r="S154" s="188"/>
      <c r="T154" s="187" t="e">
        <f t="shared" si="21"/>
        <v>#REF!</v>
      </c>
      <c r="U154" s="187"/>
      <c r="V154" s="189"/>
    </row>
    <row r="155" spans="1:31" s="185" customFormat="1" hidden="1" outlineLevel="2" x14ac:dyDescent="0.2">
      <c r="A155" s="194" t="s">
        <v>1063</v>
      </c>
      <c r="B155" s="184"/>
      <c r="C155" s="184" t="s">
        <v>1064</v>
      </c>
      <c r="D155" s="187" t="e">
        <f t="shared" si="13"/>
        <v>#REF!</v>
      </c>
      <c r="E155" s="188"/>
      <c r="F155" s="187" t="e">
        <f t="shared" si="14"/>
        <v>#REF!</v>
      </c>
      <c r="G155" s="188"/>
      <c r="H155" s="187" t="e">
        <f t="shared" si="15"/>
        <v>#REF!</v>
      </c>
      <c r="I155" s="188"/>
      <c r="J155" s="187" t="e">
        <f t="shared" si="16"/>
        <v>#REF!</v>
      </c>
      <c r="K155" s="188"/>
      <c r="L155" s="187" t="e">
        <f t="shared" si="17"/>
        <v>#REF!</v>
      </c>
      <c r="M155" s="187"/>
      <c r="N155" s="187">
        <f t="shared" si="18"/>
        <v>0</v>
      </c>
      <c r="O155" s="187"/>
      <c r="P155" s="187">
        <f t="shared" si="19"/>
        <v>0</v>
      </c>
      <c r="Q155" s="187"/>
      <c r="R155" s="187">
        <f t="shared" si="20"/>
        <v>0</v>
      </c>
      <c r="S155" s="188"/>
      <c r="T155" s="187" t="e">
        <f t="shared" si="21"/>
        <v>#REF!</v>
      </c>
      <c r="U155" s="187"/>
      <c r="V155" s="189"/>
    </row>
    <row r="156" spans="1:31" s="185" customFormat="1" hidden="1" outlineLevel="2" x14ac:dyDescent="0.2">
      <c r="A156" s="194" t="s">
        <v>1065</v>
      </c>
      <c r="B156" s="184"/>
      <c r="C156" s="184" t="s">
        <v>1066</v>
      </c>
      <c r="D156" s="187" t="e">
        <f t="shared" si="13"/>
        <v>#REF!</v>
      </c>
      <c r="E156" s="188"/>
      <c r="F156" s="187" t="e">
        <f t="shared" si="14"/>
        <v>#REF!</v>
      </c>
      <c r="G156" s="188"/>
      <c r="H156" s="187" t="e">
        <f t="shared" si="15"/>
        <v>#REF!</v>
      </c>
      <c r="I156" s="188"/>
      <c r="J156" s="187" t="e">
        <f t="shared" si="16"/>
        <v>#REF!</v>
      </c>
      <c r="K156" s="188"/>
      <c r="L156" s="187" t="e">
        <f t="shared" si="17"/>
        <v>#REF!</v>
      </c>
      <c r="M156" s="187"/>
      <c r="N156" s="187">
        <f t="shared" si="18"/>
        <v>0</v>
      </c>
      <c r="O156" s="187"/>
      <c r="P156" s="187">
        <f t="shared" si="19"/>
        <v>0</v>
      </c>
      <c r="Q156" s="187"/>
      <c r="R156" s="187">
        <f t="shared" si="20"/>
        <v>0</v>
      </c>
      <c r="S156" s="188"/>
      <c r="T156" s="187" t="e">
        <f t="shared" si="21"/>
        <v>#REF!</v>
      </c>
      <c r="U156" s="187"/>
      <c r="V156" s="189"/>
    </row>
    <row r="157" spans="1:31" s="185" customFormat="1" hidden="1" outlineLevel="2" x14ac:dyDescent="0.2">
      <c r="A157" s="194" t="s">
        <v>1065</v>
      </c>
      <c r="B157" s="184"/>
      <c r="C157" s="184" t="s">
        <v>1067</v>
      </c>
      <c r="D157" s="187" t="e">
        <f t="shared" si="13"/>
        <v>#REF!</v>
      </c>
      <c r="E157" s="188"/>
      <c r="F157" s="187" t="e">
        <f t="shared" si="14"/>
        <v>#REF!</v>
      </c>
      <c r="G157" s="188"/>
      <c r="H157" s="187" t="e">
        <f t="shared" si="15"/>
        <v>#REF!</v>
      </c>
      <c r="I157" s="188"/>
      <c r="J157" s="187" t="e">
        <f t="shared" si="16"/>
        <v>#REF!</v>
      </c>
      <c r="K157" s="188"/>
      <c r="L157" s="187" t="e">
        <f t="shared" si="17"/>
        <v>#REF!</v>
      </c>
      <c r="M157" s="187"/>
      <c r="N157" s="187">
        <f t="shared" si="18"/>
        <v>0</v>
      </c>
      <c r="O157" s="187"/>
      <c r="P157" s="187">
        <f t="shared" si="19"/>
        <v>0</v>
      </c>
      <c r="Q157" s="187"/>
      <c r="R157" s="187">
        <f t="shared" si="20"/>
        <v>0</v>
      </c>
      <c r="S157" s="188"/>
      <c r="T157" s="187" t="e">
        <f t="shared" si="21"/>
        <v>#REF!</v>
      </c>
      <c r="U157" s="187"/>
      <c r="V157" s="189"/>
    </row>
    <row r="158" spans="1:31" s="185" customFormat="1" hidden="1" outlineLevel="2" x14ac:dyDescent="0.2">
      <c r="A158" s="194" t="s">
        <v>1065</v>
      </c>
      <c r="B158" s="184"/>
      <c r="C158" s="184" t="s">
        <v>1068</v>
      </c>
      <c r="D158" s="187" t="e">
        <f t="shared" si="13"/>
        <v>#REF!</v>
      </c>
      <c r="E158" s="188"/>
      <c r="F158" s="187" t="e">
        <f t="shared" si="14"/>
        <v>#REF!</v>
      </c>
      <c r="G158" s="188"/>
      <c r="H158" s="187" t="e">
        <f t="shared" si="15"/>
        <v>#REF!</v>
      </c>
      <c r="I158" s="188"/>
      <c r="J158" s="187" t="e">
        <f t="shared" si="16"/>
        <v>#REF!</v>
      </c>
      <c r="K158" s="188"/>
      <c r="L158" s="187" t="e">
        <f t="shared" si="17"/>
        <v>#REF!</v>
      </c>
      <c r="M158" s="187"/>
      <c r="N158" s="187">
        <f t="shared" si="18"/>
        <v>0</v>
      </c>
      <c r="O158" s="187"/>
      <c r="P158" s="187">
        <f t="shared" si="19"/>
        <v>0</v>
      </c>
      <c r="Q158" s="187"/>
      <c r="R158" s="187">
        <f t="shared" si="20"/>
        <v>0</v>
      </c>
      <c r="S158" s="188"/>
      <c r="T158" s="187" t="e">
        <f t="shared" si="21"/>
        <v>#REF!</v>
      </c>
      <c r="U158" s="187"/>
      <c r="V158" s="189"/>
    </row>
    <row r="159" spans="1:31" s="185" customFormat="1" ht="12" hidden="1" customHeight="1" outlineLevel="2" x14ac:dyDescent="0.2">
      <c r="A159" s="194"/>
      <c r="B159" s="184"/>
      <c r="C159" s="184" t="s">
        <v>1069</v>
      </c>
      <c r="D159" s="193" t="e">
        <f>SUM(D150:D158)</f>
        <v>#REF!</v>
      </c>
      <c r="E159" s="188"/>
      <c r="F159" s="193" t="e">
        <f>SUM(F150:F158)</f>
        <v>#REF!</v>
      </c>
      <c r="G159" s="188"/>
      <c r="H159" s="193" t="e">
        <f>SUM(H150:H158)</f>
        <v>#REF!</v>
      </c>
      <c r="I159" s="188"/>
      <c r="J159" s="193" t="e">
        <f>SUM(J150:J158)</f>
        <v>#REF!</v>
      </c>
      <c r="K159" s="188"/>
      <c r="L159" s="193" t="e">
        <f>SUM(L150:L158)</f>
        <v>#REF!</v>
      </c>
      <c r="M159" s="187"/>
      <c r="N159" s="193">
        <f>SUM(N150:N158)</f>
        <v>0</v>
      </c>
      <c r="O159" s="187"/>
      <c r="P159" s="193">
        <f>SUM(P150:P158)</f>
        <v>0</v>
      </c>
      <c r="Q159" s="187"/>
      <c r="R159" s="193">
        <f>SUM(R150:R158)</f>
        <v>0</v>
      </c>
      <c r="S159" s="188"/>
      <c r="T159" s="193" t="e">
        <f>SUM(T150:T158)</f>
        <v>#REF!</v>
      </c>
      <c r="U159" s="187"/>
      <c r="V159" s="189"/>
    </row>
    <row r="160" spans="1:31" s="185" customFormat="1" hidden="1" outlineLevel="2" x14ac:dyDescent="0.2">
      <c r="A160" s="183"/>
      <c r="B160" s="184"/>
      <c r="D160" s="199"/>
      <c r="E160" s="199"/>
      <c r="F160" s="199"/>
      <c r="G160" s="199"/>
      <c r="H160" s="199"/>
      <c r="I160" s="199"/>
      <c r="J160" s="199"/>
      <c r="K160" s="199"/>
      <c r="L160" s="199"/>
      <c r="M160" s="199"/>
      <c r="N160" s="199"/>
      <c r="O160" s="199"/>
      <c r="P160" s="199"/>
      <c r="Q160" s="199"/>
      <c r="R160" s="199"/>
      <c r="S160" s="199"/>
      <c r="T160" s="199"/>
      <c r="U160" s="199"/>
      <c r="V160" s="186"/>
    </row>
    <row r="161" spans="1:31" s="185" customFormat="1" hidden="1" outlineLevel="2" x14ac:dyDescent="0.2">
      <c r="A161" s="183"/>
      <c r="B161" s="184"/>
      <c r="D161" s="199"/>
      <c r="E161" s="199"/>
      <c r="F161" s="199"/>
      <c r="G161" s="199"/>
      <c r="H161" s="199"/>
      <c r="I161" s="199"/>
      <c r="J161" s="199"/>
      <c r="K161" s="199"/>
      <c r="L161" s="199"/>
      <c r="M161" s="199"/>
      <c r="N161" s="199"/>
      <c r="O161" s="199"/>
      <c r="P161" s="199"/>
      <c r="Q161" s="199"/>
      <c r="R161" s="199"/>
      <c r="S161" s="199"/>
      <c r="T161" s="199"/>
      <c r="U161" s="199"/>
      <c r="V161" s="186"/>
    </row>
    <row r="162" spans="1:31" s="185" customFormat="1" hidden="1" outlineLevel="2" x14ac:dyDescent="0.2">
      <c r="A162" s="183"/>
      <c r="D162" s="200" t="s">
        <v>24</v>
      </c>
      <c r="F162" s="188"/>
      <c r="H162" s="188"/>
      <c r="J162" s="200" t="s">
        <v>568</v>
      </c>
      <c r="L162" s="200" t="s">
        <v>27</v>
      </c>
      <c r="N162" s="201" t="s">
        <v>36</v>
      </c>
      <c r="P162" s="200"/>
      <c r="R162" s="200" t="s">
        <v>38</v>
      </c>
      <c r="T162" s="200" t="s">
        <v>25</v>
      </c>
      <c r="U162" s="200"/>
      <c r="V162" s="186"/>
    </row>
    <row r="163" spans="1:31" s="185" customFormat="1" hidden="1" outlineLevel="2" x14ac:dyDescent="0.2">
      <c r="A163" s="183"/>
      <c r="D163" s="202" t="s">
        <v>26</v>
      </c>
      <c r="F163" s="202" t="s">
        <v>895</v>
      </c>
      <c r="H163" s="202" t="s">
        <v>107</v>
      </c>
      <c r="J163" s="202" t="s">
        <v>569</v>
      </c>
      <c r="L163" s="202" t="s">
        <v>28</v>
      </c>
      <c r="N163" s="202" t="s">
        <v>37</v>
      </c>
      <c r="P163" s="202" t="s">
        <v>896</v>
      </c>
      <c r="R163" s="202" t="s">
        <v>104</v>
      </c>
      <c r="T163" s="202" t="s">
        <v>26</v>
      </c>
      <c r="U163" s="201"/>
      <c r="V163" s="186"/>
    </row>
    <row r="164" spans="1:31" s="185" customFormat="1" hidden="1" outlineLevel="2" x14ac:dyDescent="0.2">
      <c r="A164" s="194" t="s">
        <v>1063</v>
      </c>
      <c r="B164" s="184"/>
      <c r="C164" s="184" t="s">
        <v>1070</v>
      </c>
      <c r="D164" s="199" t="e">
        <f>+#REF!+#REF!+25000+0.04</f>
        <v>#REF!</v>
      </c>
      <c r="E164" s="199"/>
      <c r="F164" s="199" t="e">
        <f>+#REF!+#REF!-25000</f>
        <v>#REF!</v>
      </c>
      <c r="G164" s="199"/>
      <c r="H164" s="199" t="e">
        <f>+#REF!+#REF!</f>
        <v>#REF!</v>
      </c>
      <c r="I164" s="199"/>
      <c r="J164" s="199" t="e">
        <f>+#REF!+#REF!</f>
        <v>#REF!</v>
      </c>
      <c r="K164" s="199"/>
      <c r="L164" s="199" t="e">
        <f>+#REF!+#REF!</f>
        <v>#REF!</v>
      </c>
      <c r="M164" s="199"/>
      <c r="N164" s="199" t="e">
        <f>+#REF!+#REF!</f>
        <v>#REF!</v>
      </c>
      <c r="O164" s="199"/>
      <c r="P164" s="199" t="e">
        <f>+#REF!+#REF!</f>
        <v>#REF!</v>
      </c>
      <c r="Q164" s="199"/>
      <c r="R164" s="199" t="e">
        <f>+#REF!+#REF!</f>
        <v>#REF!</v>
      </c>
      <c r="S164" s="199"/>
      <c r="T164" s="199" t="e">
        <f>+#REF!+#REF!+0.04</f>
        <v>#REF!</v>
      </c>
      <c r="U164" s="199"/>
      <c r="V164" s="186"/>
    </row>
    <row r="165" spans="1:31" s="185" customFormat="1" hidden="1" outlineLevel="2" x14ac:dyDescent="0.2">
      <c r="A165" s="194" t="s">
        <v>1058</v>
      </c>
      <c r="B165" s="184"/>
      <c r="C165" s="184" t="s">
        <v>1059</v>
      </c>
      <c r="D165" s="188" t="e">
        <f>+#REF!</f>
        <v>#REF!</v>
      </c>
      <c r="E165" s="188"/>
      <c r="F165" s="188" t="e">
        <f>+#REF!</f>
        <v>#REF!</v>
      </c>
      <c r="G165" s="188"/>
      <c r="H165" s="188" t="e">
        <f>+#REF!</f>
        <v>#REF!</v>
      </c>
      <c r="I165" s="188"/>
      <c r="J165" s="188" t="e">
        <f>+#REF!</f>
        <v>#REF!</v>
      </c>
      <c r="K165" s="188"/>
      <c r="L165" s="188" t="e">
        <f>+#REF!</f>
        <v>#REF!</v>
      </c>
      <c r="M165" s="188"/>
      <c r="N165" s="188" t="e">
        <f>+#REF!</f>
        <v>#REF!</v>
      </c>
      <c r="O165" s="188"/>
      <c r="P165" s="188" t="e">
        <f>+#REF!</f>
        <v>#REF!</v>
      </c>
      <c r="Q165" s="188"/>
      <c r="R165" s="188" t="e">
        <f>+#REF!</f>
        <v>#REF!</v>
      </c>
      <c r="S165" s="188"/>
      <c r="T165" s="188" t="e">
        <f>+#REF!</f>
        <v>#REF!</v>
      </c>
      <c r="U165" s="188"/>
      <c r="V165" s="186"/>
    </row>
    <row r="166" spans="1:31" s="185" customFormat="1" hidden="1" outlineLevel="2" x14ac:dyDescent="0.2">
      <c r="A166" s="194" t="s">
        <v>1060</v>
      </c>
      <c r="B166" s="184"/>
      <c r="C166" s="184" t="s">
        <v>1059</v>
      </c>
      <c r="D166" s="188" t="e">
        <f>+#REF!</f>
        <v>#REF!</v>
      </c>
      <c r="E166" s="188"/>
      <c r="F166" s="188" t="e">
        <f>+#REF!</f>
        <v>#REF!</v>
      </c>
      <c r="G166" s="188"/>
      <c r="H166" s="188" t="e">
        <f>+#REF!</f>
        <v>#REF!</v>
      </c>
      <c r="I166" s="188"/>
      <c r="J166" s="188" t="e">
        <f>+#REF!</f>
        <v>#REF!</v>
      </c>
      <c r="K166" s="188"/>
      <c r="L166" s="188" t="e">
        <f>+#REF!</f>
        <v>#REF!</v>
      </c>
      <c r="M166" s="188"/>
      <c r="N166" s="188" t="e">
        <f>+#REF!</f>
        <v>#REF!</v>
      </c>
      <c r="O166" s="188"/>
      <c r="P166" s="188" t="e">
        <f>+#REF!</f>
        <v>#REF!</v>
      </c>
      <c r="Q166" s="188"/>
      <c r="R166" s="188" t="e">
        <f>+#REF!</f>
        <v>#REF!</v>
      </c>
      <c r="S166" s="188"/>
      <c r="T166" s="188" t="e">
        <f>+#REF!</f>
        <v>#REF!</v>
      </c>
      <c r="U166" s="188"/>
      <c r="V166" s="186"/>
    </row>
    <row r="167" spans="1:31" s="185" customFormat="1" hidden="1" outlineLevel="2" x14ac:dyDescent="0.2">
      <c r="A167" s="194" t="s">
        <v>1061</v>
      </c>
      <c r="B167" s="184"/>
      <c r="C167" s="184" t="s">
        <v>1059</v>
      </c>
      <c r="D167" s="188" t="e">
        <f>+#REF!</f>
        <v>#REF!</v>
      </c>
      <c r="E167" s="188"/>
      <c r="F167" s="188" t="e">
        <f>+#REF!</f>
        <v>#REF!</v>
      </c>
      <c r="G167" s="188"/>
      <c r="H167" s="188" t="e">
        <f>+#REF!</f>
        <v>#REF!</v>
      </c>
      <c r="I167" s="188"/>
      <c r="J167" s="188" t="e">
        <f>+#REF!</f>
        <v>#REF!</v>
      </c>
      <c r="K167" s="188"/>
      <c r="L167" s="188" t="e">
        <f>+#REF!</f>
        <v>#REF!</v>
      </c>
      <c r="M167" s="188"/>
      <c r="N167" s="188" t="e">
        <f>+#REF!</f>
        <v>#REF!</v>
      </c>
      <c r="O167" s="188"/>
      <c r="P167" s="188" t="e">
        <f>+#REF!</f>
        <v>#REF!</v>
      </c>
      <c r="Q167" s="188"/>
      <c r="R167" s="188" t="e">
        <f>+#REF!</f>
        <v>#REF!</v>
      </c>
      <c r="S167" s="188"/>
      <c r="T167" s="188" t="e">
        <f>+#REF!</f>
        <v>#REF!</v>
      </c>
      <c r="U167" s="188"/>
      <c r="V167" s="186"/>
    </row>
    <row r="168" spans="1:31" s="185" customFormat="1" hidden="1" outlineLevel="2" x14ac:dyDescent="0.2">
      <c r="A168" s="194" t="s">
        <v>1062</v>
      </c>
      <c r="B168" s="184"/>
      <c r="C168" s="184" t="s">
        <v>1059</v>
      </c>
      <c r="D168" s="188" t="e">
        <f>+#REF!</f>
        <v>#REF!</v>
      </c>
      <c r="E168" s="188"/>
      <c r="F168" s="188" t="e">
        <f>+#REF!</f>
        <v>#REF!</v>
      </c>
      <c r="G168" s="188"/>
      <c r="H168" s="188" t="e">
        <f>+#REF!</f>
        <v>#REF!</v>
      </c>
      <c r="I168" s="188"/>
      <c r="J168" s="188" t="e">
        <f>+#REF!</f>
        <v>#REF!</v>
      </c>
      <c r="K168" s="188"/>
      <c r="L168" s="188" t="e">
        <f>+#REF!</f>
        <v>#REF!</v>
      </c>
      <c r="M168" s="188"/>
      <c r="N168" s="188" t="e">
        <f>+#REF!</f>
        <v>#REF!</v>
      </c>
      <c r="O168" s="188"/>
      <c r="P168" s="188" t="e">
        <f>+#REF!</f>
        <v>#REF!</v>
      </c>
      <c r="Q168" s="188"/>
      <c r="R168" s="188" t="e">
        <f>+#REF!</f>
        <v>#REF!</v>
      </c>
      <c r="S168" s="188"/>
      <c r="T168" s="188" t="e">
        <f>+#REF!</f>
        <v>#REF!</v>
      </c>
      <c r="U168" s="188"/>
      <c r="V168" s="186"/>
    </row>
    <row r="169" spans="1:31" s="185" customFormat="1" hidden="1" outlineLevel="2" x14ac:dyDescent="0.2">
      <c r="A169" s="194" t="s">
        <v>1056</v>
      </c>
      <c r="B169" s="184"/>
      <c r="C169" s="184" t="s">
        <v>1057</v>
      </c>
      <c r="D169" s="188" t="e">
        <f>+#REF!</f>
        <v>#REF!</v>
      </c>
      <c r="E169" s="188"/>
      <c r="F169" s="188" t="e">
        <f>+#REF!</f>
        <v>#REF!</v>
      </c>
      <c r="G169" s="188"/>
      <c r="H169" s="188" t="e">
        <f>+#REF!</f>
        <v>#REF!</v>
      </c>
      <c r="I169" s="188"/>
      <c r="J169" s="188" t="e">
        <f>+#REF!</f>
        <v>#REF!</v>
      </c>
      <c r="K169" s="188"/>
      <c r="L169" s="188" t="e">
        <f>+#REF!</f>
        <v>#REF!</v>
      </c>
      <c r="M169" s="188"/>
      <c r="N169" s="188" t="e">
        <f>+#REF!</f>
        <v>#REF!</v>
      </c>
      <c r="O169" s="188"/>
      <c r="P169" s="188" t="e">
        <f>+#REF!</f>
        <v>#REF!</v>
      </c>
      <c r="Q169" s="188"/>
      <c r="R169" s="188" t="e">
        <f>+#REF!</f>
        <v>#REF!</v>
      </c>
      <c r="S169" s="188"/>
      <c r="T169" s="188" t="e">
        <f>+#REF!</f>
        <v>#REF!</v>
      </c>
      <c r="U169" s="188"/>
      <c r="V169" s="186"/>
    </row>
    <row r="170" spans="1:31" s="185" customFormat="1" hidden="1" outlineLevel="2" x14ac:dyDescent="0.2">
      <c r="A170" s="194" t="s">
        <v>1065</v>
      </c>
      <c r="B170" s="184"/>
      <c r="C170" s="184" t="s">
        <v>1066</v>
      </c>
      <c r="D170" s="188" t="e">
        <f>+#REF!</f>
        <v>#REF!</v>
      </c>
      <c r="E170" s="188"/>
      <c r="F170" s="188" t="e">
        <f>+#REF!</f>
        <v>#REF!</v>
      </c>
      <c r="G170" s="188"/>
      <c r="H170" s="188" t="e">
        <f>+#REF!</f>
        <v>#REF!</v>
      </c>
      <c r="I170" s="188"/>
      <c r="J170" s="188" t="e">
        <f>+#REF!</f>
        <v>#REF!</v>
      </c>
      <c r="K170" s="188"/>
      <c r="L170" s="188" t="e">
        <f>+#REF!</f>
        <v>#REF!</v>
      </c>
      <c r="M170" s="188"/>
      <c r="N170" s="188" t="e">
        <f>+#REF!</f>
        <v>#REF!</v>
      </c>
      <c r="O170" s="188"/>
      <c r="P170" s="188" t="e">
        <f>+#REF!</f>
        <v>#REF!</v>
      </c>
      <c r="Q170" s="188"/>
      <c r="R170" s="188" t="e">
        <f>+#REF!</f>
        <v>#REF!</v>
      </c>
      <c r="S170" s="188"/>
      <c r="T170" s="188" t="e">
        <f>+#REF!</f>
        <v>#REF!</v>
      </c>
      <c r="U170" s="188"/>
      <c r="V170" s="186"/>
    </row>
    <row r="171" spans="1:31" s="185" customFormat="1" hidden="1" outlineLevel="2" x14ac:dyDescent="0.2">
      <c r="A171" s="194" t="s">
        <v>1065</v>
      </c>
      <c r="B171" s="184"/>
      <c r="C171" s="184" t="s">
        <v>1067</v>
      </c>
      <c r="D171" s="188" t="e">
        <f>+#REF!</f>
        <v>#REF!</v>
      </c>
      <c r="E171" s="188"/>
      <c r="F171" s="188" t="e">
        <f>+#REF!</f>
        <v>#REF!</v>
      </c>
      <c r="G171" s="188"/>
      <c r="H171" s="188" t="e">
        <f>+#REF!</f>
        <v>#REF!</v>
      </c>
      <c r="I171" s="188"/>
      <c r="J171" s="188" t="e">
        <f>+#REF!</f>
        <v>#REF!</v>
      </c>
      <c r="K171" s="188"/>
      <c r="L171" s="188" t="e">
        <f>+#REF!</f>
        <v>#REF!</v>
      </c>
      <c r="M171" s="188"/>
      <c r="N171" s="188" t="e">
        <f>+#REF!</f>
        <v>#REF!</v>
      </c>
      <c r="O171" s="188"/>
      <c r="P171" s="188" t="e">
        <f>+#REF!</f>
        <v>#REF!</v>
      </c>
      <c r="Q171" s="188"/>
      <c r="R171" s="188" t="e">
        <f>+#REF!</f>
        <v>#REF!</v>
      </c>
      <c r="S171" s="188"/>
      <c r="T171" s="188" t="e">
        <f>+#REF!</f>
        <v>#REF!</v>
      </c>
      <c r="U171" s="188"/>
      <c r="V171" s="186"/>
    </row>
    <row r="172" spans="1:31" s="185" customFormat="1" hidden="1" outlineLevel="2" x14ac:dyDescent="0.2">
      <c r="A172" s="194" t="s">
        <v>1065</v>
      </c>
      <c r="B172" s="184"/>
      <c r="C172" s="184" t="s">
        <v>1068</v>
      </c>
      <c r="D172" s="188" t="e">
        <f>+#REF!</f>
        <v>#REF!</v>
      </c>
      <c r="E172" s="188"/>
      <c r="F172" s="188" t="e">
        <f>+#REF!</f>
        <v>#REF!</v>
      </c>
      <c r="G172" s="188"/>
      <c r="H172" s="188" t="e">
        <f>+#REF!</f>
        <v>#REF!</v>
      </c>
      <c r="I172" s="188"/>
      <c r="J172" s="188" t="e">
        <f>+#REF!</f>
        <v>#REF!</v>
      </c>
      <c r="K172" s="188"/>
      <c r="L172" s="188" t="e">
        <f>+#REF!</f>
        <v>#REF!</v>
      </c>
      <c r="M172" s="188"/>
      <c r="N172" s="188" t="e">
        <f>+#REF!</f>
        <v>#REF!</v>
      </c>
      <c r="O172" s="188"/>
      <c r="P172" s="188" t="e">
        <f>+#REF!</f>
        <v>#REF!</v>
      </c>
      <c r="Q172" s="188"/>
      <c r="R172" s="188" t="e">
        <f>+#REF!</f>
        <v>#REF!</v>
      </c>
      <c r="S172" s="188"/>
      <c r="T172" s="188" t="e">
        <f>+#REF!</f>
        <v>#REF!</v>
      </c>
      <c r="U172" s="188"/>
      <c r="V172" s="186"/>
    </row>
    <row r="173" spans="1:31" s="185" customFormat="1" hidden="1" outlineLevel="2" x14ac:dyDescent="0.2">
      <c r="A173" s="183"/>
      <c r="B173" s="184"/>
      <c r="C173" s="185" t="s">
        <v>1071</v>
      </c>
      <c r="D173" s="193" t="e">
        <f>SUM(D164:D172)</f>
        <v>#REF!</v>
      </c>
      <c r="E173" s="188"/>
      <c r="F173" s="193" t="e">
        <f>SUM(F164:F172)</f>
        <v>#REF!</v>
      </c>
      <c r="G173" s="188"/>
      <c r="H173" s="193" t="e">
        <f>SUM(H164:H172)</f>
        <v>#REF!</v>
      </c>
      <c r="I173" s="188"/>
      <c r="J173" s="193" t="e">
        <f>SUM(J164:J172)</f>
        <v>#REF!</v>
      </c>
      <c r="K173" s="188"/>
      <c r="L173" s="193" t="e">
        <f>SUM(L164:L172)</f>
        <v>#REF!</v>
      </c>
      <c r="M173" s="187"/>
      <c r="N173" s="193" t="e">
        <f>SUM(N164:N172)</f>
        <v>#REF!</v>
      </c>
      <c r="O173" s="187"/>
      <c r="P173" s="193" t="e">
        <f>SUM(P164:P172)</f>
        <v>#REF!</v>
      </c>
      <c r="Q173" s="187"/>
      <c r="R173" s="193" t="e">
        <f>SUM(R164:R172)</f>
        <v>#REF!</v>
      </c>
      <c r="S173" s="188"/>
      <c r="T173" s="193" t="e">
        <f>SUM(T164:T172)</f>
        <v>#REF!</v>
      </c>
      <c r="U173" s="187"/>
      <c r="V173" s="186"/>
    </row>
    <row r="174" spans="1:31" hidden="1" outlineLevel="2" x14ac:dyDescent="0.2">
      <c r="D174" s="198"/>
      <c r="E174" s="198"/>
      <c r="F174" s="198"/>
      <c r="G174" s="198"/>
      <c r="H174" s="198"/>
      <c r="I174" s="198"/>
      <c r="J174" s="198"/>
      <c r="K174" s="198"/>
      <c r="L174" s="198"/>
      <c r="M174" s="198"/>
      <c r="N174" s="198"/>
      <c r="O174" s="198"/>
      <c r="P174" s="198"/>
      <c r="Q174" s="198"/>
      <c r="R174" s="198"/>
      <c r="S174" s="198"/>
      <c r="T174" s="198"/>
      <c r="U174" s="198"/>
    </row>
    <row r="175" spans="1:31" hidden="1" outlineLevel="1" x14ac:dyDescent="0.2">
      <c r="B175" s="180" t="s">
        <v>1072</v>
      </c>
      <c r="D175" s="198" t="e">
        <f>+D159+D173</f>
        <v>#REF!</v>
      </c>
      <c r="E175" s="198"/>
      <c r="F175" s="198" t="e">
        <f>+F159+F173</f>
        <v>#REF!</v>
      </c>
      <c r="G175" s="198"/>
      <c r="H175" s="198" t="e">
        <f>+H159+H173</f>
        <v>#REF!</v>
      </c>
      <c r="I175" s="198"/>
      <c r="J175" s="198" t="e">
        <f>+J159+J173</f>
        <v>#REF!</v>
      </c>
      <c r="K175" s="198"/>
      <c r="L175" s="198" t="e">
        <f>+L159+L173</f>
        <v>#REF!</v>
      </c>
      <c r="M175" s="198"/>
      <c r="N175" s="198" t="e">
        <f>+N159+N173</f>
        <v>#REF!</v>
      </c>
      <c r="O175" s="198"/>
      <c r="P175" s="198" t="e">
        <f>+P159+P173</f>
        <v>#REF!</v>
      </c>
      <c r="Q175" s="198"/>
      <c r="R175" s="198" t="e">
        <f>+R159+R173</f>
        <v>#REF!</v>
      </c>
      <c r="S175" s="198"/>
      <c r="T175" s="198" t="e">
        <f>+T159+T173</f>
        <v>#REF!</v>
      </c>
      <c r="U175" s="198"/>
      <c r="V175" s="203" t="e">
        <f>+F173</f>
        <v>#REF!</v>
      </c>
      <c r="W175" s="176" t="e">
        <f>+F159</f>
        <v>#REF!</v>
      </c>
      <c r="AD175" s="176" t="e">
        <f>SUM(V175:AB175)</f>
        <v>#REF!</v>
      </c>
      <c r="AE175" s="176" t="e">
        <f>+T175-D175-AD175</f>
        <v>#REF!</v>
      </c>
    </row>
    <row r="176" spans="1:31" hidden="1" outlineLevel="1" x14ac:dyDescent="0.2">
      <c r="D176" s="198" t="e">
        <f>+D175-D14</f>
        <v>#REF!</v>
      </c>
      <c r="E176" s="198"/>
      <c r="F176" s="198"/>
      <c r="G176" s="198"/>
      <c r="H176" s="198"/>
      <c r="I176" s="198"/>
      <c r="J176" s="198"/>
      <c r="K176" s="198"/>
      <c r="L176" s="198"/>
      <c r="M176" s="198"/>
      <c r="N176" s="198"/>
      <c r="O176" s="198"/>
      <c r="P176" s="198"/>
      <c r="Q176" s="198"/>
      <c r="R176" s="198"/>
      <c r="S176" s="198"/>
      <c r="T176" s="198" t="e">
        <f>+T175-T14</f>
        <v>#REF!</v>
      </c>
      <c r="U176" s="198"/>
    </row>
    <row r="177" spans="1:22" hidden="1" outlineLevel="1" x14ac:dyDescent="0.2">
      <c r="D177" s="198"/>
      <c r="E177" s="198"/>
      <c r="F177" s="198"/>
      <c r="G177" s="198"/>
      <c r="H177" s="198"/>
      <c r="I177" s="198"/>
      <c r="J177" s="198"/>
      <c r="K177" s="198"/>
      <c r="L177" s="198"/>
      <c r="M177" s="198"/>
      <c r="N177" s="198"/>
      <c r="O177" s="198"/>
      <c r="P177" s="198"/>
      <c r="Q177" s="198"/>
      <c r="R177" s="198"/>
      <c r="S177" s="198"/>
      <c r="T177" s="198"/>
      <c r="U177" s="198"/>
    </row>
    <row r="178" spans="1:22" s="185" customFormat="1" hidden="1" outlineLevel="3" x14ac:dyDescent="0.2">
      <c r="A178" s="183"/>
      <c r="D178" s="200" t="s">
        <v>24</v>
      </c>
      <c r="F178" s="188"/>
      <c r="H178" s="188"/>
      <c r="J178" s="200" t="s">
        <v>568</v>
      </c>
      <c r="L178" s="200" t="s">
        <v>27</v>
      </c>
      <c r="N178" s="201" t="s">
        <v>36</v>
      </c>
      <c r="P178" s="200"/>
      <c r="R178" s="200" t="s">
        <v>38</v>
      </c>
      <c r="T178" s="200" t="s">
        <v>25</v>
      </c>
      <c r="U178" s="200"/>
      <c r="V178" s="186"/>
    </row>
    <row r="179" spans="1:22" s="185" customFormat="1" hidden="1" outlineLevel="3" x14ac:dyDescent="0.2">
      <c r="A179" s="183"/>
      <c r="D179" s="202" t="s">
        <v>26</v>
      </c>
      <c r="F179" s="202" t="s">
        <v>895</v>
      </c>
      <c r="H179" s="202" t="s">
        <v>107</v>
      </c>
      <c r="J179" s="202" t="s">
        <v>569</v>
      </c>
      <c r="L179" s="202" t="s">
        <v>28</v>
      </c>
      <c r="N179" s="202" t="s">
        <v>37</v>
      </c>
      <c r="P179" s="202" t="s">
        <v>896</v>
      </c>
      <c r="R179" s="202" t="s">
        <v>104</v>
      </c>
      <c r="T179" s="202" t="s">
        <v>26</v>
      </c>
      <c r="U179" s="201"/>
      <c r="V179" s="186"/>
    </row>
    <row r="180" spans="1:22" s="185" customFormat="1" hidden="1" outlineLevel="3" x14ac:dyDescent="0.2">
      <c r="A180" s="183"/>
      <c r="D180" s="201"/>
      <c r="F180" s="201"/>
      <c r="H180" s="201"/>
      <c r="J180" s="201"/>
      <c r="L180" s="201"/>
      <c r="N180" s="201"/>
      <c r="P180" s="201"/>
      <c r="R180" s="201"/>
      <c r="T180" s="201"/>
      <c r="U180" s="201"/>
      <c r="V180" s="186"/>
    </row>
    <row r="181" spans="1:22" s="185" customFormat="1" hidden="1" outlineLevel="3" x14ac:dyDescent="0.2">
      <c r="A181" s="183"/>
      <c r="B181" s="184" t="s">
        <v>136</v>
      </c>
      <c r="D181" s="189"/>
      <c r="E181" s="189"/>
      <c r="F181" s="189"/>
      <c r="G181" s="189"/>
      <c r="H181" s="189"/>
      <c r="I181" s="189"/>
      <c r="J181" s="189"/>
      <c r="K181" s="189"/>
      <c r="L181" s="189"/>
      <c r="M181" s="189"/>
      <c r="N181" s="189"/>
      <c r="O181" s="189"/>
      <c r="P181" s="189"/>
      <c r="Q181" s="189"/>
      <c r="R181" s="189"/>
      <c r="S181" s="189"/>
      <c r="T181" s="189"/>
      <c r="U181" s="189"/>
      <c r="V181" s="186"/>
    </row>
    <row r="182" spans="1:22" s="185" customFormat="1" hidden="1" outlineLevel="3" x14ac:dyDescent="0.2">
      <c r="A182" s="183"/>
      <c r="C182" s="185" t="s">
        <v>413</v>
      </c>
      <c r="D182" s="188" t="e">
        <f>+#REF!</f>
        <v>#REF!</v>
      </c>
      <c r="E182" s="188"/>
      <c r="F182" s="188" t="e">
        <f>+#REF!</f>
        <v>#REF!</v>
      </c>
      <c r="G182" s="188"/>
      <c r="H182" s="188" t="e">
        <f>+#REF!</f>
        <v>#REF!</v>
      </c>
      <c r="I182" s="188"/>
      <c r="J182" s="188" t="e">
        <f>+#REF!</f>
        <v>#REF!</v>
      </c>
      <c r="K182" s="188"/>
      <c r="L182" s="188" t="e">
        <f>+#REF!</f>
        <v>#REF!</v>
      </c>
      <c r="M182" s="188"/>
      <c r="N182" s="188" t="e">
        <f>+#REF!</f>
        <v>#REF!</v>
      </c>
      <c r="O182" s="188"/>
      <c r="P182" s="188" t="e">
        <f>+#REF!</f>
        <v>#REF!</v>
      </c>
      <c r="Q182" s="188"/>
      <c r="R182" s="188" t="e">
        <f>+#REF!</f>
        <v>#REF!</v>
      </c>
      <c r="S182" s="188"/>
      <c r="T182" s="188" t="e">
        <f>R182+P182+N182+L182+J182+H182+F182+D182</f>
        <v>#REF!</v>
      </c>
      <c r="U182" s="188"/>
      <c r="V182" s="186"/>
    </row>
    <row r="183" spans="1:22" s="185" customFormat="1" hidden="1" outlineLevel="3" x14ac:dyDescent="0.2">
      <c r="A183" s="183"/>
      <c r="C183" s="185" t="s">
        <v>792</v>
      </c>
      <c r="D183" s="188" t="e">
        <f>+#REF!</f>
        <v>#REF!</v>
      </c>
      <c r="E183" s="188"/>
      <c r="F183" s="188" t="e">
        <f>+#REF!</f>
        <v>#REF!</v>
      </c>
      <c r="G183" s="188"/>
      <c r="H183" s="188" t="e">
        <f>+#REF!</f>
        <v>#REF!</v>
      </c>
      <c r="I183" s="188"/>
      <c r="J183" s="188" t="e">
        <f>+#REF!</f>
        <v>#REF!</v>
      </c>
      <c r="K183" s="188"/>
      <c r="L183" s="188" t="e">
        <f>+#REF!</f>
        <v>#REF!</v>
      </c>
      <c r="M183" s="188"/>
      <c r="N183" s="188" t="e">
        <f>+#REF!</f>
        <v>#REF!</v>
      </c>
      <c r="O183" s="188"/>
      <c r="P183" s="188" t="e">
        <f>+#REF!</f>
        <v>#REF!</v>
      </c>
      <c r="Q183" s="188"/>
      <c r="R183" s="188" t="e">
        <f>+#REF!</f>
        <v>#REF!</v>
      </c>
      <c r="S183" s="188"/>
      <c r="T183" s="188" t="e">
        <f t="shared" ref="T183:T202" si="22">R183+P183+N183+L183+J183+H183+F183+D183</f>
        <v>#REF!</v>
      </c>
      <c r="U183" s="188"/>
      <c r="V183" s="186"/>
    </row>
    <row r="184" spans="1:22" s="185" customFormat="1" hidden="1" outlineLevel="3" x14ac:dyDescent="0.2">
      <c r="A184" s="183"/>
      <c r="C184" s="185" t="s">
        <v>112</v>
      </c>
      <c r="D184" s="188" t="e">
        <f>+#REF!</f>
        <v>#REF!</v>
      </c>
      <c r="E184" s="188"/>
      <c r="F184" s="188" t="e">
        <f>+#REF!</f>
        <v>#REF!</v>
      </c>
      <c r="G184" s="188"/>
      <c r="H184" s="188" t="e">
        <f>+#REF!</f>
        <v>#REF!</v>
      </c>
      <c r="I184" s="188"/>
      <c r="J184" s="188" t="e">
        <f>+#REF!</f>
        <v>#REF!</v>
      </c>
      <c r="K184" s="188"/>
      <c r="L184" s="188" t="e">
        <f>+#REF!</f>
        <v>#REF!</v>
      </c>
      <c r="M184" s="188"/>
      <c r="N184" s="188" t="e">
        <f>+#REF!</f>
        <v>#REF!</v>
      </c>
      <c r="O184" s="188"/>
      <c r="P184" s="188" t="e">
        <f>+#REF!</f>
        <v>#REF!</v>
      </c>
      <c r="Q184" s="188"/>
      <c r="R184" s="188" t="e">
        <f>+#REF!</f>
        <v>#REF!</v>
      </c>
      <c r="S184" s="188"/>
      <c r="T184" s="188" t="e">
        <f t="shared" si="22"/>
        <v>#REF!</v>
      </c>
      <c r="U184" s="188"/>
      <c r="V184" s="186"/>
    </row>
    <row r="185" spans="1:22" s="185" customFormat="1" hidden="1" outlineLevel="3" x14ac:dyDescent="0.2">
      <c r="A185" s="183"/>
      <c r="C185" s="185" t="s">
        <v>793</v>
      </c>
      <c r="D185" s="188" t="e">
        <f>+#REF!</f>
        <v>#REF!</v>
      </c>
      <c r="E185" s="188"/>
      <c r="F185" s="188" t="e">
        <f>+#REF!</f>
        <v>#REF!</v>
      </c>
      <c r="G185" s="188"/>
      <c r="H185" s="188" t="e">
        <f>+#REF!</f>
        <v>#REF!</v>
      </c>
      <c r="I185" s="188"/>
      <c r="J185" s="188" t="e">
        <f>+#REF!</f>
        <v>#REF!</v>
      </c>
      <c r="K185" s="188"/>
      <c r="L185" s="188" t="e">
        <f>+#REF!</f>
        <v>#REF!</v>
      </c>
      <c r="M185" s="188"/>
      <c r="N185" s="188" t="e">
        <f>+#REF!</f>
        <v>#REF!</v>
      </c>
      <c r="O185" s="188"/>
      <c r="P185" s="188" t="e">
        <f>+#REF!</f>
        <v>#REF!</v>
      </c>
      <c r="Q185" s="188"/>
      <c r="R185" s="188" t="e">
        <f>+#REF!</f>
        <v>#REF!</v>
      </c>
      <c r="S185" s="188"/>
      <c r="T185" s="188" t="e">
        <f t="shared" si="22"/>
        <v>#REF!</v>
      </c>
      <c r="U185" s="188"/>
      <c r="V185" s="186"/>
    </row>
    <row r="186" spans="1:22" s="185" customFormat="1" hidden="1" outlineLevel="3" x14ac:dyDescent="0.2">
      <c r="A186" s="183"/>
      <c r="C186" s="185" t="s">
        <v>113</v>
      </c>
      <c r="D186" s="188" t="e">
        <f>+#REF!</f>
        <v>#REF!</v>
      </c>
      <c r="E186" s="188"/>
      <c r="F186" s="188" t="e">
        <f>+#REF!</f>
        <v>#REF!</v>
      </c>
      <c r="G186" s="188"/>
      <c r="H186" s="188" t="e">
        <f>+#REF!</f>
        <v>#REF!</v>
      </c>
      <c r="I186" s="188"/>
      <c r="J186" s="188" t="e">
        <f>+#REF!</f>
        <v>#REF!</v>
      </c>
      <c r="K186" s="188"/>
      <c r="L186" s="188" t="e">
        <f>+#REF!</f>
        <v>#REF!</v>
      </c>
      <c r="M186" s="188"/>
      <c r="N186" s="188" t="e">
        <f>+#REF!</f>
        <v>#REF!</v>
      </c>
      <c r="O186" s="188"/>
      <c r="P186" s="188" t="e">
        <f>+#REF!</f>
        <v>#REF!</v>
      </c>
      <c r="Q186" s="188"/>
      <c r="R186" s="188" t="e">
        <f>+#REF!</f>
        <v>#REF!</v>
      </c>
      <c r="S186" s="188"/>
      <c r="T186" s="188" t="e">
        <f t="shared" si="22"/>
        <v>#REF!</v>
      </c>
      <c r="U186" s="188"/>
      <c r="V186" s="186"/>
    </row>
    <row r="187" spans="1:22" s="185" customFormat="1" hidden="1" outlineLevel="3" x14ac:dyDescent="0.2">
      <c r="A187" s="183"/>
      <c r="C187" s="185" t="s">
        <v>114</v>
      </c>
      <c r="D187" s="188" t="e">
        <f>+#REF!</f>
        <v>#REF!</v>
      </c>
      <c r="E187" s="188"/>
      <c r="F187" s="188" t="e">
        <f>+#REF!</f>
        <v>#REF!</v>
      </c>
      <c r="G187" s="188"/>
      <c r="H187" s="188" t="e">
        <f>+#REF!</f>
        <v>#REF!</v>
      </c>
      <c r="I187" s="188"/>
      <c r="J187" s="188" t="e">
        <f>+#REF!</f>
        <v>#REF!</v>
      </c>
      <c r="K187" s="188"/>
      <c r="L187" s="188" t="e">
        <f>+#REF!</f>
        <v>#REF!</v>
      </c>
      <c r="M187" s="188"/>
      <c r="N187" s="188" t="e">
        <f>+#REF!</f>
        <v>#REF!</v>
      </c>
      <c r="O187" s="188"/>
      <c r="P187" s="188" t="e">
        <f>+#REF!</f>
        <v>#REF!</v>
      </c>
      <c r="Q187" s="188"/>
      <c r="R187" s="188" t="e">
        <f>+#REF!</f>
        <v>#REF!</v>
      </c>
      <c r="S187" s="188"/>
      <c r="T187" s="188" t="e">
        <f t="shared" si="22"/>
        <v>#REF!</v>
      </c>
      <c r="U187" s="188"/>
      <c r="V187" s="186"/>
    </row>
    <row r="188" spans="1:22" s="185" customFormat="1" hidden="1" outlineLevel="3" x14ac:dyDescent="0.2">
      <c r="A188" s="183"/>
      <c r="C188" s="185" t="s">
        <v>794</v>
      </c>
      <c r="D188" s="188" t="e">
        <f>+#REF!</f>
        <v>#REF!</v>
      </c>
      <c r="E188" s="188"/>
      <c r="F188" s="188" t="e">
        <f>+#REF!</f>
        <v>#REF!</v>
      </c>
      <c r="G188" s="188"/>
      <c r="H188" s="188" t="e">
        <f>+#REF!</f>
        <v>#REF!</v>
      </c>
      <c r="I188" s="188"/>
      <c r="J188" s="188" t="e">
        <f>+#REF!</f>
        <v>#REF!</v>
      </c>
      <c r="K188" s="188"/>
      <c r="L188" s="188" t="e">
        <f>+#REF!</f>
        <v>#REF!</v>
      </c>
      <c r="M188" s="188"/>
      <c r="N188" s="188" t="e">
        <f>+#REF!</f>
        <v>#REF!</v>
      </c>
      <c r="O188" s="188"/>
      <c r="P188" s="188" t="e">
        <f>+#REF!</f>
        <v>#REF!</v>
      </c>
      <c r="Q188" s="188"/>
      <c r="R188" s="188" t="e">
        <f>+#REF!</f>
        <v>#REF!</v>
      </c>
      <c r="S188" s="188"/>
      <c r="T188" s="188" t="e">
        <f t="shared" si="22"/>
        <v>#REF!</v>
      </c>
      <c r="U188" s="188"/>
      <c r="V188" s="186"/>
    </row>
    <row r="189" spans="1:22" s="185" customFormat="1" hidden="1" outlineLevel="3" x14ac:dyDescent="0.2">
      <c r="A189" s="183"/>
      <c r="C189" s="185" t="s">
        <v>116</v>
      </c>
      <c r="D189" s="188" t="e">
        <f>+#REF!</f>
        <v>#REF!</v>
      </c>
      <c r="E189" s="188"/>
      <c r="F189" s="188" t="e">
        <f>+#REF!</f>
        <v>#REF!</v>
      </c>
      <c r="G189" s="188"/>
      <c r="H189" s="188" t="e">
        <f>+#REF!</f>
        <v>#REF!</v>
      </c>
      <c r="I189" s="188"/>
      <c r="J189" s="188" t="e">
        <f>+#REF!</f>
        <v>#REF!</v>
      </c>
      <c r="K189" s="188"/>
      <c r="L189" s="188" t="e">
        <f>+#REF!</f>
        <v>#REF!</v>
      </c>
      <c r="M189" s="188"/>
      <c r="N189" s="188" t="e">
        <f>+#REF!</f>
        <v>#REF!</v>
      </c>
      <c r="O189" s="188"/>
      <c r="P189" s="188" t="e">
        <f>+#REF!</f>
        <v>#REF!</v>
      </c>
      <c r="Q189" s="188"/>
      <c r="R189" s="188" t="e">
        <f>+#REF!</f>
        <v>#REF!</v>
      </c>
      <c r="S189" s="188"/>
      <c r="T189" s="188" t="e">
        <f t="shared" si="22"/>
        <v>#REF!</v>
      </c>
      <c r="U189" s="188"/>
      <c r="V189" s="186"/>
    </row>
    <row r="190" spans="1:22" s="185" customFormat="1" hidden="1" outlineLevel="3" x14ac:dyDescent="0.2">
      <c r="A190" s="183"/>
      <c r="C190" s="185" t="s">
        <v>894</v>
      </c>
      <c r="D190" s="188" t="e">
        <f>+#REF!</f>
        <v>#REF!</v>
      </c>
      <c r="E190" s="188"/>
      <c r="F190" s="188" t="e">
        <f>+#REF!</f>
        <v>#REF!</v>
      </c>
      <c r="G190" s="188"/>
      <c r="H190" s="188" t="e">
        <f>+#REF!</f>
        <v>#REF!</v>
      </c>
      <c r="I190" s="188"/>
      <c r="J190" s="188" t="e">
        <f>+#REF!</f>
        <v>#REF!</v>
      </c>
      <c r="K190" s="188"/>
      <c r="L190" s="188" t="e">
        <f>+#REF!</f>
        <v>#REF!</v>
      </c>
      <c r="M190" s="188"/>
      <c r="N190" s="188" t="e">
        <f>+#REF!</f>
        <v>#REF!</v>
      </c>
      <c r="O190" s="188"/>
      <c r="P190" s="188" t="e">
        <f>+#REF!</f>
        <v>#REF!</v>
      </c>
      <c r="Q190" s="188"/>
      <c r="R190" s="188" t="e">
        <f>+#REF!</f>
        <v>#REF!</v>
      </c>
      <c r="S190" s="188"/>
      <c r="T190" s="188" t="e">
        <f>R190+P190+N190+L190+J190+H190+F190+D190</f>
        <v>#REF!</v>
      </c>
      <c r="U190" s="188"/>
      <c r="V190" s="186"/>
    </row>
    <row r="191" spans="1:22" s="185" customFormat="1" hidden="1" outlineLevel="3" x14ac:dyDescent="0.2">
      <c r="A191" s="183"/>
      <c r="C191" s="185" t="s">
        <v>117</v>
      </c>
      <c r="D191" s="188" t="e">
        <f>+#REF!</f>
        <v>#REF!</v>
      </c>
      <c r="E191" s="188"/>
      <c r="F191" s="188" t="e">
        <f>+#REF!</f>
        <v>#REF!</v>
      </c>
      <c r="G191" s="188"/>
      <c r="H191" s="188" t="e">
        <f>+#REF!</f>
        <v>#REF!</v>
      </c>
      <c r="I191" s="188"/>
      <c r="J191" s="188" t="e">
        <f>+#REF!</f>
        <v>#REF!</v>
      </c>
      <c r="K191" s="188"/>
      <c r="L191" s="188" t="e">
        <f>+#REF!</f>
        <v>#REF!</v>
      </c>
      <c r="M191" s="188"/>
      <c r="N191" s="188" t="e">
        <f>+#REF!</f>
        <v>#REF!</v>
      </c>
      <c r="O191" s="188"/>
      <c r="P191" s="188" t="e">
        <f>+#REF!</f>
        <v>#REF!</v>
      </c>
      <c r="Q191" s="188"/>
      <c r="R191" s="188" t="e">
        <f>+#REF!</f>
        <v>#REF!</v>
      </c>
      <c r="S191" s="188"/>
      <c r="T191" s="188" t="e">
        <f t="shared" si="22"/>
        <v>#REF!</v>
      </c>
      <c r="U191" s="188"/>
      <c r="V191" s="186"/>
    </row>
    <row r="192" spans="1:22" s="185" customFormat="1" hidden="1" outlineLevel="3" x14ac:dyDescent="0.2">
      <c r="A192" s="183"/>
      <c r="C192" s="185" t="s">
        <v>890</v>
      </c>
      <c r="D192" s="188" t="e">
        <f>+#REF!</f>
        <v>#REF!</v>
      </c>
      <c r="E192" s="188"/>
      <c r="F192" s="188" t="e">
        <f>+#REF!</f>
        <v>#REF!</v>
      </c>
      <c r="G192" s="188"/>
      <c r="H192" s="188" t="e">
        <f>+#REF!</f>
        <v>#REF!</v>
      </c>
      <c r="I192" s="188"/>
      <c r="J192" s="188" t="e">
        <f>+#REF!</f>
        <v>#REF!</v>
      </c>
      <c r="K192" s="188"/>
      <c r="L192" s="188" t="e">
        <f>+#REF!</f>
        <v>#REF!</v>
      </c>
      <c r="M192" s="188"/>
      <c r="N192" s="188" t="e">
        <f>+#REF!</f>
        <v>#REF!</v>
      </c>
      <c r="O192" s="188"/>
      <c r="P192" s="188" t="e">
        <f>+#REF!</f>
        <v>#REF!</v>
      </c>
      <c r="Q192" s="188"/>
      <c r="R192" s="188" t="e">
        <f>+#REF!</f>
        <v>#REF!</v>
      </c>
      <c r="S192" s="188"/>
      <c r="T192" s="188" t="e">
        <f t="shared" si="22"/>
        <v>#REF!</v>
      </c>
      <c r="U192" s="188"/>
      <c r="V192" s="186"/>
    </row>
    <row r="193" spans="1:22" s="185" customFormat="1" hidden="1" outlineLevel="3" x14ac:dyDescent="0.2">
      <c r="A193" s="183"/>
      <c r="C193" s="185" t="s">
        <v>118</v>
      </c>
      <c r="D193" s="188" t="e">
        <f>+#REF!</f>
        <v>#REF!</v>
      </c>
      <c r="E193" s="188"/>
      <c r="F193" s="188" t="e">
        <f>+#REF!</f>
        <v>#REF!</v>
      </c>
      <c r="G193" s="188"/>
      <c r="H193" s="188" t="e">
        <f>+#REF!</f>
        <v>#REF!</v>
      </c>
      <c r="I193" s="188"/>
      <c r="J193" s="188" t="e">
        <f>+#REF!</f>
        <v>#REF!</v>
      </c>
      <c r="K193" s="188"/>
      <c r="L193" s="188" t="e">
        <f>+#REF!</f>
        <v>#REF!</v>
      </c>
      <c r="M193" s="188"/>
      <c r="N193" s="188" t="e">
        <f>+#REF!</f>
        <v>#REF!</v>
      </c>
      <c r="O193" s="188"/>
      <c r="P193" s="188" t="e">
        <f>+#REF!</f>
        <v>#REF!</v>
      </c>
      <c r="Q193" s="188"/>
      <c r="R193" s="188" t="e">
        <f>+#REF!</f>
        <v>#REF!</v>
      </c>
      <c r="S193" s="188"/>
      <c r="T193" s="188" t="e">
        <f t="shared" si="22"/>
        <v>#REF!</v>
      </c>
      <c r="U193" s="188"/>
      <c r="V193" s="186"/>
    </row>
    <row r="194" spans="1:22" s="185" customFormat="1" hidden="1" outlineLevel="3" x14ac:dyDescent="0.2">
      <c r="A194" s="183"/>
      <c r="C194" s="185" t="s">
        <v>891</v>
      </c>
      <c r="D194" s="188" t="e">
        <f>+#REF!</f>
        <v>#REF!</v>
      </c>
      <c r="E194" s="188"/>
      <c r="F194" s="188" t="e">
        <f>+#REF!</f>
        <v>#REF!</v>
      </c>
      <c r="G194" s="188"/>
      <c r="H194" s="188" t="e">
        <f>+#REF!</f>
        <v>#REF!</v>
      </c>
      <c r="I194" s="188"/>
      <c r="J194" s="188" t="e">
        <f>+#REF!</f>
        <v>#REF!</v>
      </c>
      <c r="K194" s="188"/>
      <c r="L194" s="188" t="e">
        <f>+#REF!</f>
        <v>#REF!</v>
      </c>
      <c r="M194" s="188"/>
      <c r="N194" s="188" t="e">
        <f>+#REF!</f>
        <v>#REF!</v>
      </c>
      <c r="O194" s="188"/>
      <c r="P194" s="188" t="e">
        <f>+#REF!</f>
        <v>#REF!</v>
      </c>
      <c r="Q194" s="188"/>
      <c r="R194" s="188" t="e">
        <f>+#REF!</f>
        <v>#REF!</v>
      </c>
      <c r="S194" s="188"/>
      <c r="T194" s="188" t="e">
        <f t="shared" si="22"/>
        <v>#REF!</v>
      </c>
      <c r="U194" s="188"/>
      <c r="V194" s="186"/>
    </row>
    <row r="195" spans="1:22" s="185" customFormat="1" hidden="1" outlineLevel="3" x14ac:dyDescent="0.2">
      <c r="A195" s="183"/>
      <c r="C195" s="185" t="s">
        <v>120</v>
      </c>
      <c r="D195" s="188" t="e">
        <f>+#REF!</f>
        <v>#REF!</v>
      </c>
      <c r="E195" s="188"/>
      <c r="F195" s="188" t="e">
        <f>+#REF!</f>
        <v>#REF!</v>
      </c>
      <c r="G195" s="188"/>
      <c r="H195" s="188" t="e">
        <f>+#REF!</f>
        <v>#REF!</v>
      </c>
      <c r="I195" s="188"/>
      <c r="J195" s="188" t="e">
        <f>+#REF!</f>
        <v>#REF!</v>
      </c>
      <c r="K195" s="188"/>
      <c r="L195" s="188" t="e">
        <f>+#REF!</f>
        <v>#REF!</v>
      </c>
      <c r="M195" s="188"/>
      <c r="N195" s="188" t="e">
        <f>+#REF!</f>
        <v>#REF!</v>
      </c>
      <c r="O195" s="188"/>
      <c r="P195" s="188" t="e">
        <f>+#REF!</f>
        <v>#REF!</v>
      </c>
      <c r="Q195" s="188"/>
      <c r="R195" s="188" t="e">
        <f>+#REF!</f>
        <v>#REF!</v>
      </c>
      <c r="S195" s="188"/>
      <c r="T195" s="188" t="e">
        <f t="shared" si="22"/>
        <v>#REF!</v>
      </c>
      <c r="U195" s="188"/>
      <c r="V195" s="186"/>
    </row>
    <row r="196" spans="1:22" s="185" customFormat="1" hidden="1" outlineLevel="3" x14ac:dyDescent="0.2">
      <c r="A196" s="183"/>
      <c r="C196" s="185" t="s">
        <v>892</v>
      </c>
      <c r="D196" s="188" t="e">
        <f>+#REF!</f>
        <v>#REF!</v>
      </c>
      <c r="E196" s="188"/>
      <c r="F196" s="188" t="e">
        <f>+#REF!</f>
        <v>#REF!</v>
      </c>
      <c r="G196" s="188"/>
      <c r="H196" s="188" t="e">
        <f>+#REF!</f>
        <v>#REF!</v>
      </c>
      <c r="I196" s="188"/>
      <c r="J196" s="188" t="e">
        <f>+#REF!</f>
        <v>#REF!</v>
      </c>
      <c r="K196" s="188"/>
      <c r="L196" s="188" t="e">
        <f>+#REF!</f>
        <v>#REF!</v>
      </c>
      <c r="M196" s="188"/>
      <c r="N196" s="188" t="e">
        <f>+#REF!</f>
        <v>#REF!</v>
      </c>
      <c r="O196" s="188"/>
      <c r="P196" s="188" t="e">
        <f>+#REF!</f>
        <v>#REF!</v>
      </c>
      <c r="Q196" s="188"/>
      <c r="R196" s="188" t="e">
        <f>+#REF!</f>
        <v>#REF!</v>
      </c>
      <c r="S196" s="188"/>
      <c r="T196" s="188" t="e">
        <f t="shared" si="22"/>
        <v>#REF!</v>
      </c>
      <c r="U196" s="188"/>
      <c r="V196" s="186"/>
    </row>
    <row r="197" spans="1:22" s="185" customFormat="1" hidden="1" outlineLevel="3" x14ac:dyDescent="0.2">
      <c r="A197" s="183"/>
      <c r="C197" s="185" t="s">
        <v>121</v>
      </c>
      <c r="D197" s="188" t="e">
        <f>+#REF!</f>
        <v>#REF!</v>
      </c>
      <c r="E197" s="188"/>
      <c r="F197" s="188" t="e">
        <f>+#REF!</f>
        <v>#REF!</v>
      </c>
      <c r="G197" s="188"/>
      <c r="H197" s="188" t="e">
        <f>+#REF!</f>
        <v>#REF!</v>
      </c>
      <c r="I197" s="188"/>
      <c r="J197" s="188" t="e">
        <f>+#REF!</f>
        <v>#REF!</v>
      </c>
      <c r="K197" s="188"/>
      <c r="L197" s="188" t="e">
        <f>+#REF!</f>
        <v>#REF!</v>
      </c>
      <c r="M197" s="188"/>
      <c r="N197" s="188" t="e">
        <f>+#REF!</f>
        <v>#REF!</v>
      </c>
      <c r="O197" s="188"/>
      <c r="P197" s="188" t="e">
        <f>+#REF!</f>
        <v>#REF!</v>
      </c>
      <c r="Q197" s="188"/>
      <c r="R197" s="188" t="e">
        <f>+#REF!</f>
        <v>#REF!</v>
      </c>
      <c r="S197" s="188"/>
      <c r="T197" s="188" t="e">
        <f t="shared" si="22"/>
        <v>#REF!</v>
      </c>
      <c r="U197" s="188"/>
      <c r="V197" s="186"/>
    </row>
    <row r="198" spans="1:22" s="185" customFormat="1" hidden="1" outlineLevel="3" x14ac:dyDescent="0.2">
      <c r="A198" s="183"/>
      <c r="C198" s="185" t="s">
        <v>123</v>
      </c>
      <c r="D198" s="188" t="e">
        <f>+#REF!</f>
        <v>#REF!</v>
      </c>
      <c r="E198" s="188"/>
      <c r="F198" s="188" t="e">
        <f>+#REF!</f>
        <v>#REF!</v>
      </c>
      <c r="G198" s="188"/>
      <c r="H198" s="188" t="e">
        <f>+#REF!</f>
        <v>#REF!</v>
      </c>
      <c r="I198" s="188"/>
      <c r="J198" s="188" t="e">
        <f>+#REF!</f>
        <v>#REF!</v>
      </c>
      <c r="K198" s="188"/>
      <c r="L198" s="188" t="e">
        <f>+#REF!</f>
        <v>#REF!</v>
      </c>
      <c r="M198" s="188"/>
      <c r="N198" s="188" t="e">
        <f>+#REF!</f>
        <v>#REF!</v>
      </c>
      <c r="O198" s="188"/>
      <c r="P198" s="188" t="e">
        <f>+#REF!</f>
        <v>#REF!</v>
      </c>
      <c r="Q198" s="188"/>
      <c r="R198" s="188" t="e">
        <f>+#REF!</f>
        <v>#REF!</v>
      </c>
      <c r="S198" s="188"/>
      <c r="T198" s="188" t="e">
        <f t="shared" si="22"/>
        <v>#REF!</v>
      </c>
      <c r="U198" s="188"/>
      <c r="V198" s="186"/>
    </row>
    <row r="199" spans="1:22" s="185" customFormat="1" hidden="1" outlineLevel="3" x14ac:dyDescent="0.2">
      <c r="A199" s="183"/>
      <c r="C199" s="185" t="s">
        <v>893</v>
      </c>
      <c r="D199" s="188" t="e">
        <f>+#REF!</f>
        <v>#REF!</v>
      </c>
      <c r="E199" s="188"/>
      <c r="F199" s="188" t="e">
        <f>+#REF!</f>
        <v>#REF!</v>
      </c>
      <c r="G199" s="188"/>
      <c r="H199" s="188" t="e">
        <f>+#REF!</f>
        <v>#REF!</v>
      </c>
      <c r="I199" s="188"/>
      <c r="J199" s="188" t="e">
        <f>+#REF!</f>
        <v>#REF!</v>
      </c>
      <c r="K199" s="188"/>
      <c r="L199" s="188" t="e">
        <f>+#REF!</f>
        <v>#REF!</v>
      </c>
      <c r="M199" s="188"/>
      <c r="N199" s="188" t="e">
        <f>+#REF!</f>
        <v>#REF!</v>
      </c>
      <c r="O199" s="188"/>
      <c r="P199" s="188" t="e">
        <f>+#REF!</f>
        <v>#REF!</v>
      </c>
      <c r="Q199" s="188"/>
      <c r="R199" s="188" t="e">
        <f>+#REF!</f>
        <v>#REF!</v>
      </c>
      <c r="S199" s="188"/>
      <c r="T199" s="188" t="e">
        <f t="shared" si="22"/>
        <v>#REF!</v>
      </c>
      <c r="U199" s="188"/>
      <c r="V199" s="186"/>
    </row>
    <row r="200" spans="1:22" s="185" customFormat="1" hidden="1" outlineLevel="3" x14ac:dyDescent="0.2">
      <c r="A200" s="183"/>
      <c r="C200" s="185" t="s">
        <v>128</v>
      </c>
      <c r="D200" s="188" t="e">
        <f>+#REF!</f>
        <v>#REF!</v>
      </c>
      <c r="E200" s="188"/>
      <c r="F200" s="188" t="e">
        <f>+#REF!</f>
        <v>#REF!</v>
      </c>
      <c r="G200" s="188"/>
      <c r="H200" s="188" t="e">
        <f>+#REF!</f>
        <v>#REF!</v>
      </c>
      <c r="I200" s="188"/>
      <c r="J200" s="188" t="e">
        <f>+#REF!</f>
        <v>#REF!</v>
      </c>
      <c r="K200" s="188"/>
      <c r="L200" s="188" t="e">
        <f>+#REF!</f>
        <v>#REF!</v>
      </c>
      <c r="M200" s="188"/>
      <c r="N200" s="188" t="e">
        <f>+#REF!</f>
        <v>#REF!</v>
      </c>
      <c r="O200" s="188"/>
      <c r="P200" s="188" t="e">
        <f>+#REF!</f>
        <v>#REF!</v>
      </c>
      <c r="Q200" s="188"/>
      <c r="R200" s="188" t="e">
        <f>+#REF!</f>
        <v>#REF!</v>
      </c>
      <c r="S200" s="188"/>
      <c r="T200" s="188" t="e">
        <f t="shared" si="22"/>
        <v>#REF!</v>
      </c>
      <c r="U200" s="188"/>
      <c r="V200" s="186"/>
    </row>
    <row r="201" spans="1:22" s="185" customFormat="1" hidden="1" outlineLevel="3" x14ac:dyDescent="0.2">
      <c r="A201" s="183"/>
      <c r="C201" s="185" t="s">
        <v>124</v>
      </c>
      <c r="D201" s="188" t="e">
        <f>+#REF!</f>
        <v>#REF!</v>
      </c>
      <c r="E201" s="187"/>
      <c r="F201" s="188" t="e">
        <f>+#REF!</f>
        <v>#REF!</v>
      </c>
      <c r="G201" s="187"/>
      <c r="H201" s="188" t="e">
        <f>+#REF!</f>
        <v>#REF!</v>
      </c>
      <c r="I201" s="187"/>
      <c r="J201" s="188" t="e">
        <f>+#REF!</f>
        <v>#REF!</v>
      </c>
      <c r="K201" s="187"/>
      <c r="L201" s="188" t="e">
        <f>+#REF!</f>
        <v>#REF!</v>
      </c>
      <c r="M201" s="187"/>
      <c r="N201" s="188" t="e">
        <f>+#REF!</f>
        <v>#REF!</v>
      </c>
      <c r="O201" s="187"/>
      <c r="P201" s="188" t="e">
        <f>+#REF!</f>
        <v>#REF!</v>
      </c>
      <c r="Q201" s="187"/>
      <c r="R201" s="188" t="e">
        <f>+#REF!</f>
        <v>#REF!</v>
      </c>
      <c r="S201" s="187"/>
      <c r="T201" s="187" t="e">
        <f t="shared" si="22"/>
        <v>#REF!</v>
      </c>
      <c r="U201" s="187"/>
      <c r="V201" s="186"/>
    </row>
    <row r="202" spans="1:22" s="185" customFormat="1" hidden="1" outlineLevel="3" x14ac:dyDescent="0.2">
      <c r="A202" s="183"/>
      <c r="C202" s="185" t="s">
        <v>130</v>
      </c>
      <c r="D202" s="190" t="e">
        <f>+#REF!</f>
        <v>#REF!</v>
      </c>
      <c r="E202" s="187"/>
      <c r="F202" s="190" t="e">
        <f>+#REF!</f>
        <v>#REF!</v>
      </c>
      <c r="G202" s="187"/>
      <c r="H202" s="190" t="e">
        <f>+#REF!</f>
        <v>#REF!</v>
      </c>
      <c r="I202" s="187"/>
      <c r="J202" s="190" t="e">
        <f>+#REF!</f>
        <v>#REF!</v>
      </c>
      <c r="K202" s="187"/>
      <c r="L202" s="190" t="e">
        <f>+#REF!</f>
        <v>#REF!</v>
      </c>
      <c r="M202" s="187"/>
      <c r="N202" s="190" t="e">
        <f>+#REF!</f>
        <v>#REF!</v>
      </c>
      <c r="O202" s="187"/>
      <c r="P202" s="190" t="e">
        <f>+#REF!</f>
        <v>#REF!</v>
      </c>
      <c r="Q202" s="187"/>
      <c r="R202" s="190" t="e">
        <f>+#REF!</f>
        <v>#REF!</v>
      </c>
      <c r="S202" s="187"/>
      <c r="T202" s="190" t="e">
        <f t="shared" si="22"/>
        <v>#REF!</v>
      </c>
      <c r="U202" s="187"/>
      <c r="V202" s="186"/>
    </row>
    <row r="203" spans="1:22" s="185" customFormat="1" hidden="1" outlineLevel="3" x14ac:dyDescent="0.2">
      <c r="A203" s="183"/>
      <c r="C203" s="192"/>
      <c r="D203" s="187" t="e">
        <f>SUM(D182:D202)</f>
        <v>#REF!</v>
      </c>
      <c r="E203" s="187"/>
      <c r="F203" s="187" t="e">
        <f>SUM(F182:F202)</f>
        <v>#REF!</v>
      </c>
      <c r="G203" s="187"/>
      <c r="H203" s="187" t="e">
        <f>SUM(H182:H202)</f>
        <v>#REF!</v>
      </c>
      <c r="I203" s="187"/>
      <c r="J203" s="187" t="e">
        <f>SUM(J182:J202)</f>
        <v>#REF!</v>
      </c>
      <c r="K203" s="187"/>
      <c r="L203" s="187" t="e">
        <f>SUM(L182:L202)</f>
        <v>#REF!</v>
      </c>
      <c r="M203" s="187"/>
      <c r="N203" s="187" t="e">
        <f>SUM(N182:N202)</f>
        <v>#REF!</v>
      </c>
      <c r="O203" s="187"/>
      <c r="P203" s="187" t="e">
        <f>SUM(P182:P202)</f>
        <v>#REF!</v>
      </c>
      <c r="Q203" s="187"/>
      <c r="R203" s="187" t="e">
        <f>SUM(R182:R202)</f>
        <v>#REF!</v>
      </c>
      <c r="S203" s="187"/>
      <c r="T203" s="187" t="e">
        <f>SUM(T182:T202)</f>
        <v>#REF!</v>
      </c>
      <c r="U203" s="187"/>
      <c r="V203" s="186"/>
    </row>
    <row r="204" spans="1:22" s="185" customFormat="1" hidden="1" outlineLevel="3" x14ac:dyDescent="0.2">
      <c r="A204" s="183"/>
      <c r="D204" s="204"/>
      <c r="E204" s="204"/>
      <c r="F204" s="204"/>
      <c r="G204" s="204"/>
      <c r="H204" s="204"/>
      <c r="I204" s="204"/>
      <c r="J204" s="191"/>
      <c r="K204" s="204"/>
      <c r="L204" s="204"/>
      <c r="M204" s="204"/>
      <c r="N204" s="204"/>
      <c r="O204" s="204"/>
      <c r="P204" s="204"/>
      <c r="Q204" s="204"/>
      <c r="R204" s="204"/>
      <c r="S204" s="204"/>
      <c r="T204" s="204"/>
      <c r="U204" s="204"/>
      <c r="V204" s="186"/>
    </row>
    <row r="205" spans="1:22" s="185" customFormat="1" hidden="1" outlineLevel="3" x14ac:dyDescent="0.2">
      <c r="A205" s="183"/>
      <c r="B205" s="184" t="s">
        <v>607</v>
      </c>
      <c r="D205" s="188"/>
      <c r="E205" s="188"/>
      <c r="F205" s="188"/>
      <c r="G205" s="188"/>
      <c r="H205" s="188"/>
      <c r="I205" s="188"/>
      <c r="J205" s="188"/>
      <c r="K205" s="188"/>
      <c r="L205" s="188"/>
      <c r="M205" s="188"/>
      <c r="N205" s="188"/>
      <c r="O205" s="188"/>
      <c r="P205" s="188"/>
      <c r="Q205" s="188"/>
      <c r="R205" s="188"/>
      <c r="S205" s="188"/>
      <c r="T205" s="188"/>
      <c r="U205" s="188"/>
      <c r="V205" s="186"/>
    </row>
    <row r="206" spans="1:22" s="185" customFormat="1" hidden="1" outlineLevel="3" x14ac:dyDescent="0.2">
      <c r="A206" s="183"/>
      <c r="C206" s="185" t="s">
        <v>601</v>
      </c>
      <c r="D206" s="188" t="e">
        <f>+#REF!</f>
        <v>#REF!</v>
      </c>
      <c r="E206" s="188"/>
      <c r="F206" s="188" t="e">
        <f>+#REF!</f>
        <v>#REF!</v>
      </c>
      <c r="G206" s="188"/>
      <c r="H206" s="188" t="e">
        <f>+#REF!</f>
        <v>#REF!</v>
      </c>
      <c r="I206" s="188"/>
      <c r="J206" s="188" t="e">
        <f>+#REF!</f>
        <v>#REF!</v>
      </c>
      <c r="K206" s="188"/>
      <c r="L206" s="188" t="e">
        <f>+#REF!</f>
        <v>#REF!</v>
      </c>
      <c r="M206" s="188"/>
      <c r="N206" s="188" t="e">
        <f>+#REF!</f>
        <v>#REF!</v>
      </c>
      <c r="O206" s="188"/>
      <c r="P206" s="188" t="e">
        <f>+#REF!</f>
        <v>#REF!</v>
      </c>
      <c r="Q206" s="188"/>
      <c r="R206" s="188" t="e">
        <f>+#REF!</f>
        <v>#REF!</v>
      </c>
      <c r="S206" s="188"/>
      <c r="T206" s="188" t="e">
        <f>R206+P206+N206+L206+J206+H206+F206+D206</f>
        <v>#REF!</v>
      </c>
      <c r="U206" s="188"/>
      <c r="V206" s="186"/>
    </row>
    <row r="207" spans="1:22" s="185" customFormat="1" hidden="1" outlineLevel="3" x14ac:dyDescent="0.2">
      <c r="A207" s="183"/>
      <c r="C207" s="185" t="s">
        <v>111</v>
      </c>
      <c r="D207" s="188" t="e">
        <f>+#REF!</f>
        <v>#REF!</v>
      </c>
      <c r="E207" s="188"/>
      <c r="F207" s="188" t="e">
        <f>+#REF!</f>
        <v>#REF!</v>
      </c>
      <c r="G207" s="188"/>
      <c r="H207" s="188" t="e">
        <f>+#REF!</f>
        <v>#REF!</v>
      </c>
      <c r="I207" s="188"/>
      <c r="J207" s="188" t="e">
        <f>+#REF!</f>
        <v>#REF!</v>
      </c>
      <c r="K207" s="188"/>
      <c r="L207" s="188" t="e">
        <f>+#REF!</f>
        <v>#REF!</v>
      </c>
      <c r="M207" s="188"/>
      <c r="N207" s="188" t="e">
        <f>+#REF!</f>
        <v>#REF!</v>
      </c>
      <c r="O207" s="188"/>
      <c r="P207" s="188" t="e">
        <f>+#REF!</f>
        <v>#REF!</v>
      </c>
      <c r="Q207" s="188"/>
      <c r="R207" s="188" t="e">
        <f>+#REF!</f>
        <v>#REF!</v>
      </c>
      <c r="S207" s="188"/>
      <c r="T207" s="188" t="e">
        <f>R207+P207+N207+L207+J207+H207+F207+D207</f>
        <v>#REF!</v>
      </c>
      <c r="U207" s="188"/>
      <c r="V207" s="186"/>
    </row>
    <row r="208" spans="1:22" s="185" customFormat="1" hidden="1" outlineLevel="3" x14ac:dyDescent="0.2">
      <c r="A208" s="183"/>
      <c r="C208" s="185" t="s">
        <v>119</v>
      </c>
      <c r="D208" s="190" t="e">
        <f>+#REF!</f>
        <v>#REF!</v>
      </c>
      <c r="E208" s="188"/>
      <c r="F208" s="190" t="e">
        <f>+#REF!</f>
        <v>#REF!</v>
      </c>
      <c r="G208" s="188"/>
      <c r="H208" s="190" t="e">
        <f>+#REF!</f>
        <v>#REF!</v>
      </c>
      <c r="I208" s="188"/>
      <c r="J208" s="190" t="e">
        <f>+#REF!</f>
        <v>#REF!</v>
      </c>
      <c r="K208" s="188"/>
      <c r="L208" s="190" t="e">
        <f>+#REF!</f>
        <v>#REF!</v>
      </c>
      <c r="M208" s="188"/>
      <c r="N208" s="190" t="e">
        <f>+#REF!</f>
        <v>#REF!</v>
      </c>
      <c r="O208" s="188"/>
      <c r="P208" s="190" t="e">
        <f>+#REF!</f>
        <v>#REF!</v>
      </c>
      <c r="Q208" s="188"/>
      <c r="R208" s="190" t="e">
        <f>+#REF!</f>
        <v>#REF!</v>
      </c>
      <c r="S208" s="188"/>
      <c r="T208" s="190" t="e">
        <f>R208+P208+N208+L208+J208+H208+F208+D208</f>
        <v>#REF!</v>
      </c>
      <c r="U208" s="187"/>
      <c r="V208" s="186"/>
    </row>
    <row r="209" spans="1:22" s="185" customFormat="1" hidden="1" outlineLevel="3" x14ac:dyDescent="0.2">
      <c r="A209" s="183"/>
      <c r="C209" s="192" t="s">
        <v>608</v>
      </c>
      <c r="D209" s="187" t="e">
        <f>SUM(D206:D208)</f>
        <v>#REF!</v>
      </c>
      <c r="E209" s="187"/>
      <c r="F209" s="187" t="e">
        <f>SUM(F206:F208)</f>
        <v>#REF!</v>
      </c>
      <c r="G209" s="187"/>
      <c r="H209" s="187" t="e">
        <f>SUM(H206:H208)</f>
        <v>#REF!</v>
      </c>
      <c r="I209" s="187"/>
      <c r="J209" s="187" t="e">
        <f>SUM(J206:J208)</f>
        <v>#REF!</v>
      </c>
      <c r="K209" s="187"/>
      <c r="L209" s="187" t="e">
        <f>SUM(L206:L208)</f>
        <v>#REF!</v>
      </c>
      <c r="M209" s="187"/>
      <c r="N209" s="187" t="e">
        <f>SUM(N206:N208)</f>
        <v>#REF!</v>
      </c>
      <c r="O209" s="187"/>
      <c r="P209" s="187" t="e">
        <f>SUM(P206:P208)</f>
        <v>#REF!</v>
      </c>
      <c r="Q209" s="187"/>
      <c r="R209" s="187" t="e">
        <f>SUM(R206:R208)</f>
        <v>#REF!</v>
      </c>
      <c r="S209" s="187"/>
      <c r="T209" s="187" t="e">
        <f>SUM(T206:T208)</f>
        <v>#REF!</v>
      </c>
      <c r="U209" s="187"/>
      <c r="V209" s="186"/>
    </row>
    <row r="210" spans="1:22" s="185" customFormat="1" hidden="1" outlineLevel="3" x14ac:dyDescent="0.2">
      <c r="A210" s="183"/>
      <c r="C210" s="192"/>
      <c r="D210" s="187"/>
      <c r="E210" s="187"/>
      <c r="F210" s="187"/>
      <c r="G210" s="187"/>
      <c r="H210" s="187"/>
      <c r="I210" s="187"/>
      <c r="J210" s="187"/>
      <c r="K210" s="187"/>
      <c r="L210" s="187"/>
      <c r="M210" s="187"/>
      <c r="N210" s="187"/>
      <c r="O210" s="187"/>
      <c r="P210" s="187"/>
      <c r="Q210" s="187"/>
      <c r="R210" s="187"/>
      <c r="S210" s="187"/>
      <c r="T210" s="187"/>
      <c r="U210" s="187"/>
      <c r="V210" s="186"/>
    </row>
    <row r="211" spans="1:22" s="185" customFormat="1" hidden="1" outlineLevel="3" x14ac:dyDescent="0.2">
      <c r="A211" s="185" t="s">
        <v>1073</v>
      </c>
      <c r="B211" s="184" t="s">
        <v>1026</v>
      </c>
    </row>
    <row r="212" spans="1:22" s="185" customFormat="1" hidden="1" outlineLevel="3" x14ac:dyDescent="0.2">
      <c r="C212" s="185" t="s">
        <v>601</v>
      </c>
      <c r="D212" s="188">
        <v>-2770449.12</v>
      </c>
      <c r="F212" s="205">
        <f>+F274</f>
        <v>0</v>
      </c>
      <c r="G212" s="206"/>
      <c r="H212" s="205">
        <f>+H274</f>
        <v>0</v>
      </c>
      <c r="I212" s="206"/>
      <c r="J212" s="205">
        <f>-D212</f>
        <v>2770449.12</v>
      </c>
      <c r="K212" s="206"/>
      <c r="L212" s="205">
        <f>+L274</f>
        <v>0</v>
      </c>
      <c r="M212" s="206"/>
      <c r="N212" s="205">
        <f>+N274</f>
        <v>0</v>
      </c>
      <c r="O212" s="206"/>
      <c r="P212" s="205">
        <f>+P274</f>
        <v>0</v>
      </c>
      <c r="Q212" s="206"/>
      <c r="R212" s="205">
        <f>+R274</f>
        <v>0</v>
      </c>
      <c r="T212" s="190">
        <f>R212+P212+N212+L212+J212+H212+F212+D212</f>
        <v>0</v>
      </c>
      <c r="U212" s="188"/>
    </row>
    <row r="213" spans="1:22" s="185" customFormat="1" hidden="1" outlineLevel="3" x14ac:dyDescent="0.2">
      <c r="C213" s="185" t="s">
        <v>111</v>
      </c>
      <c r="F213" s="205">
        <f t="shared" ref="F213:F214" si="23">+F275</f>
        <v>0</v>
      </c>
      <c r="G213" s="206"/>
      <c r="H213" s="205">
        <f t="shared" ref="H213:J214" si="24">+H275</f>
        <v>0</v>
      </c>
      <c r="I213" s="206"/>
      <c r="J213" s="205">
        <f t="shared" si="24"/>
        <v>0</v>
      </c>
      <c r="K213" s="206"/>
      <c r="L213" s="205">
        <f t="shared" ref="L213:L214" si="25">+L275</f>
        <v>0</v>
      </c>
      <c r="M213" s="206"/>
      <c r="N213" s="205">
        <f t="shared" ref="N213:N214" si="26">+N275</f>
        <v>0</v>
      </c>
      <c r="O213" s="206"/>
      <c r="P213" s="205">
        <f t="shared" ref="P213:P214" si="27">+P275</f>
        <v>0</v>
      </c>
      <c r="Q213" s="206"/>
      <c r="R213" s="205">
        <f t="shared" ref="R213:R214" si="28">+R275</f>
        <v>0</v>
      </c>
      <c r="T213" s="188">
        <v>0</v>
      </c>
      <c r="U213" s="188"/>
    </row>
    <row r="214" spans="1:22" s="185" customFormat="1" hidden="1" outlineLevel="3" x14ac:dyDescent="0.2">
      <c r="C214" s="185" t="s">
        <v>119</v>
      </c>
      <c r="F214" s="205">
        <f t="shared" si="23"/>
        <v>0</v>
      </c>
      <c r="G214" s="206"/>
      <c r="H214" s="205">
        <f t="shared" si="24"/>
        <v>0</v>
      </c>
      <c r="I214" s="206"/>
      <c r="J214" s="205">
        <f t="shared" si="24"/>
        <v>0</v>
      </c>
      <c r="K214" s="206"/>
      <c r="L214" s="205">
        <f t="shared" si="25"/>
        <v>0</v>
      </c>
      <c r="M214" s="206"/>
      <c r="N214" s="205">
        <f t="shared" si="26"/>
        <v>0</v>
      </c>
      <c r="O214" s="206"/>
      <c r="P214" s="205">
        <f t="shared" si="27"/>
        <v>0</v>
      </c>
      <c r="Q214" s="206"/>
      <c r="R214" s="205">
        <f t="shared" si="28"/>
        <v>0</v>
      </c>
      <c r="T214" s="188">
        <v>0</v>
      </c>
      <c r="U214" s="188"/>
    </row>
    <row r="215" spans="1:22" s="185" customFormat="1" hidden="1" outlineLevel="3" x14ac:dyDescent="0.2">
      <c r="D215" s="193">
        <f>SUM(D212:D214)</f>
        <v>-2770449.12</v>
      </c>
      <c r="F215" s="193">
        <f>SUM(F212:F214)</f>
        <v>0</v>
      </c>
      <c r="H215" s="193">
        <f>SUM(H212:H214)</f>
        <v>0</v>
      </c>
      <c r="J215" s="193">
        <f>SUM(J212:J214)</f>
        <v>2770449.12</v>
      </c>
      <c r="L215" s="193">
        <f>SUM(L212:L214)</f>
        <v>0</v>
      </c>
      <c r="N215" s="193">
        <f>SUM(N212:N214)</f>
        <v>0</v>
      </c>
      <c r="P215" s="193">
        <f>SUM(P212:P214)</f>
        <v>0</v>
      </c>
      <c r="R215" s="193">
        <f>SUM(R212:R214)</f>
        <v>0</v>
      </c>
      <c r="T215" s="193">
        <f>SUM(T212:T214)</f>
        <v>0</v>
      </c>
      <c r="U215" s="187"/>
    </row>
    <row r="216" spans="1:22" s="185" customFormat="1" hidden="1" outlineLevel="3" x14ac:dyDescent="0.2">
      <c r="A216" s="183"/>
      <c r="B216" s="184" t="s">
        <v>1055</v>
      </c>
      <c r="C216" s="192"/>
      <c r="D216" s="187"/>
      <c r="E216" s="187"/>
      <c r="F216" s="187"/>
      <c r="G216" s="187"/>
      <c r="H216" s="187"/>
      <c r="I216" s="187"/>
      <c r="J216" s="187"/>
      <c r="K216" s="187"/>
      <c r="L216" s="187"/>
      <c r="M216" s="187"/>
      <c r="N216" s="187"/>
      <c r="O216" s="187"/>
      <c r="P216" s="187"/>
      <c r="Q216" s="187"/>
      <c r="R216" s="187"/>
      <c r="S216" s="187"/>
      <c r="T216" s="187"/>
      <c r="U216" s="187"/>
      <c r="V216" s="186"/>
    </row>
    <row r="217" spans="1:22" s="185" customFormat="1" hidden="1" outlineLevel="3" x14ac:dyDescent="0.2">
      <c r="A217" s="183"/>
      <c r="C217" s="192"/>
      <c r="D217" s="187"/>
      <c r="E217" s="187"/>
      <c r="F217" s="187"/>
      <c r="G217" s="187"/>
      <c r="H217" s="187"/>
      <c r="I217" s="187"/>
      <c r="J217" s="187"/>
      <c r="K217" s="187"/>
      <c r="L217" s="187"/>
      <c r="M217" s="187"/>
      <c r="N217" s="187"/>
      <c r="O217" s="187"/>
      <c r="P217" s="187"/>
      <c r="Q217" s="187"/>
      <c r="R217" s="187"/>
      <c r="S217" s="187"/>
      <c r="T217" s="187"/>
      <c r="U217" s="187"/>
      <c r="V217" s="186"/>
    </row>
    <row r="218" spans="1:22" s="185" customFormat="1" hidden="1" outlineLevel="3" x14ac:dyDescent="0.2">
      <c r="A218" s="194" t="s">
        <v>1063</v>
      </c>
      <c r="B218" s="184"/>
      <c r="C218" s="184" t="s">
        <v>1070</v>
      </c>
      <c r="D218" s="188" t="e">
        <f>+D164</f>
        <v>#REF!</v>
      </c>
      <c r="E218" s="199"/>
      <c r="F218" s="188" t="e">
        <f>+F164</f>
        <v>#REF!</v>
      </c>
      <c r="G218" s="199"/>
      <c r="H218" s="188" t="e">
        <f>+H164</f>
        <v>#REF!</v>
      </c>
      <c r="I218" s="199"/>
      <c r="J218" s="188" t="e">
        <f>+J164</f>
        <v>#REF!</v>
      </c>
      <c r="K218" s="199"/>
      <c r="L218" s="188" t="e">
        <f>+L164</f>
        <v>#REF!</v>
      </c>
      <c r="M218" s="199"/>
      <c r="N218" s="188" t="e">
        <f>+N164</f>
        <v>#REF!</v>
      </c>
      <c r="O218" s="199"/>
      <c r="P218" s="188" t="e">
        <f>+P164</f>
        <v>#REF!</v>
      </c>
      <c r="Q218" s="199"/>
      <c r="R218" s="188" t="e">
        <f>+R164</f>
        <v>#REF!</v>
      </c>
      <c r="S218" s="199"/>
      <c r="T218" s="188" t="e">
        <f>+T164</f>
        <v>#REF!</v>
      </c>
      <c r="U218" s="188"/>
      <c r="V218" s="186"/>
    </row>
    <row r="219" spans="1:22" s="185" customFormat="1" hidden="1" outlineLevel="3" x14ac:dyDescent="0.2">
      <c r="A219" s="194" t="s">
        <v>1058</v>
      </c>
      <c r="B219" s="184"/>
      <c r="C219" s="184" t="s">
        <v>1059</v>
      </c>
      <c r="D219" s="188" t="e">
        <f t="shared" ref="D219:F226" si="29">+D165</f>
        <v>#REF!</v>
      </c>
      <c r="E219" s="199"/>
      <c r="F219" s="188" t="e">
        <f t="shared" si="29"/>
        <v>#REF!</v>
      </c>
      <c r="G219" s="199"/>
      <c r="H219" s="188" t="e">
        <f t="shared" ref="H219:H226" si="30">+H165</f>
        <v>#REF!</v>
      </c>
      <c r="I219" s="199"/>
      <c r="J219" s="188" t="e">
        <f t="shared" ref="J219:J226" si="31">+J165</f>
        <v>#REF!</v>
      </c>
      <c r="K219" s="199"/>
      <c r="L219" s="188" t="e">
        <f t="shared" ref="L219:L226" si="32">+L165</f>
        <v>#REF!</v>
      </c>
      <c r="M219" s="199"/>
      <c r="N219" s="188" t="e">
        <f t="shared" ref="N219:N226" si="33">+N165</f>
        <v>#REF!</v>
      </c>
      <c r="O219" s="199"/>
      <c r="P219" s="188" t="e">
        <f t="shared" ref="P219:P226" si="34">+P165</f>
        <v>#REF!</v>
      </c>
      <c r="Q219" s="199"/>
      <c r="R219" s="188" t="e">
        <f t="shared" ref="R219:R226" si="35">+R165</f>
        <v>#REF!</v>
      </c>
      <c r="S219" s="199"/>
      <c r="T219" s="188" t="e">
        <f t="shared" ref="T219:T226" si="36">+T165</f>
        <v>#REF!</v>
      </c>
      <c r="U219" s="188"/>
      <c r="V219" s="186"/>
    </row>
    <row r="220" spans="1:22" s="185" customFormat="1" hidden="1" outlineLevel="3" x14ac:dyDescent="0.2">
      <c r="A220" s="194" t="s">
        <v>1060</v>
      </c>
      <c r="B220" s="184"/>
      <c r="C220" s="184" t="s">
        <v>1059</v>
      </c>
      <c r="D220" s="188" t="e">
        <f t="shared" si="29"/>
        <v>#REF!</v>
      </c>
      <c r="E220" s="199"/>
      <c r="F220" s="188" t="e">
        <f t="shared" si="29"/>
        <v>#REF!</v>
      </c>
      <c r="G220" s="199"/>
      <c r="H220" s="188" t="e">
        <f t="shared" si="30"/>
        <v>#REF!</v>
      </c>
      <c r="I220" s="199"/>
      <c r="J220" s="188" t="e">
        <f t="shared" si="31"/>
        <v>#REF!</v>
      </c>
      <c r="K220" s="199"/>
      <c r="L220" s="188" t="e">
        <f t="shared" si="32"/>
        <v>#REF!</v>
      </c>
      <c r="M220" s="199"/>
      <c r="N220" s="188" t="e">
        <f t="shared" si="33"/>
        <v>#REF!</v>
      </c>
      <c r="O220" s="199"/>
      <c r="P220" s="188" t="e">
        <f t="shared" si="34"/>
        <v>#REF!</v>
      </c>
      <c r="Q220" s="199"/>
      <c r="R220" s="188" t="e">
        <f t="shared" si="35"/>
        <v>#REF!</v>
      </c>
      <c r="S220" s="199"/>
      <c r="T220" s="188" t="e">
        <f t="shared" si="36"/>
        <v>#REF!</v>
      </c>
      <c r="U220" s="188"/>
      <c r="V220" s="186"/>
    </row>
    <row r="221" spans="1:22" s="185" customFormat="1" hidden="1" outlineLevel="3" x14ac:dyDescent="0.2">
      <c r="A221" s="194" t="s">
        <v>1061</v>
      </c>
      <c r="B221" s="184"/>
      <c r="C221" s="184" t="s">
        <v>1059</v>
      </c>
      <c r="D221" s="188" t="e">
        <f t="shared" si="29"/>
        <v>#REF!</v>
      </c>
      <c r="E221" s="199"/>
      <c r="F221" s="188" t="e">
        <f t="shared" si="29"/>
        <v>#REF!</v>
      </c>
      <c r="G221" s="199"/>
      <c r="H221" s="188" t="e">
        <f t="shared" si="30"/>
        <v>#REF!</v>
      </c>
      <c r="I221" s="199"/>
      <c r="J221" s="188" t="e">
        <f t="shared" si="31"/>
        <v>#REF!</v>
      </c>
      <c r="K221" s="199"/>
      <c r="L221" s="188" t="e">
        <f t="shared" si="32"/>
        <v>#REF!</v>
      </c>
      <c r="M221" s="199"/>
      <c r="N221" s="188" t="e">
        <f t="shared" si="33"/>
        <v>#REF!</v>
      </c>
      <c r="O221" s="199"/>
      <c r="P221" s="188" t="e">
        <f t="shared" si="34"/>
        <v>#REF!</v>
      </c>
      <c r="Q221" s="199"/>
      <c r="R221" s="188" t="e">
        <f t="shared" si="35"/>
        <v>#REF!</v>
      </c>
      <c r="S221" s="199"/>
      <c r="T221" s="188" t="e">
        <f t="shared" si="36"/>
        <v>#REF!</v>
      </c>
      <c r="U221" s="188"/>
      <c r="V221" s="186"/>
    </row>
    <row r="222" spans="1:22" s="185" customFormat="1" hidden="1" outlineLevel="3" x14ac:dyDescent="0.2">
      <c r="A222" s="194" t="s">
        <v>1062</v>
      </c>
      <c r="B222" s="184"/>
      <c r="C222" s="184" t="s">
        <v>1059</v>
      </c>
      <c r="D222" s="188" t="e">
        <f t="shared" si="29"/>
        <v>#REF!</v>
      </c>
      <c r="E222" s="199"/>
      <c r="F222" s="188" t="e">
        <f t="shared" si="29"/>
        <v>#REF!</v>
      </c>
      <c r="G222" s="199"/>
      <c r="H222" s="188" t="e">
        <f t="shared" si="30"/>
        <v>#REF!</v>
      </c>
      <c r="I222" s="199"/>
      <c r="J222" s="188" t="e">
        <f t="shared" si="31"/>
        <v>#REF!</v>
      </c>
      <c r="K222" s="199"/>
      <c r="L222" s="188" t="e">
        <f t="shared" si="32"/>
        <v>#REF!</v>
      </c>
      <c r="M222" s="199"/>
      <c r="N222" s="188" t="e">
        <f t="shared" si="33"/>
        <v>#REF!</v>
      </c>
      <c r="O222" s="199"/>
      <c r="P222" s="188" t="e">
        <f t="shared" si="34"/>
        <v>#REF!</v>
      </c>
      <c r="Q222" s="199"/>
      <c r="R222" s="188" t="e">
        <f t="shared" si="35"/>
        <v>#REF!</v>
      </c>
      <c r="S222" s="199"/>
      <c r="T222" s="188" t="e">
        <f t="shared" si="36"/>
        <v>#REF!</v>
      </c>
      <c r="U222" s="188"/>
      <c r="V222" s="186"/>
    </row>
    <row r="223" spans="1:22" s="185" customFormat="1" hidden="1" outlineLevel="3" x14ac:dyDescent="0.2">
      <c r="A223" s="194" t="s">
        <v>1056</v>
      </c>
      <c r="B223" s="184"/>
      <c r="C223" s="184" t="s">
        <v>1057</v>
      </c>
      <c r="D223" s="188" t="e">
        <f t="shared" si="29"/>
        <v>#REF!</v>
      </c>
      <c r="E223" s="199"/>
      <c r="F223" s="188" t="e">
        <f t="shared" si="29"/>
        <v>#REF!</v>
      </c>
      <c r="G223" s="199"/>
      <c r="H223" s="188" t="e">
        <f t="shared" si="30"/>
        <v>#REF!</v>
      </c>
      <c r="I223" s="199"/>
      <c r="J223" s="188" t="e">
        <f t="shared" si="31"/>
        <v>#REF!</v>
      </c>
      <c r="K223" s="199"/>
      <c r="L223" s="188" t="e">
        <f t="shared" si="32"/>
        <v>#REF!</v>
      </c>
      <c r="M223" s="199"/>
      <c r="N223" s="188" t="e">
        <f t="shared" si="33"/>
        <v>#REF!</v>
      </c>
      <c r="O223" s="199"/>
      <c r="P223" s="188" t="e">
        <f t="shared" si="34"/>
        <v>#REF!</v>
      </c>
      <c r="Q223" s="199"/>
      <c r="R223" s="188" t="e">
        <f t="shared" si="35"/>
        <v>#REF!</v>
      </c>
      <c r="S223" s="199"/>
      <c r="T223" s="188" t="e">
        <f t="shared" si="36"/>
        <v>#REF!</v>
      </c>
      <c r="U223" s="188"/>
      <c r="V223" s="186"/>
    </row>
    <row r="224" spans="1:22" s="185" customFormat="1" hidden="1" outlineLevel="3" x14ac:dyDescent="0.2">
      <c r="A224" s="194" t="s">
        <v>1065</v>
      </c>
      <c r="B224" s="184"/>
      <c r="C224" s="184" t="s">
        <v>1066</v>
      </c>
      <c r="D224" s="188" t="e">
        <f t="shared" si="29"/>
        <v>#REF!</v>
      </c>
      <c r="E224" s="199"/>
      <c r="F224" s="188" t="e">
        <f t="shared" si="29"/>
        <v>#REF!</v>
      </c>
      <c r="G224" s="199"/>
      <c r="H224" s="188" t="e">
        <f t="shared" si="30"/>
        <v>#REF!</v>
      </c>
      <c r="I224" s="199"/>
      <c r="J224" s="188" t="e">
        <f t="shared" si="31"/>
        <v>#REF!</v>
      </c>
      <c r="K224" s="199"/>
      <c r="L224" s="188" t="e">
        <f t="shared" si="32"/>
        <v>#REF!</v>
      </c>
      <c r="M224" s="199"/>
      <c r="N224" s="188" t="e">
        <f t="shared" si="33"/>
        <v>#REF!</v>
      </c>
      <c r="O224" s="199"/>
      <c r="P224" s="188" t="e">
        <f t="shared" si="34"/>
        <v>#REF!</v>
      </c>
      <c r="Q224" s="199"/>
      <c r="R224" s="188" t="e">
        <f t="shared" si="35"/>
        <v>#REF!</v>
      </c>
      <c r="S224" s="199"/>
      <c r="T224" s="188" t="e">
        <f t="shared" si="36"/>
        <v>#REF!</v>
      </c>
      <c r="U224" s="188"/>
      <c r="V224" s="186"/>
    </row>
    <row r="225" spans="1:31" s="185" customFormat="1" hidden="1" outlineLevel="3" x14ac:dyDescent="0.2">
      <c r="A225" s="194" t="s">
        <v>1065</v>
      </c>
      <c r="B225" s="184"/>
      <c r="C225" s="184" t="s">
        <v>1067</v>
      </c>
      <c r="D225" s="188" t="e">
        <f t="shared" si="29"/>
        <v>#REF!</v>
      </c>
      <c r="E225" s="199"/>
      <c r="F225" s="188" t="e">
        <f t="shared" si="29"/>
        <v>#REF!</v>
      </c>
      <c r="G225" s="199"/>
      <c r="H225" s="188" t="e">
        <f t="shared" si="30"/>
        <v>#REF!</v>
      </c>
      <c r="I225" s="199"/>
      <c r="J225" s="188" t="e">
        <f t="shared" si="31"/>
        <v>#REF!</v>
      </c>
      <c r="K225" s="199"/>
      <c r="L225" s="188" t="e">
        <f t="shared" si="32"/>
        <v>#REF!</v>
      </c>
      <c r="M225" s="199"/>
      <c r="N225" s="188" t="e">
        <f t="shared" si="33"/>
        <v>#REF!</v>
      </c>
      <c r="O225" s="199"/>
      <c r="P225" s="188" t="e">
        <f t="shared" si="34"/>
        <v>#REF!</v>
      </c>
      <c r="Q225" s="199"/>
      <c r="R225" s="188" t="e">
        <f t="shared" si="35"/>
        <v>#REF!</v>
      </c>
      <c r="S225" s="199"/>
      <c r="T225" s="188" t="e">
        <f t="shared" si="36"/>
        <v>#REF!</v>
      </c>
      <c r="U225" s="188"/>
      <c r="V225" s="186"/>
    </row>
    <row r="226" spans="1:31" s="185" customFormat="1" hidden="1" outlineLevel="3" x14ac:dyDescent="0.2">
      <c r="A226" s="194" t="s">
        <v>1065</v>
      </c>
      <c r="B226" s="184"/>
      <c r="C226" s="184" t="s">
        <v>1068</v>
      </c>
      <c r="D226" s="188" t="e">
        <f t="shared" si="29"/>
        <v>#REF!</v>
      </c>
      <c r="E226" s="199"/>
      <c r="F226" s="188" t="e">
        <f t="shared" si="29"/>
        <v>#REF!</v>
      </c>
      <c r="G226" s="199"/>
      <c r="H226" s="188" t="e">
        <f t="shared" si="30"/>
        <v>#REF!</v>
      </c>
      <c r="I226" s="199"/>
      <c r="J226" s="188" t="e">
        <f t="shared" si="31"/>
        <v>#REF!</v>
      </c>
      <c r="K226" s="199"/>
      <c r="L226" s="188" t="e">
        <f t="shared" si="32"/>
        <v>#REF!</v>
      </c>
      <c r="M226" s="199"/>
      <c r="N226" s="188" t="e">
        <f t="shared" si="33"/>
        <v>#REF!</v>
      </c>
      <c r="O226" s="199"/>
      <c r="P226" s="188" t="e">
        <f t="shared" si="34"/>
        <v>#REF!</v>
      </c>
      <c r="Q226" s="199"/>
      <c r="R226" s="188" t="e">
        <f t="shared" si="35"/>
        <v>#REF!</v>
      </c>
      <c r="S226" s="199"/>
      <c r="T226" s="188" t="e">
        <f t="shared" si="36"/>
        <v>#REF!</v>
      </c>
      <c r="U226" s="188"/>
      <c r="V226" s="186"/>
    </row>
    <row r="227" spans="1:31" s="185" customFormat="1" hidden="1" outlineLevel="3" x14ac:dyDescent="0.2">
      <c r="A227" s="183"/>
      <c r="B227" s="184"/>
      <c r="C227" s="185" t="s">
        <v>1071</v>
      </c>
      <c r="D227" s="193" t="e">
        <f>SUM(D218:D226)</f>
        <v>#REF!</v>
      </c>
      <c r="E227" s="188"/>
      <c r="F227" s="193" t="e">
        <f>SUM(F218:F226)</f>
        <v>#REF!</v>
      </c>
      <c r="G227" s="188"/>
      <c r="H227" s="193" t="e">
        <f>SUM(H218:H226)</f>
        <v>#REF!</v>
      </c>
      <c r="I227" s="188"/>
      <c r="J227" s="193" t="e">
        <f>SUM(J218:J226)</f>
        <v>#REF!</v>
      </c>
      <c r="K227" s="188"/>
      <c r="L227" s="193" t="e">
        <f>SUM(L218:L226)</f>
        <v>#REF!</v>
      </c>
      <c r="M227" s="187"/>
      <c r="N227" s="193" t="e">
        <f>SUM(N218:N226)</f>
        <v>#REF!</v>
      </c>
      <c r="O227" s="187"/>
      <c r="P227" s="193" t="e">
        <f>SUM(P218:P226)</f>
        <v>#REF!</v>
      </c>
      <c r="Q227" s="187"/>
      <c r="R227" s="193" t="e">
        <f>SUM(R218:R226)</f>
        <v>#REF!</v>
      </c>
      <c r="S227" s="188"/>
      <c r="T227" s="193" t="e">
        <f>SUM(T218:T226)</f>
        <v>#REF!</v>
      </c>
      <c r="U227" s="187"/>
      <c r="V227" s="186"/>
    </row>
    <row r="228" spans="1:31" s="185" customFormat="1" hidden="1" outlineLevel="3" x14ac:dyDescent="0.2">
      <c r="A228" s="183"/>
      <c r="B228" s="184"/>
      <c r="D228" s="187"/>
      <c r="E228" s="188"/>
      <c r="F228" s="187"/>
      <c r="G228" s="188"/>
      <c r="H228" s="187"/>
      <c r="I228" s="188"/>
      <c r="J228" s="187"/>
      <c r="K228" s="188"/>
      <c r="L228" s="187"/>
      <c r="M228" s="187"/>
      <c r="N228" s="187"/>
      <c r="O228" s="187"/>
      <c r="P228" s="187"/>
      <c r="Q228" s="187"/>
      <c r="R228" s="187"/>
      <c r="S228" s="188"/>
      <c r="T228" s="187"/>
      <c r="U228" s="187"/>
      <c r="V228" s="186"/>
    </row>
    <row r="229" spans="1:31" s="185" customFormat="1" hidden="1" outlineLevel="3" x14ac:dyDescent="0.2">
      <c r="A229" s="183"/>
      <c r="B229" s="184"/>
      <c r="D229" s="187"/>
      <c r="E229" s="188"/>
      <c r="F229" s="187"/>
      <c r="G229" s="188"/>
      <c r="H229" s="187"/>
      <c r="I229" s="188"/>
      <c r="J229" s="187"/>
      <c r="K229" s="188"/>
      <c r="L229" s="187"/>
      <c r="M229" s="187"/>
      <c r="N229" s="187"/>
      <c r="O229" s="187"/>
      <c r="P229" s="187"/>
      <c r="Q229" s="187"/>
      <c r="R229" s="187"/>
      <c r="S229" s="188"/>
      <c r="T229" s="187"/>
      <c r="U229" s="187"/>
      <c r="V229" s="186"/>
    </row>
    <row r="230" spans="1:31" s="185" customFormat="1" hidden="1" outlineLevel="3" x14ac:dyDescent="0.2">
      <c r="A230" s="183"/>
      <c r="B230" s="184"/>
      <c r="D230" s="187"/>
      <c r="E230" s="188"/>
      <c r="F230" s="187"/>
      <c r="G230" s="188"/>
      <c r="H230" s="187"/>
      <c r="I230" s="188"/>
      <c r="J230" s="187"/>
      <c r="K230" s="188"/>
      <c r="L230" s="187"/>
      <c r="M230" s="187"/>
      <c r="N230" s="187"/>
      <c r="O230" s="187"/>
      <c r="P230" s="187"/>
      <c r="Q230" s="187"/>
      <c r="R230" s="187"/>
      <c r="S230" s="188"/>
      <c r="T230" s="187"/>
      <c r="U230" s="187"/>
      <c r="V230" s="186"/>
    </row>
    <row r="231" spans="1:31" hidden="1" outlineLevel="3" x14ac:dyDescent="0.2">
      <c r="B231" s="152"/>
      <c r="C231" s="11"/>
      <c r="D231" s="153"/>
      <c r="E231" s="149"/>
      <c r="F231" s="153"/>
      <c r="G231" s="149"/>
      <c r="H231" s="153"/>
      <c r="I231" s="149"/>
      <c r="J231" s="153"/>
      <c r="K231" s="149"/>
      <c r="L231" s="153"/>
      <c r="M231" s="149"/>
      <c r="N231" s="153"/>
      <c r="O231" s="149"/>
      <c r="P231" s="153"/>
      <c r="Q231" s="149"/>
      <c r="R231" s="153"/>
      <c r="S231" s="149"/>
      <c r="T231" s="153"/>
      <c r="U231" s="153"/>
    </row>
    <row r="232" spans="1:31" hidden="1" outlineLevel="1" collapsed="1" x14ac:dyDescent="0.2">
      <c r="B232" s="196" t="s">
        <v>1051</v>
      </c>
      <c r="D232" s="198" t="e">
        <f>+D203+D209-D227+D215</f>
        <v>#REF!</v>
      </c>
      <c r="E232" s="198"/>
      <c r="F232" s="198" t="e">
        <f>+F203+F209-F227+F215</f>
        <v>#REF!</v>
      </c>
      <c r="G232" s="198"/>
      <c r="H232" s="198" t="e">
        <f>+H203+H209-H227+H215</f>
        <v>#REF!</v>
      </c>
      <c r="I232" s="198"/>
      <c r="J232" s="198" t="e">
        <f>+J203+J209-J227+J215</f>
        <v>#REF!</v>
      </c>
      <c r="K232" s="198"/>
      <c r="L232" s="198" t="e">
        <f>+L203+L209-L227+L215</f>
        <v>#REF!</v>
      </c>
      <c r="M232" s="198"/>
      <c r="N232" s="198" t="e">
        <f>+N203+N209-N227+N215</f>
        <v>#REF!</v>
      </c>
      <c r="O232" s="198"/>
      <c r="P232" s="198" t="e">
        <f>+P203+P209-P227+P215</f>
        <v>#REF!</v>
      </c>
      <c r="Q232" s="198"/>
      <c r="R232" s="198" t="e">
        <f>+R203+R209-R227+R215</f>
        <v>#REF!</v>
      </c>
      <c r="S232" s="198"/>
      <c r="T232" s="198" t="e">
        <f>+T203+T209+T215-T227</f>
        <v>#REF!</v>
      </c>
      <c r="U232" s="198"/>
      <c r="V232" s="207" t="e">
        <f>+F232-SUM(+#REF!-#REF!-#REF!-#REF!-#REF!)</f>
        <v>#REF!</v>
      </c>
      <c r="X232" s="208" t="e">
        <f>+H232</f>
        <v>#REF!</v>
      </c>
      <c r="Y232" s="208" t="e">
        <f>+J232-J215</f>
        <v>#REF!</v>
      </c>
      <c r="Z232" s="176" t="e">
        <f>+#REF!-#REF!-#REF!-#REF!-#REF!+J215</f>
        <v>#REF!</v>
      </c>
      <c r="AA232" s="176" t="e">
        <f>+N232+P232+R232</f>
        <v>#REF!</v>
      </c>
      <c r="AD232" s="176" t="e">
        <f>SUM(V232:AB232)</f>
        <v>#REF!</v>
      </c>
      <c r="AE232" s="176" t="e">
        <f>+T232-D232-AD232</f>
        <v>#REF!</v>
      </c>
    </row>
    <row r="233" spans="1:31" hidden="1" outlineLevel="1" x14ac:dyDescent="0.2">
      <c r="B233" s="152"/>
      <c r="C233" s="11"/>
      <c r="D233" s="153" t="e">
        <f>+D232-D12</f>
        <v>#REF!</v>
      </c>
      <c r="E233" s="149"/>
      <c r="F233" s="153"/>
      <c r="G233" s="149"/>
      <c r="H233" s="153"/>
      <c r="I233" s="149"/>
      <c r="J233" s="153"/>
      <c r="K233" s="149"/>
      <c r="L233" s="153"/>
      <c r="M233" s="149"/>
      <c r="N233" s="153"/>
      <c r="O233" s="149"/>
      <c r="P233" s="153"/>
      <c r="Q233" s="149"/>
      <c r="R233" s="153"/>
      <c r="S233" s="149"/>
      <c r="T233" s="153" t="e">
        <f>+T232-T12</f>
        <v>#REF!</v>
      </c>
      <c r="U233" s="153"/>
      <c r="V233" s="203"/>
    </row>
    <row r="234" spans="1:31" hidden="1" outlineLevel="1" x14ac:dyDescent="0.2">
      <c r="B234" s="152"/>
      <c r="C234" s="11"/>
      <c r="D234" s="153"/>
      <c r="E234" s="149"/>
      <c r="F234" s="153"/>
      <c r="G234" s="149"/>
      <c r="H234" s="153"/>
      <c r="I234" s="149"/>
      <c r="J234" s="153"/>
      <c r="K234" s="149"/>
      <c r="L234" s="153"/>
      <c r="M234" s="149"/>
      <c r="N234" s="153"/>
      <c r="O234" s="149"/>
      <c r="P234" s="153"/>
      <c r="Q234" s="149"/>
      <c r="R234" s="153"/>
      <c r="S234" s="149"/>
      <c r="T234" s="153" t="e">
        <f>+T232-R232-P232-N232-L232-J232-H232-F232-D232</f>
        <v>#REF!</v>
      </c>
      <c r="U234" s="153"/>
    </row>
    <row r="235" spans="1:31" s="185" customFormat="1" ht="15" hidden="1" outlineLevel="3" x14ac:dyDescent="0.35">
      <c r="A235" s="183"/>
      <c r="B235" s="184" t="s">
        <v>602</v>
      </c>
      <c r="D235" s="209"/>
      <c r="E235" s="191"/>
      <c r="F235" s="209"/>
      <c r="G235" s="191"/>
      <c r="H235" s="209"/>
      <c r="I235" s="191"/>
      <c r="J235" s="209"/>
      <c r="K235" s="191"/>
      <c r="L235" s="209"/>
      <c r="M235" s="191"/>
      <c r="N235" s="209"/>
      <c r="O235" s="191"/>
      <c r="P235" s="209"/>
      <c r="Q235" s="191"/>
      <c r="R235" s="209"/>
      <c r="S235" s="191"/>
      <c r="T235" s="209"/>
      <c r="U235" s="209"/>
      <c r="V235" s="186"/>
    </row>
    <row r="236" spans="1:31" s="185" customFormat="1" hidden="1" outlineLevel="3" x14ac:dyDescent="0.2">
      <c r="A236" s="183"/>
      <c r="C236" s="185" t="s">
        <v>413</v>
      </c>
      <c r="D236" s="187" t="e">
        <f>+#REF!</f>
        <v>#REF!</v>
      </c>
      <c r="E236" s="187"/>
      <c r="F236" s="187" t="e">
        <f>+#REF!</f>
        <v>#REF!</v>
      </c>
      <c r="G236" s="187"/>
      <c r="H236" s="187" t="e">
        <f>+#REF!</f>
        <v>#REF!</v>
      </c>
      <c r="I236" s="187"/>
      <c r="J236" s="187" t="e">
        <f>+#REF!</f>
        <v>#REF!</v>
      </c>
      <c r="K236" s="187"/>
      <c r="L236" s="187" t="e">
        <f>+#REF!</f>
        <v>#REF!</v>
      </c>
      <c r="M236" s="187"/>
      <c r="N236" s="187" t="e">
        <f>+#REF!</f>
        <v>#REF!</v>
      </c>
      <c r="O236" s="187"/>
      <c r="P236" s="187" t="e">
        <f>+#REF!</f>
        <v>#REF!</v>
      </c>
      <c r="Q236" s="187"/>
      <c r="R236" s="187" t="e">
        <f>+#REF!</f>
        <v>#REF!</v>
      </c>
      <c r="S236" s="187"/>
      <c r="T236" s="187" t="e">
        <f t="shared" ref="T236:T248" si="37">R236+P236+N236+L236+J236+H236+F236+D236</f>
        <v>#REF!</v>
      </c>
      <c r="U236" s="187"/>
      <c r="V236" s="186"/>
    </row>
    <row r="237" spans="1:31" s="185" customFormat="1" hidden="1" outlineLevel="3" x14ac:dyDescent="0.2">
      <c r="A237" s="183"/>
      <c r="C237" s="185" t="s">
        <v>112</v>
      </c>
      <c r="D237" s="187" t="e">
        <f>+#REF!</f>
        <v>#REF!</v>
      </c>
      <c r="E237" s="187"/>
      <c r="F237" s="187" t="e">
        <f>+#REF!</f>
        <v>#REF!</v>
      </c>
      <c r="G237" s="187"/>
      <c r="H237" s="187" t="e">
        <f>+#REF!</f>
        <v>#REF!</v>
      </c>
      <c r="I237" s="187"/>
      <c r="J237" s="187" t="e">
        <f>+#REF!</f>
        <v>#REF!</v>
      </c>
      <c r="K237" s="187"/>
      <c r="L237" s="187" t="e">
        <f>+#REF!</f>
        <v>#REF!</v>
      </c>
      <c r="M237" s="187"/>
      <c r="N237" s="187" t="e">
        <f>+#REF!</f>
        <v>#REF!</v>
      </c>
      <c r="O237" s="187"/>
      <c r="P237" s="187" t="e">
        <f>+#REF!</f>
        <v>#REF!</v>
      </c>
      <c r="Q237" s="187"/>
      <c r="R237" s="187" t="e">
        <f>+#REF!</f>
        <v>#REF!</v>
      </c>
      <c r="S237" s="187"/>
      <c r="T237" s="187" t="e">
        <f t="shared" si="37"/>
        <v>#REF!</v>
      </c>
      <c r="U237" s="187"/>
      <c r="V237" s="186"/>
    </row>
    <row r="238" spans="1:31" s="185" customFormat="1" hidden="1" outlineLevel="3" x14ac:dyDescent="0.2">
      <c r="A238" s="183"/>
      <c r="C238" s="185" t="s">
        <v>113</v>
      </c>
      <c r="D238" s="187" t="e">
        <f>+#REF!</f>
        <v>#REF!</v>
      </c>
      <c r="E238" s="187"/>
      <c r="F238" s="187" t="e">
        <f>+#REF!</f>
        <v>#REF!</v>
      </c>
      <c r="G238" s="187"/>
      <c r="H238" s="187" t="e">
        <f>+#REF!</f>
        <v>#REF!</v>
      </c>
      <c r="I238" s="187"/>
      <c r="J238" s="187" t="e">
        <f>+#REF!</f>
        <v>#REF!</v>
      </c>
      <c r="K238" s="187"/>
      <c r="L238" s="187" t="e">
        <f>+#REF!</f>
        <v>#REF!</v>
      </c>
      <c r="M238" s="187"/>
      <c r="N238" s="187" t="e">
        <f>+#REF!</f>
        <v>#REF!</v>
      </c>
      <c r="O238" s="187"/>
      <c r="P238" s="187" t="e">
        <f>+#REF!</f>
        <v>#REF!</v>
      </c>
      <c r="Q238" s="187"/>
      <c r="R238" s="187" t="e">
        <f>+#REF!</f>
        <v>#REF!</v>
      </c>
      <c r="S238" s="187"/>
      <c r="T238" s="187" t="e">
        <f t="shared" si="37"/>
        <v>#REF!</v>
      </c>
      <c r="U238" s="187"/>
      <c r="V238" s="186"/>
    </row>
    <row r="239" spans="1:31" s="185" customFormat="1" hidden="1" outlineLevel="3" x14ac:dyDescent="0.2">
      <c r="A239" s="183"/>
      <c r="C239" s="185" t="s">
        <v>114</v>
      </c>
      <c r="D239" s="187" t="e">
        <f>+#REF!</f>
        <v>#REF!</v>
      </c>
      <c r="E239" s="187"/>
      <c r="F239" s="187" t="e">
        <f>+#REF!</f>
        <v>#REF!</v>
      </c>
      <c r="G239" s="187"/>
      <c r="H239" s="187" t="e">
        <f>+#REF!</f>
        <v>#REF!</v>
      </c>
      <c r="I239" s="187"/>
      <c r="J239" s="187" t="e">
        <f>+#REF!</f>
        <v>#REF!</v>
      </c>
      <c r="K239" s="187"/>
      <c r="L239" s="187" t="e">
        <f>+#REF!</f>
        <v>#REF!</v>
      </c>
      <c r="M239" s="187"/>
      <c r="N239" s="187" t="e">
        <f>+#REF!</f>
        <v>#REF!</v>
      </c>
      <c r="O239" s="187"/>
      <c r="P239" s="187" t="e">
        <f>+#REF!</f>
        <v>#REF!</v>
      </c>
      <c r="Q239" s="187"/>
      <c r="R239" s="187" t="e">
        <f>+#REF!</f>
        <v>#REF!</v>
      </c>
      <c r="S239" s="187"/>
      <c r="T239" s="187" t="e">
        <f t="shared" si="37"/>
        <v>#REF!</v>
      </c>
      <c r="U239" s="187"/>
      <c r="V239" s="186"/>
    </row>
    <row r="240" spans="1:31" s="185" customFormat="1" hidden="1" outlineLevel="3" x14ac:dyDescent="0.2">
      <c r="A240" s="183"/>
      <c r="C240" s="185" t="s">
        <v>116</v>
      </c>
      <c r="D240" s="187" t="e">
        <f>+#REF!</f>
        <v>#REF!</v>
      </c>
      <c r="E240" s="187"/>
      <c r="F240" s="187" t="e">
        <f>+#REF!</f>
        <v>#REF!</v>
      </c>
      <c r="G240" s="187"/>
      <c r="H240" s="187" t="e">
        <f>+#REF!</f>
        <v>#REF!</v>
      </c>
      <c r="I240" s="187"/>
      <c r="J240" s="187" t="e">
        <f>+#REF!</f>
        <v>#REF!</v>
      </c>
      <c r="K240" s="187"/>
      <c r="L240" s="187" t="e">
        <f>+#REF!</f>
        <v>#REF!</v>
      </c>
      <c r="M240" s="187"/>
      <c r="N240" s="187" t="e">
        <f>+#REF!</f>
        <v>#REF!</v>
      </c>
      <c r="O240" s="187"/>
      <c r="P240" s="187" t="e">
        <f>+#REF!</f>
        <v>#REF!</v>
      </c>
      <c r="Q240" s="187"/>
      <c r="R240" s="187" t="e">
        <f>+#REF!</f>
        <v>#REF!</v>
      </c>
      <c r="S240" s="187"/>
      <c r="T240" s="187" t="e">
        <f t="shared" si="37"/>
        <v>#REF!</v>
      </c>
      <c r="U240" s="187"/>
      <c r="V240" s="186"/>
    </row>
    <row r="241" spans="1:22" s="185" customFormat="1" hidden="1" outlineLevel="3" x14ac:dyDescent="0.2">
      <c r="A241" s="183"/>
      <c r="C241" s="185" t="s">
        <v>117</v>
      </c>
      <c r="D241" s="187" t="e">
        <f>+#REF!</f>
        <v>#REF!</v>
      </c>
      <c r="E241" s="187"/>
      <c r="F241" s="187" t="e">
        <f>+#REF!</f>
        <v>#REF!</v>
      </c>
      <c r="G241" s="187"/>
      <c r="H241" s="187" t="e">
        <f>+#REF!</f>
        <v>#REF!</v>
      </c>
      <c r="I241" s="187"/>
      <c r="J241" s="187" t="e">
        <f>+#REF!</f>
        <v>#REF!</v>
      </c>
      <c r="K241" s="187"/>
      <c r="L241" s="187" t="e">
        <f>+#REF!</f>
        <v>#REF!</v>
      </c>
      <c r="M241" s="187"/>
      <c r="N241" s="187" t="e">
        <f>+#REF!</f>
        <v>#REF!</v>
      </c>
      <c r="O241" s="187"/>
      <c r="P241" s="187" t="e">
        <f>+#REF!</f>
        <v>#REF!</v>
      </c>
      <c r="Q241" s="187"/>
      <c r="R241" s="187" t="e">
        <f>+#REF!</f>
        <v>#REF!</v>
      </c>
      <c r="S241" s="187"/>
      <c r="T241" s="187" t="e">
        <f t="shared" si="37"/>
        <v>#REF!</v>
      </c>
      <c r="U241" s="187"/>
      <c r="V241" s="186"/>
    </row>
    <row r="242" spans="1:22" s="185" customFormat="1" hidden="1" outlineLevel="3" x14ac:dyDescent="0.2">
      <c r="A242" s="183"/>
      <c r="C242" s="185" t="s">
        <v>118</v>
      </c>
      <c r="D242" s="187" t="e">
        <f>+#REF!</f>
        <v>#REF!</v>
      </c>
      <c r="E242" s="187"/>
      <c r="F242" s="187" t="e">
        <f>+#REF!</f>
        <v>#REF!</v>
      </c>
      <c r="G242" s="187"/>
      <c r="H242" s="187" t="e">
        <f>+#REF!</f>
        <v>#REF!</v>
      </c>
      <c r="I242" s="187"/>
      <c r="J242" s="187" t="e">
        <f>+#REF!</f>
        <v>#REF!</v>
      </c>
      <c r="K242" s="187"/>
      <c r="L242" s="187" t="e">
        <f>+#REF!</f>
        <v>#REF!</v>
      </c>
      <c r="M242" s="187"/>
      <c r="N242" s="187" t="e">
        <f>+#REF!</f>
        <v>#REF!</v>
      </c>
      <c r="O242" s="187"/>
      <c r="P242" s="187" t="e">
        <f>+#REF!</f>
        <v>#REF!</v>
      </c>
      <c r="Q242" s="187"/>
      <c r="R242" s="187" t="e">
        <f>+#REF!</f>
        <v>#REF!</v>
      </c>
      <c r="S242" s="187"/>
      <c r="T242" s="187" t="e">
        <f t="shared" si="37"/>
        <v>#REF!</v>
      </c>
      <c r="U242" s="187"/>
      <c r="V242" s="186"/>
    </row>
    <row r="243" spans="1:22" s="185" customFormat="1" hidden="1" outlineLevel="3" x14ac:dyDescent="0.2">
      <c r="A243" s="183"/>
      <c r="C243" s="185" t="s">
        <v>120</v>
      </c>
      <c r="D243" s="187" t="e">
        <f>+#REF!</f>
        <v>#REF!</v>
      </c>
      <c r="E243" s="187"/>
      <c r="F243" s="187" t="e">
        <f>+#REF!</f>
        <v>#REF!</v>
      </c>
      <c r="G243" s="187"/>
      <c r="H243" s="187" t="e">
        <f>+#REF!</f>
        <v>#REF!</v>
      </c>
      <c r="I243" s="187"/>
      <c r="J243" s="187" t="e">
        <f>+#REF!</f>
        <v>#REF!</v>
      </c>
      <c r="K243" s="187"/>
      <c r="L243" s="187" t="e">
        <f>+#REF!</f>
        <v>#REF!</v>
      </c>
      <c r="M243" s="187"/>
      <c r="N243" s="187" t="e">
        <f>+#REF!</f>
        <v>#REF!</v>
      </c>
      <c r="O243" s="187"/>
      <c r="P243" s="187" t="e">
        <f>+#REF!</f>
        <v>#REF!</v>
      </c>
      <c r="Q243" s="187"/>
      <c r="R243" s="187" t="e">
        <f>+#REF!</f>
        <v>#REF!</v>
      </c>
      <c r="S243" s="187"/>
      <c r="T243" s="187" t="e">
        <f t="shared" si="37"/>
        <v>#REF!</v>
      </c>
      <c r="U243" s="187"/>
      <c r="V243" s="186"/>
    </row>
    <row r="244" spans="1:22" s="185" customFormat="1" hidden="1" outlineLevel="3" x14ac:dyDescent="0.2">
      <c r="A244" s="183"/>
      <c r="C244" s="185" t="s">
        <v>121</v>
      </c>
      <c r="D244" s="187" t="e">
        <f>+#REF!</f>
        <v>#REF!</v>
      </c>
      <c r="E244" s="187"/>
      <c r="F244" s="187" t="e">
        <f>+#REF!</f>
        <v>#REF!</v>
      </c>
      <c r="G244" s="187"/>
      <c r="H244" s="187" t="e">
        <f>+#REF!</f>
        <v>#REF!</v>
      </c>
      <c r="I244" s="187"/>
      <c r="J244" s="187" t="e">
        <f>+#REF!</f>
        <v>#REF!</v>
      </c>
      <c r="K244" s="187"/>
      <c r="L244" s="187" t="e">
        <f>+#REF!</f>
        <v>#REF!</v>
      </c>
      <c r="M244" s="187"/>
      <c r="N244" s="187" t="e">
        <f>+#REF!</f>
        <v>#REF!</v>
      </c>
      <c r="O244" s="187"/>
      <c r="P244" s="187" t="e">
        <f>+#REF!</f>
        <v>#REF!</v>
      </c>
      <c r="Q244" s="187"/>
      <c r="R244" s="187" t="e">
        <f>+#REF!</f>
        <v>#REF!</v>
      </c>
      <c r="S244" s="187"/>
      <c r="T244" s="187" t="e">
        <f t="shared" si="37"/>
        <v>#REF!</v>
      </c>
      <c r="U244" s="187"/>
      <c r="V244" s="186"/>
    </row>
    <row r="245" spans="1:22" s="185" customFormat="1" hidden="1" outlineLevel="3" x14ac:dyDescent="0.2">
      <c r="A245" s="183"/>
      <c r="C245" s="185" t="s">
        <v>123</v>
      </c>
      <c r="D245" s="187" t="e">
        <f>+#REF!</f>
        <v>#REF!</v>
      </c>
      <c r="E245" s="187"/>
      <c r="F245" s="187" t="e">
        <f>+#REF!</f>
        <v>#REF!</v>
      </c>
      <c r="G245" s="187"/>
      <c r="H245" s="187" t="e">
        <f>+#REF!</f>
        <v>#REF!</v>
      </c>
      <c r="I245" s="187"/>
      <c r="J245" s="187" t="e">
        <f>+#REF!</f>
        <v>#REF!</v>
      </c>
      <c r="K245" s="187"/>
      <c r="L245" s="187" t="e">
        <f>+#REF!</f>
        <v>#REF!</v>
      </c>
      <c r="M245" s="187"/>
      <c r="N245" s="187" t="e">
        <f>+#REF!</f>
        <v>#REF!</v>
      </c>
      <c r="O245" s="187"/>
      <c r="P245" s="187" t="e">
        <f>+#REF!</f>
        <v>#REF!</v>
      </c>
      <c r="Q245" s="187"/>
      <c r="R245" s="187" t="e">
        <f>+#REF!</f>
        <v>#REF!</v>
      </c>
      <c r="S245" s="187"/>
      <c r="T245" s="187" t="e">
        <f t="shared" si="37"/>
        <v>#REF!</v>
      </c>
      <c r="U245" s="187"/>
      <c r="V245" s="186"/>
    </row>
    <row r="246" spans="1:22" s="185" customFormat="1" hidden="1" outlineLevel="3" x14ac:dyDescent="0.2">
      <c r="A246" s="183"/>
      <c r="C246" s="185" t="s">
        <v>128</v>
      </c>
      <c r="D246" s="187" t="e">
        <f>+#REF!</f>
        <v>#REF!</v>
      </c>
      <c r="E246" s="187"/>
      <c r="F246" s="187" t="e">
        <f>+#REF!</f>
        <v>#REF!</v>
      </c>
      <c r="G246" s="187"/>
      <c r="H246" s="187" t="e">
        <f>+#REF!</f>
        <v>#REF!</v>
      </c>
      <c r="I246" s="187"/>
      <c r="J246" s="187" t="e">
        <f>+#REF!</f>
        <v>#REF!</v>
      </c>
      <c r="K246" s="187"/>
      <c r="L246" s="187" t="e">
        <f>+#REF!</f>
        <v>#REF!</v>
      </c>
      <c r="M246" s="187"/>
      <c r="N246" s="187" t="e">
        <f>+#REF!</f>
        <v>#REF!</v>
      </c>
      <c r="O246" s="187"/>
      <c r="P246" s="187" t="e">
        <f>+#REF!</f>
        <v>#REF!</v>
      </c>
      <c r="Q246" s="187"/>
      <c r="R246" s="187" t="e">
        <f>+#REF!</f>
        <v>#REF!</v>
      </c>
      <c r="S246" s="187"/>
      <c r="T246" s="187" t="e">
        <f t="shared" si="37"/>
        <v>#REF!</v>
      </c>
      <c r="U246" s="187"/>
      <c r="V246" s="186"/>
    </row>
    <row r="247" spans="1:22" s="185" customFormat="1" hidden="1" outlineLevel="3" x14ac:dyDescent="0.2">
      <c r="A247" s="183"/>
      <c r="C247" s="185" t="s">
        <v>124</v>
      </c>
      <c r="D247" s="187" t="e">
        <f>+#REF!</f>
        <v>#REF!</v>
      </c>
      <c r="E247" s="187"/>
      <c r="F247" s="187" t="e">
        <f>+#REF!</f>
        <v>#REF!</v>
      </c>
      <c r="G247" s="187"/>
      <c r="H247" s="187" t="e">
        <f>+#REF!</f>
        <v>#REF!</v>
      </c>
      <c r="I247" s="187"/>
      <c r="J247" s="187" t="e">
        <f>+#REF!</f>
        <v>#REF!</v>
      </c>
      <c r="K247" s="187"/>
      <c r="L247" s="187" t="e">
        <f>+#REF!</f>
        <v>#REF!</v>
      </c>
      <c r="M247" s="187"/>
      <c r="N247" s="187" t="e">
        <f>+#REF!</f>
        <v>#REF!</v>
      </c>
      <c r="O247" s="187"/>
      <c r="P247" s="187" t="e">
        <f>+#REF!</f>
        <v>#REF!</v>
      </c>
      <c r="Q247" s="187"/>
      <c r="R247" s="187" t="e">
        <f>+#REF!</f>
        <v>#REF!</v>
      </c>
      <c r="S247" s="187"/>
      <c r="T247" s="187" t="e">
        <f t="shared" si="37"/>
        <v>#REF!</v>
      </c>
      <c r="U247" s="187"/>
      <c r="V247" s="186"/>
    </row>
    <row r="248" spans="1:22" s="185" customFormat="1" hidden="1" outlineLevel="3" x14ac:dyDescent="0.2">
      <c r="A248" s="183"/>
      <c r="C248" s="185" t="s">
        <v>130</v>
      </c>
      <c r="D248" s="190" t="e">
        <f>+#REF!</f>
        <v>#REF!</v>
      </c>
      <c r="E248" s="187"/>
      <c r="F248" s="190" t="e">
        <f>+#REF!</f>
        <v>#REF!</v>
      </c>
      <c r="G248" s="187"/>
      <c r="H248" s="190" t="e">
        <f>+#REF!</f>
        <v>#REF!</v>
      </c>
      <c r="I248" s="187"/>
      <c r="J248" s="190" t="e">
        <f>+#REF!</f>
        <v>#REF!</v>
      </c>
      <c r="K248" s="187"/>
      <c r="L248" s="190" t="e">
        <f>+#REF!</f>
        <v>#REF!</v>
      </c>
      <c r="M248" s="187"/>
      <c r="N248" s="190" t="e">
        <f>+#REF!</f>
        <v>#REF!</v>
      </c>
      <c r="O248" s="187"/>
      <c r="P248" s="190" t="e">
        <f>+#REF!</f>
        <v>#REF!</v>
      </c>
      <c r="Q248" s="187"/>
      <c r="R248" s="190" t="e">
        <f>+#REF!</f>
        <v>#REF!</v>
      </c>
      <c r="S248" s="187"/>
      <c r="T248" s="190" t="e">
        <f t="shared" si="37"/>
        <v>#REF!</v>
      </c>
      <c r="U248" s="187"/>
      <c r="V248" s="186"/>
    </row>
    <row r="249" spans="1:22" s="185" customFormat="1" hidden="1" outlineLevel="3" x14ac:dyDescent="0.2">
      <c r="A249" s="183"/>
      <c r="C249" s="192"/>
      <c r="D249" s="187" t="e">
        <f>SUM(D236:D248)</f>
        <v>#REF!</v>
      </c>
      <c r="E249" s="187"/>
      <c r="F249" s="187" t="e">
        <f>SUM(F236:F248)</f>
        <v>#REF!</v>
      </c>
      <c r="G249" s="187"/>
      <c r="H249" s="187" t="e">
        <f>SUM(H236:H248)</f>
        <v>#REF!</v>
      </c>
      <c r="I249" s="187"/>
      <c r="J249" s="187" t="e">
        <f>SUM(J236:J248)</f>
        <v>#REF!</v>
      </c>
      <c r="K249" s="187"/>
      <c r="L249" s="187" t="e">
        <f>SUM(L236:L248)</f>
        <v>#REF!</v>
      </c>
      <c r="M249" s="187"/>
      <c r="N249" s="187" t="e">
        <f>SUM(N236:N248)</f>
        <v>#REF!</v>
      </c>
      <c r="O249" s="187"/>
      <c r="P249" s="187" t="e">
        <f>SUM(P236:P248)</f>
        <v>#REF!</v>
      </c>
      <c r="Q249" s="187"/>
      <c r="R249" s="187" t="e">
        <f>SUM(R236:R248)</f>
        <v>#REF!</v>
      </c>
      <c r="S249" s="187"/>
      <c r="T249" s="187" t="e">
        <f>SUM(T236:T248)</f>
        <v>#REF!</v>
      </c>
      <c r="U249" s="187"/>
      <c r="V249" s="186"/>
    </row>
    <row r="250" spans="1:22" s="185" customFormat="1" hidden="1" outlineLevel="3" x14ac:dyDescent="0.2">
      <c r="A250" s="183"/>
      <c r="D250" s="204"/>
      <c r="E250" s="204"/>
      <c r="F250" s="204"/>
      <c r="G250" s="204"/>
      <c r="H250" s="204"/>
      <c r="I250" s="204"/>
      <c r="J250" s="191"/>
      <c r="K250" s="204"/>
      <c r="L250" s="204"/>
      <c r="M250" s="204"/>
      <c r="N250" s="204"/>
      <c r="O250" s="204"/>
      <c r="P250" s="204"/>
      <c r="Q250" s="204"/>
      <c r="R250" s="204"/>
      <c r="S250" s="204"/>
      <c r="T250" s="204"/>
      <c r="U250" s="204"/>
      <c r="V250" s="186"/>
    </row>
    <row r="251" spans="1:22" s="185" customFormat="1" ht="15" hidden="1" outlineLevel="3" x14ac:dyDescent="0.35">
      <c r="A251" s="183"/>
      <c r="B251" s="184" t="s">
        <v>603</v>
      </c>
      <c r="D251" s="209"/>
      <c r="E251" s="191"/>
      <c r="F251" s="209"/>
      <c r="G251" s="191"/>
      <c r="H251" s="209"/>
      <c r="I251" s="191"/>
      <c r="J251" s="209"/>
      <c r="K251" s="191"/>
      <c r="L251" s="209"/>
      <c r="M251" s="191"/>
      <c r="N251" s="209"/>
      <c r="O251" s="191"/>
      <c r="P251" s="209"/>
      <c r="Q251" s="191"/>
      <c r="R251" s="209"/>
      <c r="S251" s="191"/>
      <c r="T251" s="209"/>
      <c r="U251" s="209"/>
      <c r="V251" s="186"/>
    </row>
    <row r="252" spans="1:22" s="185" customFormat="1" hidden="1" outlineLevel="3" x14ac:dyDescent="0.2">
      <c r="A252" s="183"/>
      <c r="C252" s="185" t="s">
        <v>413</v>
      </c>
      <c r="D252" s="187" t="e">
        <f>+#REF!</f>
        <v>#REF!</v>
      </c>
      <c r="E252" s="187"/>
      <c r="F252" s="187" t="e">
        <f>+#REF!</f>
        <v>#REF!</v>
      </c>
      <c r="G252" s="187"/>
      <c r="H252" s="187" t="e">
        <f>+#REF!</f>
        <v>#REF!</v>
      </c>
      <c r="I252" s="187"/>
      <c r="J252" s="187" t="e">
        <f>+#REF!</f>
        <v>#REF!</v>
      </c>
      <c r="K252" s="187"/>
      <c r="L252" s="187" t="e">
        <f>+#REF!</f>
        <v>#REF!</v>
      </c>
      <c r="M252" s="187"/>
      <c r="N252" s="187" t="e">
        <f>+#REF!</f>
        <v>#REF!</v>
      </c>
      <c r="O252" s="187"/>
      <c r="P252" s="187" t="e">
        <f>+#REF!</f>
        <v>#REF!</v>
      </c>
      <c r="Q252" s="187"/>
      <c r="R252" s="187" t="e">
        <f>+#REF!</f>
        <v>#REF!</v>
      </c>
      <c r="S252" s="187"/>
      <c r="T252" s="187" t="e">
        <f t="shared" ref="T252:T264" si="38">R252+P252+N252+L252+J252+H252+F252+D252</f>
        <v>#REF!</v>
      </c>
      <c r="U252" s="187"/>
      <c r="V252" s="186"/>
    </row>
    <row r="253" spans="1:22" s="185" customFormat="1" hidden="1" outlineLevel="3" x14ac:dyDescent="0.2">
      <c r="A253" s="183"/>
      <c r="C253" s="185" t="s">
        <v>112</v>
      </c>
      <c r="D253" s="187" t="e">
        <f>+#REF!</f>
        <v>#REF!</v>
      </c>
      <c r="E253" s="187"/>
      <c r="F253" s="187" t="e">
        <f>+#REF!</f>
        <v>#REF!</v>
      </c>
      <c r="G253" s="187"/>
      <c r="H253" s="187" t="e">
        <f>+#REF!</f>
        <v>#REF!</v>
      </c>
      <c r="I253" s="187"/>
      <c r="J253" s="187" t="e">
        <f>+#REF!</f>
        <v>#REF!</v>
      </c>
      <c r="K253" s="187"/>
      <c r="L253" s="187" t="e">
        <f>+#REF!</f>
        <v>#REF!</v>
      </c>
      <c r="M253" s="187"/>
      <c r="N253" s="187" t="e">
        <f>+#REF!</f>
        <v>#REF!</v>
      </c>
      <c r="O253" s="187"/>
      <c r="P253" s="187" t="e">
        <f>+#REF!</f>
        <v>#REF!</v>
      </c>
      <c r="Q253" s="187"/>
      <c r="R253" s="187" t="e">
        <f>+#REF!</f>
        <v>#REF!</v>
      </c>
      <c r="S253" s="187"/>
      <c r="T253" s="187" t="e">
        <f t="shared" si="38"/>
        <v>#REF!</v>
      </c>
      <c r="U253" s="187"/>
      <c r="V253" s="186"/>
    </row>
    <row r="254" spans="1:22" s="185" customFormat="1" hidden="1" outlineLevel="3" x14ac:dyDescent="0.2">
      <c r="A254" s="183"/>
      <c r="C254" s="185" t="s">
        <v>113</v>
      </c>
      <c r="D254" s="187" t="e">
        <f>+#REF!</f>
        <v>#REF!</v>
      </c>
      <c r="E254" s="187"/>
      <c r="F254" s="187" t="e">
        <f>+#REF!</f>
        <v>#REF!</v>
      </c>
      <c r="G254" s="187"/>
      <c r="H254" s="187" t="e">
        <f>+#REF!</f>
        <v>#REF!</v>
      </c>
      <c r="I254" s="187"/>
      <c r="J254" s="187" t="e">
        <f>+#REF!</f>
        <v>#REF!</v>
      </c>
      <c r="K254" s="187"/>
      <c r="L254" s="187" t="e">
        <f>+#REF!</f>
        <v>#REF!</v>
      </c>
      <c r="M254" s="187"/>
      <c r="N254" s="187" t="e">
        <f>+#REF!</f>
        <v>#REF!</v>
      </c>
      <c r="O254" s="187"/>
      <c r="P254" s="187" t="e">
        <f>+#REF!</f>
        <v>#REF!</v>
      </c>
      <c r="Q254" s="187"/>
      <c r="R254" s="187" t="e">
        <f>+#REF!</f>
        <v>#REF!</v>
      </c>
      <c r="S254" s="187"/>
      <c r="T254" s="187" t="e">
        <f t="shared" si="38"/>
        <v>#REF!</v>
      </c>
      <c r="U254" s="187"/>
      <c r="V254" s="186"/>
    </row>
    <row r="255" spans="1:22" s="185" customFormat="1" hidden="1" outlineLevel="3" x14ac:dyDescent="0.2">
      <c r="A255" s="183"/>
      <c r="C255" s="185" t="s">
        <v>114</v>
      </c>
      <c r="D255" s="187" t="e">
        <f>+#REF!</f>
        <v>#REF!</v>
      </c>
      <c r="E255" s="187"/>
      <c r="F255" s="187" t="e">
        <f>+#REF!</f>
        <v>#REF!</v>
      </c>
      <c r="G255" s="187"/>
      <c r="H255" s="187" t="e">
        <f>+#REF!</f>
        <v>#REF!</v>
      </c>
      <c r="I255" s="187"/>
      <c r="J255" s="187" t="e">
        <f>+#REF!</f>
        <v>#REF!</v>
      </c>
      <c r="K255" s="187"/>
      <c r="L255" s="187" t="e">
        <f>+#REF!</f>
        <v>#REF!</v>
      </c>
      <c r="M255" s="187"/>
      <c r="N255" s="187" t="e">
        <f>+#REF!</f>
        <v>#REF!</v>
      </c>
      <c r="O255" s="187"/>
      <c r="P255" s="187" t="e">
        <f>+#REF!</f>
        <v>#REF!</v>
      </c>
      <c r="Q255" s="187"/>
      <c r="R255" s="187" t="e">
        <f>+#REF!</f>
        <v>#REF!</v>
      </c>
      <c r="S255" s="187"/>
      <c r="T255" s="187" t="e">
        <f t="shared" si="38"/>
        <v>#REF!</v>
      </c>
      <c r="U255" s="187"/>
      <c r="V255" s="186"/>
    </row>
    <row r="256" spans="1:22" s="185" customFormat="1" hidden="1" outlineLevel="3" x14ac:dyDescent="0.2">
      <c r="A256" s="183"/>
      <c r="C256" s="185" t="s">
        <v>116</v>
      </c>
      <c r="D256" s="187" t="e">
        <f>+#REF!</f>
        <v>#REF!</v>
      </c>
      <c r="E256" s="187"/>
      <c r="F256" s="187" t="e">
        <f>+#REF!</f>
        <v>#REF!</v>
      </c>
      <c r="G256" s="187"/>
      <c r="H256" s="187" t="e">
        <f>+#REF!</f>
        <v>#REF!</v>
      </c>
      <c r="I256" s="187"/>
      <c r="J256" s="187" t="e">
        <f>+#REF!</f>
        <v>#REF!</v>
      </c>
      <c r="K256" s="187"/>
      <c r="L256" s="187" t="e">
        <f>+#REF!</f>
        <v>#REF!</v>
      </c>
      <c r="M256" s="187"/>
      <c r="N256" s="187" t="e">
        <f>+#REF!</f>
        <v>#REF!</v>
      </c>
      <c r="O256" s="187"/>
      <c r="P256" s="187" t="e">
        <f>+#REF!</f>
        <v>#REF!</v>
      </c>
      <c r="Q256" s="187"/>
      <c r="R256" s="187" t="e">
        <f>+#REF!</f>
        <v>#REF!</v>
      </c>
      <c r="S256" s="187"/>
      <c r="T256" s="187" t="e">
        <f t="shared" si="38"/>
        <v>#REF!</v>
      </c>
      <c r="U256" s="187"/>
      <c r="V256" s="186"/>
    </row>
    <row r="257" spans="1:22" s="185" customFormat="1" hidden="1" outlineLevel="3" x14ac:dyDescent="0.2">
      <c r="A257" s="183"/>
      <c r="C257" s="185" t="s">
        <v>117</v>
      </c>
      <c r="D257" s="187" t="e">
        <f>+#REF!</f>
        <v>#REF!</v>
      </c>
      <c r="E257" s="187"/>
      <c r="F257" s="187" t="e">
        <f>+#REF!</f>
        <v>#REF!</v>
      </c>
      <c r="G257" s="187"/>
      <c r="H257" s="187" t="e">
        <f>+#REF!</f>
        <v>#REF!</v>
      </c>
      <c r="I257" s="187"/>
      <c r="J257" s="187" t="e">
        <f>+#REF!</f>
        <v>#REF!</v>
      </c>
      <c r="K257" s="187"/>
      <c r="L257" s="187" t="e">
        <f>+#REF!</f>
        <v>#REF!</v>
      </c>
      <c r="M257" s="187"/>
      <c r="N257" s="187" t="e">
        <f>+#REF!</f>
        <v>#REF!</v>
      </c>
      <c r="O257" s="187"/>
      <c r="P257" s="187" t="e">
        <f>+#REF!</f>
        <v>#REF!</v>
      </c>
      <c r="Q257" s="187"/>
      <c r="R257" s="187" t="e">
        <f>+#REF!</f>
        <v>#REF!</v>
      </c>
      <c r="S257" s="187"/>
      <c r="T257" s="187" t="e">
        <f t="shared" si="38"/>
        <v>#REF!</v>
      </c>
      <c r="U257" s="187"/>
      <c r="V257" s="186"/>
    </row>
    <row r="258" spans="1:22" s="185" customFormat="1" hidden="1" outlineLevel="3" x14ac:dyDescent="0.2">
      <c r="A258" s="183"/>
      <c r="C258" s="185" t="s">
        <v>118</v>
      </c>
      <c r="D258" s="187" t="e">
        <f>+#REF!</f>
        <v>#REF!</v>
      </c>
      <c r="E258" s="187"/>
      <c r="F258" s="187" t="e">
        <f>+#REF!</f>
        <v>#REF!</v>
      </c>
      <c r="G258" s="187"/>
      <c r="H258" s="187" t="e">
        <f>+#REF!</f>
        <v>#REF!</v>
      </c>
      <c r="I258" s="187"/>
      <c r="J258" s="187" t="e">
        <f>+#REF!</f>
        <v>#REF!</v>
      </c>
      <c r="K258" s="187"/>
      <c r="L258" s="187" t="e">
        <f>+#REF!</f>
        <v>#REF!</v>
      </c>
      <c r="M258" s="187"/>
      <c r="N258" s="187" t="e">
        <f>+#REF!</f>
        <v>#REF!</v>
      </c>
      <c r="O258" s="187"/>
      <c r="P258" s="187" t="e">
        <f>+#REF!</f>
        <v>#REF!</v>
      </c>
      <c r="Q258" s="187"/>
      <c r="R258" s="187" t="e">
        <f>+#REF!</f>
        <v>#REF!</v>
      </c>
      <c r="S258" s="187"/>
      <c r="T258" s="187" t="e">
        <f t="shared" si="38"/>
        <v>#REF!</v>
      </c>
      <c r="U258" s="187"/>
      <c r="V258" s="186"/>
    </row>
    <row r="259" spans="1:22" s="185" customFormat="1" hidden="1" outlineLevel="3" x14ac:dyDescent="0.2">
      <c r="A259" s="183"/>
      <c r="C259" s="185" t="s">
        <v>120</v>
      </c>
      <c r="D259" s="187" t="e">
        <f>+#REF!</f>
        <v>#REF!</v>
      </c>
      <c r="E259" s="187"/>
      <c r="F259" s="187" t="e">
        <f>+#REF!</f>
        <v>#REF!</v>
      </c>
      <c r="G259" s="187"/>
      <c r="H259" s="187" t="e">
        <f>+#REF!</f>
        <v>#REF!</v>
      </c>
      <c r="I259" s="187"/>
      <c r="J259" s="187" t="e">
        <f>+#REF!</f>
        <v>#REF!</v>
      </c>
      <c r="K259" s="187"/>
      <c r="L259" s="187" t="e">
        <f>+#REF!</f>
        <v>#REF!</v>
      </c>
      <c r="M259" s="187"/>
      <c r="N259" s="187" t="e">
        <f>+#REF!</f>
        <v>#REF!</v>
      </c>
      <c r="O259" s="187"/>
      <c r="P259" s="187" t="e">
        <f>+#REF!</f>
        <v>#REF!</v>
      </c>
      <c r="Q259" s="187"/>
      <c r="R259" s="187" t="e">
        <f>+#REF!</f>
        <v>#REF!</v>
      </c>
      <c r="S259" s="187"/>
      <c r="T259" s="187" t="e">
        <f t="shared" si="38"/>
        <v>#REF!</v>
      </c>
      <c r="U259" s="187"/>
      <c r="V259" s="186"/>
    </row>
    <row r="260" spans="1:22" s="185" customFormat="1" hidden="1" outlineLevel="3" x14ac:dyDescent="0.2">
      <c r="A260" s="183"/>
      <c r="C260" s="185" t="s">
        <v>121</v>
      </c>
      <c r="D260" s="187" t="e">
        <f>+#REF!</f>
        <v>#REF!</v>
      </c>
      <c r="E260" s="187"/>
      <c r="F260" s="187" t="e">
        <f>+#REF!</f>
        <v>#REF!</v>
      </c>
      <c r="G260" s="187"/>
      <c r="H260" s="187" t="e">
        <f>+#REF!</f>
        <v>#REF!</v>
      </c>
      <c r="I260" s="187"/>
      <c r="J260" s="187" t="e">
        <f>+#REF!</f>
        <v>#REF!</v>
      </c>
      <c r="K260" s="187"/>
      <c r="L260" s="187" t="e">
        <f>+#REF!</f>
        <v>#REF!</v>
      </c>
      <c r="M260" s="187"/>
      <c r="N260" s="187" t="e">
        <f>+#REF!</f>
        <v>#REF!</v>
      </c>
      <c r="O260" s="187"/>
      <c r="P260" s="187" t="e">
        <f>+#REF!</f>
        <v>#REF!</v>
      </c>
      <c r="Q260" s="187"/>
      <c r="R260" s="187" t="e">
        <f>+#REF!</f>
        <v>#REF!</v>
      </c>
      <c r="S260" s="187"/>
      <c r="T260" s="187" t="e">
        <f t="shared" si="38"/>
        <v>#REF!</v>
      </c>
      <c r="U260" s="187"/>
      <c r="V260" s="186"/>
    </row>
    <row r="261" spans="1:22" s="185" customFormat="1" hidden="1" outlineLevel="3" x14ac:dyDescent="0.2">
      <c r="A261" s="183"/>
      <c r="C261" s="185" t="s">
        <v>123</v>
      </c>
      <c r="D261" s="187" t="e">
        <f>+#REF!</f>
        <v>#REF!</v>
      </c>
      <c r="E261" s="187"/>
      <c r="F261" s="187" t="e">
        <f>+#REF!</f>
        <v>#REF!</v>
      </c>
      <c r="G261" s="187"/>
      <c r="H261" s="187" t="e">
        <f>+#REF!</f>
        <v>#REF!</v>
      </c>
      <c r="I261" s="187"/>
      <c r="J261" s="187" t="e">
        <f>+#REF!</f>
        <v>#REF!</v>
      </c>
      <c r="K261" s="187"/>
      <c r="L261" s="187" t="e">
        <f>+#REF!</f>
        <v>#REF!</v>
      </c>
      <c r="M261" s="187"/>
      <c r="N261" s="187" t="e">
        <f>+#REF!</f>
        <v>#REF!</v>
      </c>
      <c r="O261" s="187"/>
      <c r="P261" s="187" t="e">
        <f>+#REF!</f>
        <v>#REF!</v>
      </c>
      <c r="Q261" s="187"/>
      <c r="R261" s="187" t="e">
        <f>+#REF!</f>
        <v>#REF!</v>
      </c>
      <c r="S261" s="187"/>
      <c r="T261" s="187" t="e">
        <f t="shared" si="38"/>
        <v>#REF!</v>
      </c>
      <c r="U261" s="187"/>
      <c r="V261" s="186"/>
    </row>
    <row r="262" spans="1:22" s="185" customFormat="1" hidden="1" outlineLevel="3" x14ac:dyDescent="0.2">
      <c r="A262" s="183"/>
      <c r="C262" s="185" t="s">
        <v>128</v>
      </c>
      <c r="D262" s="187" t="e">
        <f>+#REF!</f>
        <v>#REF!</v>
      </c>
      <c r="E262" s="187"/>
      <c r="F262" s="187" t="e">
        <f>+#REF!</f>
        <v>#REF!</v>
      </c>
      <c r="G262" s="187"/>
      <c r="H262" s="187" t="e">
        <f>+#REF!</f>
        <v>#REF!</v>
      </c>
      <c r="I262" s="187"/>
      <c r="J262" s="187" t="e">
        <f>+#REF!</f>
        <v>#REF!</v>
      </c>
      <c r="K262" s="187"/>
      <c r="L262" s="187" t="e">
        <f>+#REF!</f>
        <v>#REF!</v>
      </c>
      <c r="M262" s="187"/>
      <c r="N262" s="187" t="e">
        <f>+#REF!</f>
        <v>#REF!</v>
      </c>
      <c r="O262" s="187"/>
      <c r="P262" s="187" t="e">
        <f>+#REF!</f>
        <v>#REF!</v>
      </c>
      <c r="Q262" s="187"/>
      <c r="R262" s="187" t="e">
        <f>+#REF!</f>
        <v>#REF!</v>
      </c>
      <c r="S262" s="187"/>
      <c r="T262" s="187" t="e">
        <f t="shared" si="38"/>
        <v>#REF!</v>
      </c>
      <c r="U262" s="187"/>
      <c r="V262" s="186"/>
    </row>
    <row r="263" spans="1:22" s="185" customFormat="1" hidden="1" outlineLevel="3" x14ac:dyDescent="0.2">
      <c r="A263" s="183"/>
      <c r="C263" s="185" t="s">
        <v>124</v>
      </c>
      <c r="D263" s="187" t="e">
        <f>+#REF!</f>
        <v>#REF!</v>
      </c>
      <c r="E263" s="187"/>
      <c r="F263" s="187" t="e">
        <f>+#REF!</f>
        <v>#REF!</v>
      </c>
      <c r="G263" s="187"/>
      <c r="H263" s="187" t="e">
        <f>+#REF!</f>
        <v>#REF!</v>
      </c>
      <c r="I263" s="187"/>
      <c r="J263" s="187" t="e">
        <f>+#REF!</f>
        <v>#REF!</v>
      </c>
      <c r="K263" s="187"/>
      <c r="L263" s="187" t="e">
        <f>+#REF!</f>
        <v>#REF!</v>
      </c>
      <c r="M263" s="187"/>
      <c r="N263" s="187" t="e">
        <f>+#REF!</f>
        <v>#REF!</v>
      </c>
      <c r="O263" s="187"/>
      <c r="P263" s="187" t="e">
        <f>+#REF!</f>
        <v>#REF!</v>
      </c>
      <c r="Q263" s="187"/>
      <c r="R263" s="187" t="e">
        <f>+#REF!</f>
        <v>#REF!</v>
      </c>
      <c r="S263" s="187"/>
      <c r="T263" s="187" t="e">
        <f t="shared" si="38"/>
        <v>#REF!</v>
      </c>
      <c r="U263" s="187"/>
      <c r="V263" s="186"/>
    </row>
    <row r="264" spans="1:22" s="185" customFormat="1" hidden="1" outlineLevel="3" x14ac:dyDescent="0.2">
      <c r="A264" s="183"/>
      <c r="C264" s="185" t="s">
        <v>130</v>
      </c>
      <c r="D264" s="190" t="e">
        <f>+#REF!</f>
        <v>#REF!</v>
      </c>
      <c r="E264" s="187"/>
      <c r="F264" s="190" t="e">
        <f>+#REF!</f>
        <v>#REF!</v>
      </c>
      <c r="G264" s="187"/>
      <c r="H264" s="190" t="e">
        <f>+#REF!</f>
        <v>#REF!</v>
      </c>
      <c r="I264" s="187"/>
      <c r="J264" s="190" t="e">
        <f>+#REF!</f>
        <v>#REF!</v>
      </c>
      <c r="K264" s="187"/>
      <c r="L264" s="190" t="e">
        <f>+#REF!</f>
        <v>#REF!</v>
      </c>
      <c r="M264" s="187"/>
      <c r="N264" s="190" t="e">
        <f>+#REF!</f>
        <v>#REF!</v>
      </c>
      <c r="O264" s="187"/>
      <c r="P264" s="190" t="e">
        <f>+#REF!</f>
        <v>#REF!</v>
      </c>
      <c r="Q264" s="187"/>
      <c r="R264" s="190" t="e">
        <f>+#REF!</f>
        <v>#REF!</v>
      </c>
      <c r="S264" s="187"/>
      <c r="T264" s="190" t="e">
        <f t="shared" si="38"/>
        <v>#REF!</v>
      </c>
      <c r="U264" s="187"/>
      <c r="V264" s="186"/>
    </row>
    <row r="265" spans="1:22" s="185" customFormat="1" hidden="1" outlineLevel="3" x14ac:dyDescent="0.2">
      <c r="A265" s="183"/>
      <c r="C265" s="192"/>
      <c r="D265" s="187" t="e">
        <f>SUM(D252:D264)</f>
        <v>#REF!</v>
      </c>
      <c r="E265" s="187"/>
      <c r="F265" s="187" t="e">
        <f>SUM(F252:F264)</f>
        <v>#REF!</v>
      </c>
      <c r="G265" s="187"/>
      <c r="H265" s="187" t="e">
        <f>SUM(H252:H264)</f>
        <v>#REF!</v>
      </c>
      <c r="I265" s="187"/>
      <c r="J265" s="187" t="e">
        <f>SUM(J252:J264)</f>
        <v>#REF!</v>
      </c>
      <c r="K265" s="187"/>
      <c r="L265" s="187" t="e">
        <f>SUM(L252:L264)</f>
        <v>#REF!</v>
      </c>
      <c r="M265" s="187"/>
      <c r="N265" s="187" t="e">
        <f>SUM(N252:N264)</f>
        <v>#REF!</v>
      </c>
      <c r="O265" s="187"/>
      <c r="P265" s="187" t="e">
        <f>SUM(P252:P264)</f>
        <v>#REF!</v>
      </c>
      <c r="Q265" s="187"/>
      <c r="R265" s="187" t="e">
        <f>SUM(R252:R264)</f>
        <v>#REF!</v>
      </c>
      <c r="S265" s="187"/>
      <c r="T265" s="187" t="e">
        <f>SUM(T252:T264)</f>
        <v>#REF!</v>
      </c>
      <c r="U265" s="187"/>
      <c r="V265" s="186"/>
    </row>
    <row r="266" spans="1:22" s="185" customFormat="1" hidden="1" outlineLevel="3" x14ac:dyDescent="0.2">
      <c r="A266" s="183"/>
      <c r="D266" s="187"/>
      <c r="E266" s="187"/>
      <c r="F266" s="187"/>
      <c r="G266" s="187"/>
      <c r="H266" s="187"/>
      <c r="I266" s="187"/>
      <c r="J266" s="187"/>
      <c r="K266" s="187"/>
      <c r="L266" s="187"/>
      <c r="M266" s="187"/>
      <c r="N266" s="187"/>
      <c r="O266" s="187"/>
      <c r="P266" s="187"/>
      <c r="Q266" s="187"/>
      <c r="R266" s="187"/>
      <c r="S266" s="187"/>
      <c r="T266" s="187"/>
      <c r="U266" s="187"/>
      <c r="V266" s="186"/>
    </row>
    <row r="267" spans="1:22" s="185" customFormat="1" hidden="1" outlineLevel="3" x14ac:dyDescent="0.2">
      <c r="A267" s="183"/>
      <c r="B267" s="184" t="s">
        <v>605</v>
      </c>
      <c r="D267" s="188"/>
      <c r="E267" s="188"/>
      <c r="F267" s="188"/>
      <c r="G267" s="188"/>
      <c r="H267" s="188"/>
      <c r="I267" s="188"/>
      <c r="J267" s="188"/>
      <c r="K267" s="188"/>
      <c r="L267" s="188"/>
      <c r="M267" s="188"/>
      <c r="N267" s="188"/>
      <c r="O267" s="188"/>
      <c r="P267" s="188"/>
      <c r="Q267" s="188"/>
      <c r="R267" s="188"/>
      <c r="S267" s="188"/>
      <c r="T267" s="188"/>
      <c r="U267" s="188"/>
      <c r="V267" s="186"/>
    </row>
    <row r="268" spans="1:22" s="185" customFormat="1" hidden="1" outlineLevel="3" x14ac:dyDescent="0.2">
      <c r="A268" s="183"/>
      <c r="C268" s="185" t="s">
        <v>601</v>
      </c>
      <c r="D268" s="188" t="e">
        <f>+#REF!</f>
        <v>#REF!</v>
      </c>
      <c r="E268" s="188"/>
      <c r="F268" s="188" t="e">
        <f>+#REF!</f>
        <v>#REF!</v>
      </c>
      <c r="G268" s="188"/>
      <c r="H268" s="188" t="e">
        <f>+#REF!</f>
        <v>#REF!</v>
      </c>
      <c r="I268" s="188"/>
      <c r="J268" s="188" t="e">
        <f>+#REF!</f>
        <v>#REF!</v>
      </c>
      <c r="K268" s="188"/>
      <c r="L268" s="188" t="e">
        <f>+#REF!</f>
        <v>#REF!</v>
      </c>
      <c r="M268" s="188"/>
      <c r="N268" s="188" t="e">
        <f>+#REF!</f>
        <v>#REF!</v>
      </c>
      <c r="O268" s="188"/>
      <c r="P268" s="188" t="e">
        <f>+#REF!</f>
        <v>#REF!</v>
      </c>
      <c r="Q268" s="188"/>
      <c r="R268" s="188" t="e">
        <f>+#REF!</f>
        <v>#REF!</v>
      </c>
      <c r="S268" s="188"/>
      <c r="T268" s="188" t="e">
        <f>R268+P268+N268+L268+J268+H268+F268+D268</f>
        <v>#REF!</v>
      </c>
      <c r="U268" s="188"/>
      <c r="V268" s="186"/>
    </row>
    <row r="269" spans="1:22" s="185" customFormat="1" hidden="1" outlineLevel="3" x14ac:dyDescent="0.2">
      <c r="A269" s="183"/>
      <c r="C269" s="185" t="s">
        <v>111</v>
      </c>
      <c r="D269" s="188" t="e">
        <f>+#REF!</f>
        <v>#REF!</v>
      </c>
      <c r="E269" s="188"/>
      <c r="F269" s="188" t="e">
        <f>+#REF!</f>
        <v>#REF!</v>
      </c>
      <c r="G269" s="188"/>
      <c r="H269" s="188" t="e">
        <f>+#REF!</f>
        <v>#REF!</v>
      </c>
      <c r="I269" s="188"/>
      <c r="J269" s="188" t="e">
        <f>+#REF!</f>
        <v>#REF!</v>
      </c>
      <c r="K269" s="188"/>
      <c r="L269" s="188" t="e">
        <f>+#REF!</f>
        <v>#REF!</v>
      </c>
      <c r="M269" s="188"/>
      <c r="N269" s="188" t="e">
        <f>+#REF!</f>
        <v>#REF!</v>
      </c>
      <c r="O269" s="188"/>
      <c r="P269" s="188" t="e">
        <f>+#REF!</f>
        <v>#REF!</v>
      </c>
      <c r="Q269" s="188"/>
      <c r="R269" s="188" t="e">
        <f>+#REF!</f>
        <v>#REF!</v>
      </c>
      <c r="S269" s="188"/>
      <c r="T269" s="188" t="e">
        <f>R269+P269+N269+L269+J269+H269+F269+D269</f>
        <v>#REF!</v>
      </c>
      <c r="U269" s="188"/>
      <c r="V269" s="186"/>
    </row>
    <row r="270" spans="1:22" s="185" customFormat="1" hidden="1" outlineLevel="3" x14ac:dyDescent="0.2">
      <c r="A270" s="183"/>
      <c r="C270" s="185" t="s">
        <v>119</v>
      </c>
      <c r="D270" s="190" t="e">
        <f>+#REF!</f>
        <v>#REF!</v>
      </c>
      <c r="E270" s="188"/>
      <c r="F270" s="190" t="e">
        <f>+#REF!</f>
        <v>#REF!</v>
      </c>
      <c r="G270" s="188"/>
      <c r="H270" s="190" t="e">
        <f>+#REF!</f>
        <v>#REF!</v>
      </c>
      <c r="I270" s="188"/>
      <c r="J270" s="190" t="e">
        <f>+#REF!</f>
        <v>#REF!</v>
      </c>
      <c r="K270" s="188"/>
      <c r="L270" s="190" t="e">
        <f>+#REF!</f>
        <v>#REF!</v>
      </c>
      <c r="M270" s="188"/>
      <c r="N270" s="190" t="e">
        <f>+#REF!</f>
        <v>#REF!</v>
      </c>
      <c r="O270" s="188"/>
      <c r="P270" s="190" t="e">
        <f>+#REF!</f>
        <v>#REF!</v>
      </c>
      <c r="Q270" s="188"/>
      <c r="R270" s="190" t="e">
        <f>+#REF!</f>
        <v>#REF!</v>
      </c>
      <c r="S270" s="188"/>
      <c r="T270" s="188" t="e">
        <f>R270+P270+N270+L270+J270+H270+F270+D270</f>
        <v>#REF!</v>
      </c>
      <c r="U270" s="188"/>
      <c r="V270" s="186"/>
    </row>
    <row r="271" spans="1:22" s="185" customFormat="1" hidden="1" outlineLevel="3" x14ac:dyDescent="0.2">
      <c r="A271" s="183"/>
      <c r="C271" s="192"/>
      <c r="D271" s="193" t="e">
        <f>SUM(D268:D270)</f>
        <v>#REF!</v>
      </c>
      <c r="E271" s="188"/>
      <c r="F271" s="193" t="e">
        <f>SUM(F268:F270)</f>
        <v>#REF!</v>
      </c>
      <c r="G271" s="188"/>
      <c r="H271" s="193" t="e">
        <f>SUM(H268:H270)</f>
        <v>#REF!</v>
      </c>
      <c r="I271" s="188"/>
      <c r="J271" s="193" t="e">
        <f>SUM(J268:J270)</f>
        <v>#REF!</v>
      </c>
      <c r="K271" s="188"/>
      <c r="L271" s="193" t="e">
        <f>SUM(L268:L270)</f>
        <v>#REF!</v>
      </c>
      <c r="M271" s="188"/>
      <c r="N271" s="193" t="e">
        <f>SUM(N268:N270)</f>
        <v>#REF!</v>
      </c>
      <c r="O271" s="188"/>
      <c r="P271" s="193" t="e">
        <f>SUM(P268:P270)</f>
        <v>#REF!</v>
      </c>
      <c r="Q271" s="188"/>
      <c r="R271" s="193" t="e">
        <f>SUM(R268:R270)</f>
        <v>#REF!</v>
      </c>
      <c r="S271" s="188"/>
      <c r="T271" s="193" t="e">
        <f>SUM(T268:T270)</f>
        <v>#REF!</v>
      </c>
      <c r="U271" s="187"/>
      <c r="V271" s="186"/>
    </row>
    <row r="272" spans="1:22" s="185" customFormat="1" hidden="1" outlineLevel="3" x14ac:dyDescent="0.2">
      <c r="A272" s="183"/>
      <c r="D272" s="188"/>
      <c r="E272" s="188"/>
      <c r="F272" s="188"/>
      <c r="G272" s="188"/>
      <c r="H272" s="188"/>
      <c r="I272" s="188"/>
      <c r="J272" s="188"/>
      <c r="K272" s="188"/>
      <c r="L272" s="188"/>
      <c r="M272" s="188"/>
      <c r="N272" s="188"/>
      <c r="O272" s="188"/>
      <c r="P272" s="188"/>
      <c r="Q272" s="188"/>
      <c r="R272" s="188"/>
      <c r="S272" s="188"/>
      <c r="T272" s="188"/>
      <c r="U272" s="188"/>
      <c r="V272" s="186"/>
    </row>
    <row r="273" spans="1:31" s="185" customFormat="1" hidden="1" outlineLevel="3" x14ac:dyDescent="0.2">
      <c r="A273" s="185" t="s">
        <v>1074</v>
      </c>
      <c r="B273" s="184" t="s">
        <v>1026</v>
      </c>
    </row>
    <row r="274" spans="1:31" s="185" customFormat="1" hidden="1" outlineLevel="3" x14ac:dyDescent="0.2">
      <c r="C274" s="185" t="s">
        <v>601</v>
      </c>
      <c r="D274" s="188">
        <v>-2770449.12</v>
      </c>
      <c r="F274" s="206"/>
      <c r="G274" s="206"/>
      <c r="H274" s="206"/>
      <c r="I274" s="206"/>
      <c r="J274" s="205">
        <f>-D274</f>
        <v>2770449.12</v>
      </c>
      <c r="K274" s="206"/>
      <c r="L274" s="206"/>
      <c r="M274" s="206"/>
      <c r="N274" s="206"/>
      <c r="O274" s="206"/>
      <c r="P274" s="206"/>
      <c r="Q274" s="206"/>
      <c r="R274" s="206"/>
      <c r="T274" s="188" t="e">
        <f>+'RWIP BY ACCOUNT - PG 2A (PA)'!S17</f>
        <v>#REF!</v>
      </c>
      <c r="U274" s="188"/>
    </row>
    <row r="275" spans="1:31" s="185" customFormat="1" hidden="1" outlineLevel="3" x14ac:dyDescent="0.2">
      <c r="C275" s="185" t="s">
        <v>111</v>
      </c>
      <c r="T275" s="188">
        <f>+'RWIP BY ACCOUNT - PG 2A (PA)'!S18</f>
        <v>0</v>
      </c>
      <c r="U275" s="188"/>
    </row>
    <row r="276" spans="1:31" s="185" customFormat="1" hidden="1" outlineLevel="3" x14ac:dyDescent="0.2">
      <c r="C276" s="185" t="s">
        <v>119</v>
      </c>
      <c r="T276" s="188">
        <f>+'RWIP BY ACCOUNT - PG 2A (PA)'!S19</f>
        <v>0</v>
      </c>
      <c r="U276" s="188"/>
    </row>
    <row r="277" spans="1:31" s="185" customFormat="1" hidden="1" outlineLevel="3" x14ac:dyDescent="0.2">
      <c r="D277" s="193">
        <f>SUM(D274:D276)</f>
        <v>-2770449.12</v>
      </c>
      <c r="F277" s="193">
        <f>SUM(F274:F276)</f>
        <v>0</v>
      </c>
      <c r="H277" s="193">
        <f>SUM(H274:H276)</f>
        <v>0</v>
      </c>
      <c r="J277" s="193">
        <f>SUM(J274:J276)</f>
        <v>2770449.12</v>
      </c>
      <c r="L277" s="193">
        <f>SUM(L274:L276)</f>
        <v>0</v>
      </c>
      <c r="N277" s="193">
        <f>SUM(N274:N276)</f>
        <v>0</v>
      </c>
      <c r="P277" s="193">
        <f>SUM(P274:P276)</f>
        <v>0</v>
      </c>
      <c r="R277" s="193">
        <f>SUM(R274:R276)</f>
        <v>0</v>
      </c>
      <c r="T277" s="193" t="e">
        <f>+'RWIP BY ACCOUNT - PG 2A (PA)'!S20</f>
        <v>#REF!</v>
      </c>
      <c r="U277" s="187"/>
    </row>
    <row r="278" spans="1:31" s="185" customFormat="1" hidden="1" outlineLevel="3" x14ac:dyDescent="0.2">
      <c r="A278" s="185" t="s">
        <v>1074</v>
      </c>
      <c r="B278" s="184" t="s">
        <v>1027</v>
      </c>
    </row>
    <row r="279" spans="1:31" s="185" customFormat="1" hidden="1" outlineLevel="3" x14ac:dyDescent="0.2">
      <c r="C279" s="185" t="s">
        <v>601</v>
      </c>
      <c r="D279" s="188">
        <v>0</v>
      </c>
      <c r="F279" s="206"/>
      <c r="G279" s="206"/>
      <c r="H279" s="206"/>
      <c r="I279" s="206"/>
      <c r="J279" s="206"/>
      <c r="K279" s="206"/>
      <c r="L279" s="206"/>
      <c r="M279" s="206"/>
      <c r="N279" s="206"/>
      <c r="O279" s="206"/>
      <c r="P279" s="206"/>
      <c r="Q279" s="206"/>
      <c r="R279" s="206"/>
      <c r="T279" s="188">
        <v>0</v>
      </c>
      <c r="U279" s="188"/>
    </row>
    <row r="280" spans="1:31" s="185" customFormat="1" hidden="1" outlineLevel="3" x14ac:dyDescent="0.2">
      <c r="C280" s="185" t="s">
        <v>111</v>
      </c>
      <c r="D280" s="188">
        <v>1378237.1</v>
      </c>
      <c r="F280" s="206"/>
      <c r="G280" s="206"/>
      <c r="H280" s="206"/>
      <c r="I280" s="206"/>
      <c r="J280" s="206"/>
      <c r="K280" s="206"/>
      <c r="L280" s="206"/>
      <c r="M280" s="206"/>
      <c r="N280" s="205">
        <f>2103715.6-1378237.1+6175.87-11787.81</f>
        <v>719866.55999999994</v>
      </c>
      <c r="O280" s="206"/>
      <c r="P280" s="206"/>
      <c r="Q280" s="206"/>
      <c r="R280" s="206"/>
      <c r="T280" s="188">
        <f>+'RWIP BY ACCOUNT - PG 2A (PA)'!S23</f>
        <v>0</v>
      </c>
      <c r="U280" s="188"/>
    </row>
    <row r="281" spans="1:31" s="185" customFormat="1" hidden="1" outlineLevel="3" x14ac:dyDescent="0.2">
      <c r="C281" s="185" t="s">
        <v>119</v>
      </c>
      <c r="D281" s="188">
        <v>314141.18</v>
      </c>
      <c r="F281" s="206"/>
      <c r="G281" s="206"/>
      <c r="H281" s="206"/>
      <c r="I281" s="206"/>
      <c r="J281" s="206"/>
      <c r="K281" s="206"/>
      <c r="L281" s="206"/>
      <c r="M281" s="206"/>
      <c r="N281" s="205">
        <f>640151.18-314141.18+108823.93</f>
        <v>434833.93000000005</v>
      </c>
      <c r="O281" s="206"/>
      <c r="P281" s="206"/>
      <c r="Q281" s="206"/>
      <c r="R281" s="206"/>
      <c r="T281" s="188">
        <f>+'RWIP BY ACCOUNT - PG 2A (PA)'!S24</f>
        <v>0</v>
      </c>
      <c r="U281" s="188"/>
    </row>
    <row r="282" spans="1:31" s="185" customFormat="1" hidden="1" outlineLevel="3" x14ac:dyDescent="0.2">
      <c r="D282" s="193">
        <f>SUM(D279:D281)</f>
        <v>1692378.28</v>
      </c>
      <c r="F282" s="193">
        <f>SUM(F279:F281)</f>
        <v>0</v>
      </c>
      <c r="H282" s="193">
        <f>SUM(H279:H281)</f>
        <v>0</v>
      </c>
      <c r="J282" s="193">
        <f>SUM(J279:J281)</f>
        <v>0</v>
      </c>
      <c r="L282" s="193">
        <f>SUM(L279:L281)</f>
        <v>0</v>
      </c>
      <c r="N282" s="193">
        <f>SUM(N279:N281)</f>
        <v>1154700.49</v>
      </c>
      <c r="P282" s="193">
        <f>SUM(P279:P281)</f>
        <v>0</v>
      </c>
      <c r="R282" s="193">
        <f>SUM(R279:R281)</f>
        <v>0</v>
      </c>
      <c r="T282" s="193">
        <f>SUM(T279:T281)</f>
        <v>0</v>
      </c>
      <c r="U282" s="187"/>
    </row>
    <row r="283" spans="1:31" s="185" customFormat="1" hidden="1" outlineLevel="3" x14ac:dyDescent="0.2">
      <c r="A283" s="183"/>
      <c r="D283" s="188"/>
      <c r="E283" s="188"/>
      <c r="F283" s="188"/>
      <c r="G283" s="188"/>
      <c r="H283" s="188"/>
      <c r="I283" s="188"/>
      <c r="J283" s="188"/>
      <c r="K283" s="188"/>
      <c r="L283" s="188"/>
      <c r="M283" s="188"/>
      <c r="N283" s="188"/>
      <c r="O283" s="188"/>
      <c r="P283" s="188"/>
      <c r="Q283" s="188"/>
      <c r="R283" s="188"/>
      <c r="S283" s="188"/>
      <c r="T283" s="188">
        <f>+T282-R282-P282-N282-L282-J282-H282-F282-D282</f>
        <v>-2847078.77</v>
      </c>
      <c r="U283" s="188"/>
      <c r="V283" s="186"/>
    </row>
    <row r="284" spans="1:31" s="185" customFormat="1" hidden="1" outlineLevel="3" x14ac:dyDescent="0.2">
      <c r="A284" s="183"/>
      <c r="D284" s="188"/>
      <c r="E284" s="188"/>
      <c r="F284" s="188"/>
      <c r="G284" s="188"/>
      <c r="H284" s="188"/>
      <c r="I284" s="188"/>
      <c r="J284" s="188"/>
      <c r="K284" s="188"/>
      <c r="L284" s="188"/>
      <c r="M284" s="188"/>
      <c r="N284" s="188"/>
      <c r="O284" s="188"/>
      <c r="P284" s="188"/>
      <c r="Q284" s="188"/>
      <c r="R284" s="188"/>
      <c r="S284" s="188"/>
      <c r="T284" s="188"/>
      <c r="U284" s="188"/>
      <c r="V284" s="186"/>
    </row>
    <row r="285" spans="1:31" hidden="1" outlineLevel="3" x14ac:dyDescent="0.2">
      <c r="B285" s="152"/>
      <c r="D285" s="149"/>
      <c r="E285" s="149"/>
      <c r="F285" s="149"/>
      <c r="G285" s="149"/>
      <c r="H285" s="149"/>
      <c r="I285" s="149"/>
      <c r="J285" s="149"/>
      <c r="K285" s="149"/>
      <c r="L285" s="149"/>
      <c r="M285" s="149"/>
      <c r="N285" s="149"/>
      <c r="O285" s="149"/>
      <c r="P285" s="149"/>
      <c r="Q285" s="149"/>
      <c r="R285" s="149"/>
      <c r="S285" s="149"/>
      <c r="T285" s="149"/>
      <c r="U285" s="149"/>
    </row>
    <row r="286" spans="1:31" hidden="1" outlineLevel="3" x14ac:dyDescent="0.2">
      <c r="B286" s="152"/>
      <c r="D286" s="149"/>
      <c r="E286" s="149"/>
      <c r="F286" s="149"/>
      <c r="G286" s="149"/>
      <c r="H286" s="149"/>
      <c r="I286" s="149"/>
      <c r="J286" s="149"/>
      <c r="K286" s="149"/>
      <c r="L286" s="149"/>
      <c r="M286" s="149"/>
      <c r="N286" s="149"/>
      <c r="O286" s="149"/>
      <c r="P286" s="149"/>
      <c r="Q286" s="149"/>
      <c r="R286" s="149"/>
      <c r="S286" s="149"/>
      <c r="T286" s="149"/>
      <c r="U286" s="149"/>
    </row>
    <row r="287" spans="1:31" hidden="1" outlineLevel="1" collapsed="1" x14ac:dyDescent="0.2">
      <c r="B287" s="210" t="s">
        <v>1054</v>
      </c>
      <c r="D287" s="176" t="e">
        <f>+D249+D265+D271-D282-D277</f>
        <v>#REF!</v>
      </c>
      <c r="E287" s="176"/>
      <c r="F287" s="176" t="e">
        <f>+F249+F265+F271-F282-F277</f>
        <v>#REF!</v>
      </c>
      <c r="G287" s="176"/>
      <c r="H287" s="176" t="e">
        <f>+H249+H265+H271-H282-H277</f>
        <v>#REF!</v>
      </c>
      <c r="I287" s="176"/>
      <c r="J287" s="176" t="e">
        <f>+J249+J265+J271-J282-J277</f>
        <v>#REF!</v>
      </c>
      <c r="K287" s="176"/>
      <c r="L287" s="176" t="e">
        <f>+L249+L265+L271-L282-L277</f>
        <v>#REF!</v>
      </c>
      <c r="M287" s="176"/>
      <c r="N287" s="176" t="e">
        <f>+N249+N265+N271-N282-N277</f>
        <v>#REF!</v>
      </c>
      <c r="O287" s="176"/>
      <c r="P287" s="176" t="e">
        <f>+P249+P265+P271-P282-P277</f>
        <v>#REF!</v>
      </c>
      <c r="Q287" s="176"/>
      <c r="R287" s="176" t="e">
        <f>+R249+R265+R271-R282-R277</f>
        <v>#REF!</v>
      </c>
      <c r="S287" s="176"/>
      <c r="T287" s="176" t="e">
        <f>+T249+T265+T271-T282-T277</f>
        <v>#REF!</v>
      </c>
      <c r="U287" s="176"/>
      <c r="V287" s="176" t="e">
        <f>+F287</f>
        <v>#REF!</v>
      </c>
      <c r="W287" s="132"/>
      <c r="X287" s="208" t="e">
        <f>+H287+L287</f>
        <v>#REF!</v>
      </c>
      <c r="Y287" s="208" t="e">
        <f>+J287+J274</f>
        <v>#REF!</v>
      </c>
      <c r="Z287" s="176">
        <f>-J274</f>
        <v>-2770449.12</v>
      </c>
      <c r="AA287" s="176" t="e">
        <f>+N287+P287+R287</f>
        <v>#REF!</v>
      </c>
      <c r="AD287" s="176" t="e">
        <f>SUM(V287:AB287)</f>
        <v>#REF!</v>
      </c>
      <c r="AE287" s="176" t="e">
        <f>+T287-D287-AD287</f>
        <v>#REF!</v>
      </c>
    </row>
    <row r="288" spans="1:31" hidden="1" outlineLevel="1" x14ac:dyDescent="0.2">
      <c r="D288" s="176" t="e">
        <f>+D287-D15</f>
        <v>#REF!</v>
      </c>
      <c r="T288" s="176" t="e">
        <f>+T287-T15</f>
        <v>#REF!</v>
      </c>
      <c r="U288" s="176"/>
    </row>
    <row r="289" spans="2:31" hidden="1" outlineLevel="1" x14ac:dyDescent="0.2">
      <c r="D289" s="176"/>
      <c r="T289" s="176" t="e">
        <f>+T287-D287-F287-H287-J287-L287-N287-P287-R287</f>
        <v>#REF!</v>
      </c>
      <c r="U289" s="176"/>
      <c r="V289" s="211" t="e">
        <f t="shared" ref="V289:AB289" si="39">SUM(V23:V288)</f>
        <v>#REF!</v>
      </c>
      <c r="W289" s="211" t="e">
        <f t="shared" si="39"/>
        <v>#REF!</v>
      </c>
      <c r="X289" s="211" t="e">
        <f t="shared" si="39"/>
        <v>#REF!</v>
      </c>
      <c r="Y289" s="211" t="e">
        <f t="shared" si="39"/>
        <v>#REF!</v>
      </c>
      <c r="Z289" s="211" t="e">
        <f t="shared" si="39"/>
        <v>#REF!</v>
      </c>
      <c r="AA289" s="211" t="e">
        <f t="shared" si="39"/>
        <v>#REF!</v>
      </c>
      <c r="AB289" s="211" t="e">
        <f t="shared" si="39"/>
        <v>#REF!</v>
      </c>
      <c r="AC289" s="211"/>
      <c r="AD289" s="211"/>
      <c r="AE289" s="211"/>
    </row>
    <row r="290" spans="2:31" hidden="1" outlineLevel="1" x14ac:dyDescent="0.2">
      <c r="B290" s="152"/>
      <c r="D290" s="208"/>
      <c r="E290" s="208"/>
      <c r="F290" s="208"/>
      <c r="G290" s="208"/>
      <c r="H290" s="208"/>
      <c r="I290" s="208"/>
      <c r="J290" s="208"/>
      <c r="K290" s="208"/>
      <c r="L290" s="208"/>
      <c r="M290" s="208"/>
      <c r="N290" s="208"/>
      <c r="O290" s="208"/>
      <c r="P290" s="208"/>
      <c r="Q290" s="208"/>
      <c r="R290" s="208"/>
      <c r="S290" s="208"/>
      <c r="T290" s="208"/>
      <c r="U290" s="208"/>
    </row>
    <row r="291" spans="2:31" hidden="1" outlineLevel="1" x14ac:dyDescent="0.2">
      <c r="B291" s="152"/>
      <c r="D291" s="208"/>
      <c r="E291" s="208"/>
      <c r="F291" s="208"/>
      <c r="G291" s="208"/>
      <c r="H291" s="208"/>
      <c r="I291" s="208"/>
      <c r="J291" s="208"/>
      <c r="K291" s="208"/>
      <c r="L291" s="208"/>
      <c r="M291" s="208"/>
      <c r="N291" s="208"/>
      <c r="O291" s="208"/>
      <c r="P291" s="208"/>
      <c r="Q291" s="208"/>
      <c r="R291" s="208"/>
      <c r="S291" s="208"/>
      <c r="T291" s="208" t="e">
        <f>+T287-D287</f>
        <v>#REF!</v>
      </c>
      <c r="U291" s="208"/>
    </row>
    <row r="292" spans="2:31" hidden="1" outlineLevel="1" x14ac:dyDescent="0.2">
      <c r="B292" s="152"/>
      <c r="D292" s="208"/>
      <c r="E292" s="208"/>
      <c r="F292" s="208"/>
      <c r="G292" s="208"/>
      <c r="H292" s="208"/>
      <c r="I292" s="208"/>
      <c r="J292" s="208"/>
      <c r="K292" s="208"/>
      <c r="L292" s="208"/>
      <c r="M292" s="208"/>
      <c r="N292" s="208"/>
      <c r="O292" s="208"/>
      <c r="P292" s="208"/>
      <c r="Q292" s="208"/>
      <c r="R292" s="208"/>
      <c r="S292" s="208"/>
      <c r="T292" s="208"/>
      <c r="U292" s="208"/>
    </row>
    <row r="293" spans="2:31" hidden="1" outlineLevel="1" x14ac:dyDescent="0.2"/>
    <row r="294" spans="2:31" collapsed="1" x14ac:dyDescent="0.2"/>
  </sheetData>
  <mergeCells count="5">
    <mergeCell ref="A1:AE1"/>
    <mergeCell ref="A2:AE2"/>
    <mergeCell ref="A3:AE3"/>
    <mergeCell ref="V6:Z6"/>
    <mergeCell ref="AA6:AB6"/>
  </mergeCells>
  <pageMargins left="0.45" right="0.45" top="0.75" bottom="0.75" header="0.3" footer="0.3"/>
  <pageSetup scale="57" orientation="landscape" r:id="rId1"/>
  <headerFooter>
    <oddFooter>&amp;L&amp;Z
&amp;F&amp;C&amp;A&amp;R2B.&amp;P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pageSetUpPr fitToPage="1"/>
  </sheetPr>
  <dimension ref="B1:O57"/>
  <sheetViews>
    <sheetView workbookViewId="0">
      <selection activeCell="C38" sqref="C38"/>
    </sheetView>
  </sheetViews>
  <sheetFormatPr defaultRowHeight="15.75" x14ac:dyDescent="0.25"/>
  <cols>
    <col min="1" max="1" width="2" style="108" customWidth="1"/>
    <col min="2" max="2" width="13.42578125" style="108" bestFit="1" customWidth="1"/>
    <col min="3" max="3" width="19.85546875" style="108" customWidth="1"/>
    <col min="4" max="4" width="4" style="108" customWidth="1"/>
    <col min="5" max="5" width="14.42578125" style="111" customWidth="1"/>
    <col min="6" max="6" width="2.85546875" style="111" customWidth="1"/>
    <col min="7" max="7" width="14.5703125" style="111" customWidth="1"/>
    <col min="8" max="8" width="2.85546875" style="111" customWidth="1"/>
    <col min="9" max="9" width="14.7109375" style="111" customWidth="1"/>
    <col min="10" max="10" width="2.7109375" style="111" customWidth="1"/>
    <col min="11" max="11" width="15.28515625" style="111" bestFit="1" customWidth="1"/>
    <col min="12" max="12" width="2.28515625" style="108" customWidth="1"/>
    <col min="13" max="13" width="15.42578125" style="111" bestFit="1" customWidth="1"/>
    <col min="14" max="14" width="14.5703125" style="111" bestFit="1" customWidth="1"/>
    <col min="15" max="15" width="15.28515625" style="111" bestFit="1" customWidth="1"/>
    <col min="16" max="16" width="13.42578125" style="108" bestFit="1" customWidth="1"/>
    <col min="17" max="16384" width="9.140625" style="108"/>
  </cols>
  <sheetData>
    <row r="1" spans="2:15" x14ac:dyDescent="0.25">
      <c r="B1" s="295" t="s">
        <v>393</v>
      </c>
      <c r="C1" s="295"/>
      <c r="D1" s="295"/>
      <c r="E1" s="295"/>
      <c r="F1" s="295"/>
      <c r="G1" s="295"/>
      <c r="H1" s="295"/>
      <c r="I1" s="295"/>
      <c r="J1" s="295"/>
      <c r="K1" s="295"/>
      <c r="L1" s="295"/>
      <c r="M1" s="295"/>
      <c r="N1" s="295"/>
      <c r="O1" s="295"/>
    </row>
    <row r="2" spans="2:15" x14ac:dyDescent="0.25">
      <c r="B2" s="295" t="s">
        <v>394</v>
      </c>
      <c r="C2" s="295"/>
      <c r="D2" s="295"/>
      <c r="E2" s="295"/>
      <c r="F2" s="295"/>
      <c r="G2" s="295"/>
      <c r="H2" s="295"/>
      <c r="I2" s="295"/>
      <c r="J2" s="295"/>
      <c r="K2" s="295"/>
      <c r="L2" s="295"/>
      <c r="M2" s="295"/>
      <c r="N2" s="295"/>
      <c r="O2" s="295"/>
    </row>
    <row r="3" spans="2:15" x14ac:dyDescent="0.25">
      <c r="B3" s="157"/>
      <c r="C3" s="157"/>
      <c r="D3" s="157"/>
      <c r="E3" s="110"/>
      <c r="F3" s="110"/>
      <c r="G3" s="110"/>
      <c r="H3" s="110"/>
      <c r="I3" s="110"/>
      <c r="J3" s="110"/>
      <c r="K3" s="110"/>
      <c r="L3" s="157"/>
      <c r="M3" s="110"/>
      <c r="N3" s="110"/>
      <c r="O3" s="110"/>
    </row>
    <row r="5" spans="2:15" x14ac:dyDescent="0.25">
      <c r="B5" s="112"/>
    </row>
    <row r="6" spans="2:15" x14ac:dyDescent="0.25">
      <c r="E6" s="113" t="s">
        <v>395</v>
      </c>
      <c r="I6" s="113" t="s">
        <v>396</v>
      </c>
    </row>
    <row r="7" spans="2:15" ht="18" x14ac:dyDescent="0.4">
      <c r="E7" s="114" t="s">
        <v>397</v>
      </c>
      <c r="F7" s="113"/>
      <c r="G7" s="115" t="s">
        <v>398</v>
      </c>
      <c r="H7" s="113"/>
      <c r="I7" s="114" t="s">
        <v>540</v>
      </c>
      <c r="J7" s="113"/>
      <c r="K7" s="114" t="s">
        <v>27</v>
      </c>
      <c r="L7" s="116"/>
      <c r="M7" s="114" t="s">
        <v>399</v>
      </c>
      <c r="N7" s="114" t="s">
        <v>400</v>
      </c>
      <c r="O7" s="114" t="s">
        <v>35</v>
      </c>
    </row>
    <row r="8" spans="2:15" x14ac:dyDescent="0.25">
      <c r="B8" s="117" t="s">
        <v>401</v>
      </c>
      <c r="C8" s="108" t="s">
        <v>402</v>
      </c>
      <c r="E8" s="111">
        <v>0</v>
      </c>
      <c r="G8" s="111">
        <v>0</v>
      </c>
      <c r="I8" s="111">
        <v>0</v>
      </c>
      <c r="K8" s="111">
        <v>-1050</v>
      </c>
      <c r="M8" s="118">
        <f>K8+E8</f>
        <v>-1050</v>
      </c>
    </row>
    <row r="9" spans="2:15" x14ac:dyDescent="0.25">
      <c r="B9" s="119"/>
      <c r="C9" s="108" t="s">
        <v>403</v>
      </c>
      <c r="E9" s="111">
        <v>104078.14</v>
      </c>
      <c r="K9" s="111">
        <v>-178154.42</v>
      </c>
      <c r="M9" s="118">
        <f>K9+E9</f>
        <v>-74076.280000000013</v>
      </c>
    </row>
    <row r="10" spans="2:15" x14ac:dyDescent="0.25">
      <c r="B10" s="120"/>
    </row>
    <row r="11" spans="2:15" x14ac:dyDescent="0.25">
      <c r="E11" s="121">
        <f>SUM(E8:E9)</f>
        <v>104078.14</v>
      </c>
      <c r="F11" s="121"/>
      <c r="G11" s="121"/>
      <c r="H11" s="121"/>
      <c r="I11" s="121">
        <f>SUM(I8:I9)</f>
        <v>0</v>
      </c>
      <c r="J11" s="121"/>
      <c r="K11" s="121">
        <f>SUM(K8:K9)</f>
        <v>-179204.42</v>
      </c>
      <c r="L11" s="122"/>
      <c r="M11" s="121">
        <f>K11+E11</f>
        <v>-75126.280000000013</v>
      </c>
    </row>
    <row r="12" spans="2:15" x14ac:dyDescent="0.25">
      <c r="E12" s="118"/>
      <c r="F12" s="118"/>
      <c r="G12" s="118"/>
      <c r="H12" s="118"/>
      <c r="I12" s="118"/>
      <c r="J12" s="118"/>
      <c r="K12" s="118"/>
      <c r="L12" s="123"/>
      <c r="M12" s="118"/>
    </row>
    <row r="13" spans="2:15" x14ac:dyDescent="0.25">
      <c r="B13" s="108" t="s">
        <v>1034</v>
      </c>
      <c r="C13" s="108">
        <v>126097</v>
      </c>
      <c r="E13" s="111">
        <v>376.55</v>
      </c>
      <c r="G13" s="111">
        <v>0</v>
      </c>
      <c r="I13" s="111">
        <v>0</v>
      </c>
      <c r="K13" s="111">
        <v>-33086.949999999997</v>
      </c>
      <c r="M13" s="118">
        <f>K13+E13</f>
        <v>-32710.399999999998</v>
      </c>
    </row>
    <row r="14" spans="2:15" x14ac:dyDescent="0.25">
      <c r="C14" s="108" t="s">
        <v>1035</v>
      </c>
      <c r="E14" s="118"/>
      <c r="F14" s="118"/>
      <c r="G14" s="118"/>
      <c r="H14" s="118"/>
      <c r="I14" s="118"/>
      <c r="J14" s="118"/>
      <c r="K14" s="118"/>
      <c r="L14" s="123"/>
      <c r="M14" s="118"/>
    </row>
    <row r="15" spans="2:15" x14ac:dyDescent="0.25">
      <c r="E15" s="118"/>
      <c r="F15" s="118"/>
      <c r="G15" s="118"/>
      <c r="H15" s="118"/>
      <c r="I15" s="118"/>
      <c r="J15" s="118"/>
      <c r="K15" s="118"/>
      <c r="L15" s="123"/>
      <c r="M15" s="118"/>
    </row>
    <row r="16" spans="2:15" x14ac:dyDescent="0.25">
      <c r="E16" s="118"/>
      <c r="F16" s="118"/>
      <c r="G16" s="118"/>
      <c r="H16" s="118"/>
      <c r="I16" s="118"/>
      <c r="J16" s="118"/>
      <c r="K16" s="118"/>
      <c r="L16" s="123"/>
      <c r="M16" s="118"/>
    </row>
    <row r="17" spans="3:15" x14ac:dyDescent="0.25">
      <c r="E17" s="118"/>
      <c r="F17" s="118"/>
      <c r="G17" s="118"/>
      <c r="H17" s="118"/>
      <c r="I17" s="118"/>
      <c r="J17" s="118"/>
      <c r="K17" s="118"/>
      <c r="L17" s="123"/>
      <c r="M17" s="118"/>
    </row>
    <row r="18" spans="3:15" s="123" customFormat="1" x14ac:dyDescent="0.25">
      <c r="C18" s="124" t="s">
        <v>404</v>
      </c>
      <c r="E18" s="118"/>
      <c r="F18" s="118"/>
      <c r="G18" s="118"/>
      <c r="H18" s="118"/>
      <c r="I18" s="118"/>
      <c r="J18" s="118"/>
      <c r="K18" s="118"/>
      <c r="M18" s="118"/>
      <c r="N18" s="118"/>
      <c r="O18" s="118"/>
    </row>
    <row r="19" spans="3:15" s="123" customFormat="1" x14ac:dyDescent="0.25">
      <c r="E19" s="118"/>
      <c r="F19" s="118"/>
      <c r="G19" s="118"/>
      <c r="H19" s="118"/>
      <c r="I19" s="118"/>
      <c r="J19" s="118"/>
      <c r="K19" s="118"/>
      <c r="M19" s="118"/>
      <c r="N19" s="118"/>
      <c r="O19" s="118"/>
    </row>
    <row r="20" spans="3:15" s="123" customFormat="1" x14ac:dyDescent="0.25">
      <c r="E20" s="118"/>
      <c r="F20" s="118"/>
      <c r="G20" s="118"/>
      <c r="H20" s="118"/>
      <c r="I20" s="118"/>
      <c r="J20" s="118"/>
      <c r="K20" s="118"/>
      <c r="M20" s="118"/>
      <c r="N20" s="118"/>
      <c r="O20" s="118"/>
    </row>
    <row r="21" spans="3:15" s="123" customFormat="1" x14ac:dyDescent="0.25">
      <c r="E21" s="118"/>
      <c r="F21" s="118"/>
      <c r="G21" s="118"/>
      <c r="H21" s="118"/>
      <c r="I21" s="118"/>
      <c r="J21" s="118"/>
      <c r="K21" s="118"/>
      <c r="M21" s="118"/>
      <c r="N21" s="118"/>
      <c r="O21" s="118"/>
    </row>
    <row r="22" spans="3:15" s="123" customFormat="1" x14ac:dyDescent="0.25">
      <c r="E22" s="118"/>
      <c r="F22" s="118"/>
      <c r="G22" s="118"/>
      <c r="H22" s="118"/>
      <c r="I22" s="118"/>
      <c r="J22" s="118"/>
      <c r="K22" s="118"/>
      <c r="M22" s="118"/>
      <c r="N22" s="118"/>
      <c r="O22" s="118"/>
    </row>
    <row r="23" spans="3:15" s="123" customFormat="1" x14ac:dyDescent="0.25">
      <c r="E23" s="118"/>
      <c r="F23" s="118"/>
      <c r="G23" s="118"/>
      <c r="H23" s="118"/>
      <c r="I23" s="118"/>
      <c r="J23" s="118"/>
      <c r="K23" s="118"/>
      <c r="M23" s="118"/>
      <c r="N23" s="118"/>
      <c r="O23" s="118"/>
    </row>
    <row r="24" spans="3:15" s="123" customFormat="1" x14ac:dyDescent="0.25">
      <c r="E24" s="118"/>
      <c r="F24" s="118"/>
      <c r="G24" s="118"/>
      <c r="H24" s="118"/>
      <c r="I24" s="118"/>
      <c r="J24" s="118"/>
      <c r="K24" s="118"/>
      <c r="M24" s="118"/>
      <c r="N24" s="118"/>
      <c r="O24" s="118"/>
    </row>
    <row r="25" spans="3:15" s="123" customFormat="1" x14ac:dyDescent="0.25">
      <c r="E25" s="118"/>
      <c r="F25" s="118"/>
      <c r="G25" s="118"/>
      <c r="H25" s="118"/>
      <c r="I25" s="118"/>
      <c r="J25" s="118"/>
      <c r="K25" s="118"/>
      <c r="M25" s="118"/>
      <c r="N25" s="118"/>
      <c r="O25" s="118"/>
    </row>
    <row r="26" spans="3:15" s="123" customFormat="1" x14ac:dyDescent="0.25">
      <c r="E26" s="118"/>
      <c r="F26" s="118"/>
      <c r="G26" s="118"/>
      <c r="H26" s="118"/>
      <c r="I26" s="118"/>
      <c r="J26" s="118"/>
      <c r="K26" s="118"/>
      <c r="M26" s="118"/>
      <c r="N26" s="118"/>
      <c r="O26" s="118"/>
    </row>
    <row r="27" spans="3:15" s="123" customFormat="1" x14ac:dyDescent="0.25">
      <c r="E27" s="118"/>
      <c r="F27" s="118"/>
      <c r="G27" s="118"/>
      <c r="H27" s="118"/>
      <c r="I27" s="118"/>
      <c r="J27" s="118"/>
      <c r="K27" s="118"/>
      <c r="M27" s="118"/>
      <c r="N27" s="118"/>
      <c r="O27" s="118"/>
    </row>
    <row r="28" spans="3:15" s="123" customFormat="1" x14ac:dyDescent="0.25">
      <c r="E28" s="118"/>
      <c r="F28" s="118"/>
      <c r="G28" s="118"/>
      <c r="H28" s="118"/>
      <c r="I28" s="118"/>
      <c r="J28" s="118"/>
      <c r="K28" s="118"/>
      <c r="M28" s="118"/>
      <c r="N28" s="118"/>
      <c r="O28" s="118"/>
    </row>
    <row r="29" spans="3:15" s="123" customFormat="1" x14ac:dyDescent="0.25">
      <c r="E29" s="118"/>
      <c r="F29" s="118"/>
      <c r="G29" s="118"/>
      <c r="H29" s="118"/>
      <c r="I29" s="118"/>
      <c r="J29" s="118"/>
      <c r="K29" s="118"/>
      <c r="M29" s="118"/>
      <c r="N29" s="118"/>
      <c r="O29" s="118"/>
    </row>
    <row r="30" spans="3:15" s="123" customFormat="1" x14ac:dyDescent="0.25">
      <c r="E30" s="118"/>
      <c r="F30" s="118"/>
      <c r="G30" s="118"/>
      <c r="H30" s="118"/>
      <c r="I30" s="118"/>
      <c r="J30" s="118"/>
      <c r="K30" s="118"/>
      <c r="M30" s="118"/>
      <c r="N30" s="118"/>
      <c r="O30" s="118"/>
    </row>
    <row r="31" spans="3:15" s="123" customFormat="1" x14ac:dyDescent="0.25">
      <c r="E31" s="118"/>
      <c r="F31" s="118"/>
      <c r="G31" s="118"/>
      <c r="H31" s="118"/>
      <c r="I31" s="118"/>
      <c r="J31" s="118"/>
      <c r="K31" s="118"/>
      <c r="M31" s="118"/>
      <c r="N31" s="118"/>
      <c r="O31" s="118"/>
    </row>
    <row r="32" spans="3:15" s="123" customFormat="1" x14ac:dyDescent="0.25">
      <c r="E32" s="118"/>
      <c r="F32" s="118"/>
      <c r="G32" s="118"/>
      <c r="H32" s="118"/>
      <c r="I32" s="118"/>
      <c r="J32" s="118"/>
      <c r="K32" s="118"/>
      <c r="M32" s="118"/>
      <c r="N32" s="118"/>
      <c r="O32" s="118"/>
    </row>
    <row r="33" spans="5:15" s="123" customFormat="1" x14ac:dyDescent="0.25">
      <c r="E33" s="118"/>
      <c r="F33" s="118"/>
      <c r="G33" s="118"/>
      <c r="H33" s="118"/>
      <c r="I33" s="118"/>
      <c r="J33" s="118"/>
      <c r="K33" s="118"/>
      <c r="M33" s="118"/>
      <c r="N33" s="118"/>
      <c r="O33" s="118"/>
    </row>
    <row r="34" spans="5:15" s="123" customFormat="1" x14ac:dyDescent="0.25">
      <c r="E34" s="118"/>
      <c r="F34" s="118"/>
      <c r="G34" s="118"/>
      <c r="H34" s="118"/>
      <c r="I34" s="118"/>
      <c r="J34" s="118"/>
      <c r="K34" s="118"/>
      <c r="M34" s="118"/>
      <c r="N34" s="118"/>
      <c r="O34" s="118"/>
    </row>
    <row r="35" spans="5:15" s="123" customFormat="1" x14ac:dyDescent="0.25">
      <c r="E35" s="118"/>
      <c r="F35" s="118"/>
      <c r="G35" s="118"/>
      <c r="H35" s="118"/>
      <c r="I35" s="118"/>
      <c r="J35" s="118"/>
      <c r="K35" s="118"/>
      <c r="M35" s="118"/>
      <c r="N35" s="118"/>
      <c r="O35" s="118"/>
    </row>
    <row r="36" spans="5:15" s="123" customFormat="1" x14ac:dyDescent="0.25">
      <c r="E36" s="118"/>
      <c r="F36" s="118"/>
      <c r="G36" s="118"/>
      <c r="H36" s="118"/>
      <c r="I36" s="118"/>
      <c r="J36" s="118"/>
      <c r="K36" s="118"/>
      <c r="M36" s="118"/>
      <c r="N36" s="118"/>
      <c r="O36" s="118"/>
    </row>
    <row r="37" spans="5:15" s="123" customFormat="1" x14ac:dyDescent="0.25">
      <c r="E37" s="118"/>
      <c r="F37" s="118"/>
      <c r="G37" s="118"/>
      <c r="H37" s="118"/>
      <c r="I37" s="118"/>
      <c r="J37" s="118"/>
      <c r="K37" s="118"/>
      <c r="M37" s="118"/>
      <c r="N37" s="118"/>
      <c r="O37" s="118"/>
    </row>
    <row r="38" spans="5:15" s="123" customFormat="1" x14ac:dyDescent="0.25">
      <c r="E38" s="118"/>
      <c r="F38" s="118"/>
      <c r="G38" s="118"/>
      <c r="H38" s="118"/>
      <c r="I38" s="118"/>
      <c r="J38" s="118"/>
      <c r="K38" s="118"/>
      <c r="M38" s="118"/>
      <c r="N38" s="118"/>
      <c r="O38" s="118"/>
    </row>
    <row r="39" spans="5:15" s="123" customFormat="1" x14ac:dyDescent="0.25">
      <c r="E39" s="118"/>
      <c r="F39" s="118"/>
      <c r="G39" s="118"/>
      <c r="H39" s="118"/>
      <c r="I39" s="118"/>
      <c r="J39" s="118"/>
      <c r="K39" s="118"/>
      <c r="M39" s="118"/>
      <c r="N39" s="118"/>
      <c r="O39" s="118"/>
    </row>
    <row r="40" spans="5:15" s="123" customFormat="1" x14ac:dyDescent="0.25">
      <c r="E40" s="118"/>
      <c r="F40" s="118"/>
      <c r="G40" s="118"/>
      <c r="H40" s="118"/>
      <c r="I40" s="118"/>
      <c r="J40" s="118"/>
      <c r="K40" s="118"/>
      <c r="M40" s="118"/>
      <c r="N40" s="118"/>
      <c r="O40" s="118"/>
    </row>
    <row r="41" spans="5:15" s="123" customFormat="1" x14ac:dyDescent="0.25">
      <c r="E41" s="118"/>
      <c r="F41" s="118"/>
      <c r="G41" s="118"/>
      <c r="H41" s="118"/>
      <c r="I41" s="118"/>
      <c r="J41" s="118"/>
      <c r="K41" s="118"/>
      <c r="M41" s="118"/>
      <c r="N41" s="118"/>
      <c r="O41" s="118"/>
    </row>
    <row r="42" spans="5:15" s="123" customFormat="1" x14ac:dyDescent="0.25">
      <c r="E42" s="118"/>
      <c r="F42" s="118"/>
      <c r="G42" s="118"/>
      <c r="H42" s="118"/>
      <c r="I42" s="118"/>
      <c r="J42" s="118"/>
      <c r="K42" s="118"/>
      <c r="M42" s="118"/>
      <c r="N42" s="118"/>
      <c r="O42" s="118"/>
    </row>
    <row r="43" spans="5:15" s="123" customFormat="1" x14ac:dyDescent="0.25">
      <c r="E43" s="118"/>
      <c r="F43" s="118"/>
      <c r="G43" s="118"/>
      <c r="H43" s="118"/>
      <c r="I43" s="118"/>
      <c r="J43" s="118"/>
      <c r="K43" s="118"/>
      <c r="M43" s="118"/>
      <c r="N43" s="118"/>
      <c r="O43" s="118"/>
    </row>
    <row r="44" spans="5:15" s="123" customFormat="1" x14ac:dyDescent="0.25">
      <c r="E44" s="118"/>
      <c r="F44" s="118"/>
      <c r="G44" s="118"/>
      <c r="H44" s="118"/>
      <c r="I44" s="118"/>
      <c r="J44" s="118"/>
      <c r="K44" s="118"/>
      <c r="M44" s="118"/>
      <c r="N44" s="118"/>
      <c r="O44" s="118"/>
    </row>
    <row r="45" spans="5:15" s="123" customFormat="1" x14ac:dyDescent="0.25">
      <c r="E45" s="118"/>
      <c r="F45" s="118"/>
      <c r="G45" s="118"/>
      <c r="H45" s="118"/>
      <c r="I45" s="118"/>
      <c r="J45" s="118"/>
      <c r="K45" s="118"/>
      <c r="M45" s="118"/>
      <c r="N45" s="118"/>
      <c r="O45" s="118"/>
    </row>
    <row r="46" spans="5:15" s="123" customFormat="1" x14ac:dyDescent="0.25">
      <c r="E46" s="118"/>
      <c r="F46" s="118"/>
      <c r="G46" s="118"/>
      <c r="H46" s="118"/>
      <c r="I46" s="118"/>
      <c r="J46" s="118"/>
      <c r="K46" s="118"/>
      <c r="M46" s="118"/>
      <c r="N46" s="118"/>
      <c r="O46" s="118"/>
    </row>
    <row r="47" spans="5:15" s="123" customFormat="1" x14ac:dyDescent="0.25">
      <c r="E47" s="118"/>
      <c r="F47" s="118"/>
      <c r="G47" s="118"/>
      <c r="H47" s="118"/>
      <c r="I47" s="118"/>
      <c r="J47" s="118"/>
      <c r="K47" s="118"/>
      <c r="M47" s="118"/>
      <c r="N47" s="118"/>
      <c r="O47" s="118"/>
    </row>
    <row r="48" spans="5:15" s="123" customFormat="1" x14ac:dyDescent="0.25">
      <c r="E48" s="118"/>
      <c r="F48" s="118"/>
      <c r="G48" s="118"/>
      <c r="H48" s="118"/>
      <c r="I48" s="118"/>
      <c r="J48" s="118"/>
      <c r="K48" s="118"/>
      <c r="M48" s="118"/>
      <c r="N48" s="118"/>
      <c r="O48" s="118"/>
    </row>
    <row r="49" spans="5:15" s="123" customFormat="1" x14ac:dyDescent="0.25">
      <c r="E49" s="118"/>
      <c r="F49" s="118"/>
      <c r="G49" s="118"/>
      <c r="H49" s="118"/>
      <c r="I49" s="118"/>
      <c r="J49" s="118"/>
      <c r="K49" s="118"/>
      <c r="M49" s="118"/>
      <c r="N49" s="118"/>
      <c r="O49" s="118"/>
    </row>
    <row r="50" spans="5:15" s="123" customFormat="1" x14ac:dyDescent="0.25">
      <c r="E50" s="118"/>
      <c r="F50" s="118"/>
      <c r="G50" s="118"/>
      <c r="H50" s="118"/>
      <c r="I50" s="118"/>
      <c r="J50" s="118"/>
      <c r="K50" s="118"/>
      <c r="M50" s="118"/>
      <c r="N50" s="118"/>
      <c r="O50" s="118"/>
    </row>
    <row r="51" spans="5:15" s="123" customFormat="1" x14ac:dyDescent="0.25">
      <c r="E51" s="118"/>
      <c r="F51" s="118"/>
      <c r="G51" s="118"/>
      <c r="H51" s="118"/>
      <c r="I51" s="118"/>
      <c r="J51" s="118"/>
      <c r="K51" s="118"/>
      <c r="M51" s="118"/>
      <c r="N51" s="118"/>
      <c r="O51" s="118"/>
    </row>
    <row r="52" spans="5:15" s="123" customFormat="1" x14ac:dyDescent="0.25">
      <c r="E52" s="118"/>
      <c r="F52" s="118"/>
      <c r="G52" s="118"/>
      <c r="H52" s="118"/>
      <c r="I52" s="118"/>
      <c r="J52" s="118"/>
      <c r="K52" s="118"/>
      <c r="M52" s="118"/>
      <c r="N52" s="118"/>
      <c r="O52" s="118"/>
    </row>
    <row r="53" spans="5:15" s="123" customFormat="1" x14ac:dyDescent="0.25">
      <c r="E53" s="118"/>
      <c r="F53" s="118"/>
      <c r="G53" s="118"/>
      <c r="H53" s="118"/>
      <c r="I53" s="118"/>
      <c r="J53" s="118"/>
      <c r="K53" s="118"/>
      <c r="M53" s="118"/>
      <c r="N53" s="118"/>
      <c r="O53" s="118"/>
    </row>
    <row r="54" spans="5:15" s="123" customFormat="1" x14ac:dyDescent="0.25">
      <c r="E54" s="118"/>
      <c r="F54" s="118"/>
      <c r="G54" s="118"/>
      <c r="H54" s="118"/>
      <c r="I54" s="118"/>
      <c r="J54" s="118"/>
      <c r="K54" s="118"/>
      <c r="M54" s="118"/>
      <c r="N54" s="118"/>
      <c r="O54" s="118"/>
    </row>
    <row r="55" spans="5:15" s="123" customFormat="1" x14ac:dyDescent="0.25">
      <c r="E55" s="118"/>
      <c r="F55" s="118"/>
      <c r="G55" s="118"/>
      <c r="H55" s="118"/>
      <c r="I55" s="118"/>
      <c r="J55" s="118"/>
      <c r="K55" s="118"/>
      <c r="M55" s="118"/>
      <c r="N55" s="118"/>
      <c r="O55" s="118"/>
    </row>
    <row r="56" spans="5:15" s="123" customFormat="1" x14ac:dyDescent="0.25">
      <c r="E56" s="118"/>
      <c r="F56" s="118"/>
      <c r="G56" s="118"/>
      <c r="H56" s="118"/>
      <c r="I56" s="118"/>
      <c r="J56" s="118"/>
      <c r="K56" s="118"/>
      <c r="M56" s="118"/>
      <c r="N56" s="118"/>
      <c r="O56" s="118"/>
    </row>
    <row r="57" spans="5:15" s="123" customFormat="1" x14ac:dyDescent="0.25">
      <c r="E57" s="118"/>
      <c r="F57" s="118"/>
      <c r="G57" s="118"/>
      <c r="H57" s="118"/>
      <c r="I57" s="118"/>
      <c r="J57" s="118"/>
      <c r="K57" s="118"/>
      <c r="M57" s="118"/>
      <c r="N57" s="118"/>
      <c r="O57" s="118"/>
    </row>
  </sheetData>
  <mergeCells count="2">
    <mergeCell ref="B1:O1"/>
    <mergeCell ref="B2:O2"/>
  </mergeCells>
  <pageMargins left="0.75" right="0.75" top="1" bottom="1" header="0.5" footer="0.5"/>
  <pageSetup scale="59"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pageSetUpPr fitToPage="1"/>
  </sheetPr>
  <dimension ref="A1:M51"/>
  <sheetViews>
    <sheetView zoomScale="90" zoomScaleNormal="90" workbookViewId="0">
      <selection activeCell="L11" sqref="L11"/>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4" t="s">
        <v>1078</v>
      </c>
      <c r="B2" s="305"/>
      <c r="C2" s="305"/>
      <c r="D2" s="305"/>
      <c r="E2" s="305"/>
      <c r="F2" s="305"/>
      <c r="G2" s="305"/>
      <c r="H2" s="305"/>
      <c r="I2" s="305"/>
      <c r="J2" s="305"/>
      <c r="K2" s="305"/>
      <c r="L2" s="305"/>
    </row>
    <row r="3" spans="1:13" x14ac:dyDescent="0.2">
      <c r="A3" s="294" t="e">
        <f>#REF!</f>
        <v>#REF!</v>
      </c>
      <c r="B3" s="294"/>
      <c r="C3" s="294"/>
      <c r="D3" s="294"/>
      <c r="E3" s="294"/>
      <c r="F3" s="294"/>
      <c r="G3" s="294"/>
      <c r="H3" s="294"/>
      <c r="I3" s="294"/>
      <c r="J3" s="294"/>
      <c r="K3" s="294"/>
      <c r="L3" s="294"/>
    </row>
    <row r="4" spans="1:13" x14ac:dyDescent="0.2">
      <c r="A4" s="155"/>
      <c r="B4" s="155"/>
      <c r="C4" s="155"/>
      <c r="D4" s="155"/>
      <c r="E4" s="155"/>
      <c r="F4" s="155"/>
      <c r="G4" s="155"/>
      <c r="H4" s="155"/>
      <c r="I4" s="155"/>
      <c r="J4" s="155"/>
      <c r="K4" s="155"/>
      <c r="L4" s="155"/>
    </row>
    <row r="6" spans="1:13" x14ac:dyDescent="0.2">
      <c r="B6" s="41" t="s">
        <v>24</v>
      </c>
      <c r="D6" s="33"/>
      <c r="F6" s="33"/>
      <c r="H6" s="41" t="s">
        <v>568</v>
      </c>
      <c r="J6" s="33"/>
      <c r="L6" s="41" t="s">
        <v>25</v>
      </c>
    </row>
    <row r="7" spans="1:13" s="10" customFormat="1" x14ac:dyDescent="0.2">
      <c r="A7" s="12"/>
      <c r="B7" s="42" t="s">
        <v>26</v>
      </c>
      <c r="C7"/>
      <c r="D7" s="42" t="s">
        <v>106</v>
      </c>
      <c r="E7"/>
      <c r="F7" s="42" t="s">
        <v>107</v>
      </c>
      <c r="G7"/>
      <c r="H7" s="42" t="s">
        <v>569</v>
      </c>
      <c r="I7"/>
      <c r="J7" s="42" t="s">
        <v>108</v>
      </c>
      <c r="K7"/>
      <c r="L7" s="42" t="s">
        <v>26</v>
      </c>
    </row>
    <row r="8" spans="1:13" s="10" customFormat="1" x14ac:dyDescent="0.2">
      <c r="B8"/>
      <c r="C8"/>
      <c r="D8"/>
      <c r="E8"/>
      <c r="F8"/>
      <c r="G8"/>
      <c r="H8"/>
      <c r="I8"/>
      <c r="J8"/>
      <c r="K8"/>
      <c r="L8"/>
    </row>
    <row r="9" spans="1:13" x14ac:dyDescent="0.2">
      <c r="A9" s="83" t="s">
        <v>934</v>
      </c>
      <c r="B9" s="4"/>
      <c r="C9" s="4"/>
      <c r="D9" s="4"/>
      <c r="E9" s="4"/>
      <c r="F9" s="4"/>
      <c r="G9" s="4"/>
      <c r="H9" s="4"/>
      <c r="I9" s="4"/>
      <c r="J9" s="4"/>
      <c r="K9" s="4"/>
      <c r="L9" s="4"/>
      <c r="M9" s="4"/>
    </row>
    <row r="10" spans="1:13" x14ac:dyDescent="0.2">
      <c r="A10" t="s">
        <v>18</v>
      </c>
      <c r="B10" s="150"/>
      <c r="C10" s="150"/>
      <c r="D10" s="150"/>
      <c r="E10" s="150"/>
      <c r="F10" s="150"/>
      <c r="G10" s="150"/>
      <c r="H10" s="150"/>
      <c r="I10" s="150"/>
      <c r="J10" s="150">
        <v>0</v>
      </c>
      <c r="K10" s="150"/>
      <c r="L10" s="150">
        <f>+B10+J10</f>
        <v>0</v>
      </c>
      <c r="M10" s="4"/>
    </row>
    <row r="11" spans="1:13" ht="13.5" thickBot="1" x14ac:dyDescent="0.25">
      <c r="B11" s="46">
        <f>SUM(B10)</f>
        <v>0</v>
      </c>
      <c r="C11" s="150"/>
      <c r="D11" s="46">
        <f>SUM(D10)</f>
        <v>0</v>
      </c>
      <c r="E11" s="150"/>
      <c r="F11" s="46">
        <f>SUM(F10)</f>
        <v>0</v>
      </c>
      <c r="G11" s="150"/>
      <c r="H11" s="46">
        <f>SUM(H10)</f>
        <v>0</v>
      </c>
      <c r="I11" s="150"/>
      <c r="J11" s="46">
        <f>SUM(J10)</f>
        <v>0</v>
      </c>
      <c r="K11" s="150"/>
      <c r="L11" s="46">
        <f>SUM(L10)</f>
        <v>0</v>
      </c>
      <c r="M11" s="4"/>
    </row>
    <row r="12" spans="1:13" ht="13.5" thickTop="1" x14ac:dyDescent="0.2">
      <c r="B12" s="4"/>
      <c r="C12" s="4"/>
      <c r="D12" s="4"/>
      <c r="E12" s="4"/>
      <c r="F12" s="4"/>
      <c r="G12" s="4"/>
      <c r="H12" s="4"/>
      <c r="I12" s="4"/>
      <c r="J12" s="4"/>
      <c r="K12" s="4"/>
      <c r="L12" s="4"/>
      <c r="M12" s="4"/>
    </row>
    <row r="13" spans="1:13" x14ac:dyDescent="0.2">
      <c r="B13" s="4"/>
      <c r="C13" s="4"/>
      <c r="D13" s="4"/>
      <c r="E13" s="4"/>
      <c r="F13" s="4"/>
      <c r="G13" s="4"/>
      <c r="H13" s="4"/>
      <c r="I13" s="4"/>
      <c r="J13" s="4"/>
      <c r="K13" s="4"/>
      <c r="L13" s="4"/>
      <c r="M13" s="4"/>
    </row>
    <row r="14" spans="1:13" x14ac:dyDescent="0.2">
      <c r="B14" s="4"/>
      <c r="C14" s="4"/>
      <c r="D14" s="4"/>
      <c r="E14" s="4"/>
      <c r="F14" s="4"/>
      <c r="G14" s="4"/>
      <c r="H14" s="4"/>
      <c r="I14" s="4"/>
      <c r="J14" s="4"/>
      <c r="K14" s="4"/>
      <c r="L14" s="4"/>
      <c r="M14" s="4"/>
    </row>
    <row r="15" spans="1:13" x14ac:dyDescent="0.2">
      <c r="B15" s="4"/>
      <c r="C15" s="4"/>
      <c r="D15" s="4"/>
      <c r="E15" s="4"/>
      <c r="F15" s="4"/>
      <c r="G15" s="4"/>
      <c r="H15" s="4"/>
      <c r="I15" s="4"/>
      <c r="J15" s="4"/>
      <c r="K15" s="4"/>
      <c r="L15" s="4"/>
      <c r="M15" s="4"/>
    </row>
    <row r="16" spans="1:13" x14ac:dyDescent="0.2">
      <c r="B16" s="4"/>
      <c r="C16" s="4"/>
      <c r="D16" s="4"/>
      <c r="E16" s="4"/>
      <c r="F16" s="4"/>
      <c r="G16" s="4"/>
      <c r="H16" s="4"/>
      <c r="I16" s="4"/>
      <c r="J16" s="4"/>
      <c r="K16" s="4"/>
      <c r="L16" s="4"/>
      <c r="M16" s="4"/>
    </row>
    <row r="17" spans="2:13" x14ac:dyDescent="0.2">
      <c r="B17" s="4"/>
      <c r="C17" s="4"/>
      <c r="D17" s="4"/>
      <c r="E17" s="4"/>
      <c r="F17" s="4"/>
      <c r="G17" s="4"/>
      <c r="H17" s="4"/>
      <c r="I17" s="4"/>
      <c r="J17" s="4"/>
      <c r="K17" s="4"/>
      <c r="L17" s="4"/>
      <c r="M17" s="4"/>
    </row>
    <row r="18" spans="2:13" x14ac:dyDescent="0.2">
      <c r="B18" s="4"/>
      <c r="C18" s="4"/>
      <c r="D18" s="4"/>
      <c r="E18" s="4"/>
      <c r="F18" s="4"/>
      <c r="G18" s="4"/>
      <c r="H18" s="4"/>
      <c r="I18" s="4"/>
      <c r="J18" s="4"/>
      <c r="K18" s="4"/>
      <c r="L18" s="4"/>
      <c r="M18" s="4"/>
    </row>
    <row r="19" spans="2:13" x14ac:dyDescent="0.2">
      <c r="B19" s="4"/>
      <c r="C19" s="4"/>
      <c r="D19" s="4"/>
      <c r="E19" s="4"/>
      <c r="F19" s="4"/>
      <c r="G19" s="4"/>
      <c r="H19" s="4"/>
      <c r="I19" s="4"/>
      <c r="J19" s="4"/>
      <c r="K19" s="4"/>
      <c r="L19" s="4"/>
      <c r="M19" s="4"/>
    </row>
    <row r="20" spans="2:13" x14ac:dyDescent="0.2">
      <c r="B20" s="4"/>
      <c r="C20" s="4"/>
      <c r="D20" s="4"/>
      <c r="E20" s="4"/>
      <c r="F20" s="4"/>
      <c r="G20" s="4"/>
      <c r="H20" s="4"/>
      <c r="I20" s="4"/>
      <c r="J20" s="4"/>
      <c r="K20" s="4"/>
      <c r="L20" s="4"/>
      <c r="M20" s="4"/>
    </row>
    <row r="21" spans="2:13" x14ac:dyDescent="0.2">
      <c r="B21" s="4"/>
      <c r="C21" s="4"/>
      <c r="D21" s="4"/>
      <c r="E21" s="4"/>
      <c r="F21" s="4"/>
      <c r="G21" s="4"/>
      <c r="H21" s="4"/>
      <c r="I21" s="4"/>
      <c r="J21" s="4"/>
      <c r="K21" s="4"/>
      <c r="L21" s="4"/>
      <c r="M21" s="4"/>
    </row>
    <row r="22" spans="2:13" x14ac:dyDescent="0.2">
      <c r="B22" s="4"/>
      <c r="C22" s="4"/>
      <c r="D22" s="4"/>
      <c r="E22" s="4"/>
      <c r="F22" s="4"/>
      <c r="G22" s="4"/>
      <c r="H22" s="4"/>
      <c r="I22" s="4"/>
      <c r="J22" s="4"/>
      <c r="K22" s="4"/>
      <c r="L22" s="4"/>
      <c r="M22" s="4"/>
    </row>
    <row r="23" spans="2:13" x14ac:dyDescent="0.2">
      <c r="B23" s="4"/>
      <c r="C23" s="4"/>
      <c r="D23" s="4"/>
      <c r="E23" s="4"/>
      <c r="F23" s="4"/>
      <c r="G23" s="4"/>
      <c r="H23" s="4"/>
      <c r="I23" s="4"/>
      <c r="J23" s="4"/>
      <c r="K23" s="4"/>
      <c r="L23" s="4"/>
      <c r="M23" s="4"/>
    </row>
    <row r="24" spans="2:13" x14ac:dyDescent="0.2">
      <c r="B24" s="4"/>
      <c r="C24" s="4"/>
      <c r="D24" s="4"/>
      <c r="E24" s="4"/>
      <c r="F24" s="4"/>
      <c r="G24" s="4"/>
      <c r="H24" s="4"/>
      <c r="I24" s="4"/>
      <c r="J24" s="4"/>
      <c r="K24" s="4"/>
      <c r="L24" s="4"/>
      <c r="M24" s="4"/>
    </row>
    <row r="25" spans="2:13" x14ac:dyDescent="0.2">
      <c r="B25" s="4"/>
      <c r="C25" s="4"/>
      <c r="D25" s="4"/>
      <c r="E25" s="4"/>
      <c r="F25" s="4"/>
      <c r="G25" s="4"/>
      <c r="H25" s="4"/>
      <c r="I25" s="4"/>
      <c r="J25" s="4"/>
      <c r="K25" s="4"/>
      <c r="L25" s="4"/>
      <c r="M25" s="4"/>
    </row>
    <row r="26" spans="2:13" x14ac:dyDescent="0.2">
      <c r="B26" s="4"/>
      <c r="C26" s="4"/>
      <c r="D26" s="4"/>
      <c r="E26" s="4"/>
      <c r="F26" s="4"/>
      <c r="G26" s="4"/>
      <c r="H26" s="4"/>
      <c r="I26" s="4"/>
      <c r="J26" s="4"/>
      <c r="K26" s="4"/>
      <c r="L26" s="4"/>
      <c r="M26" s="4"/>
    </row>
    <row r="27" spans="2:13" x14ac:dyDescent="0.2">
      <c r="B27" s="4"/>
      <c r="C27" s="4"/>
      <c r="D27" s="4"/>
      <c r="E27" s="4"/>
      <c r="F27" s="4"/>
      <c r="G27" s="4"/>
      <c r="H27" s="4"/>
      <c r="I27" s="4"/>
      <c r="J27" s="4"/>
      <c r="K27" s="4"/>
      <c r="L27" s="4"/>
      <c r="M27" s="4"/>
    </row>
    <row r="28" spans="2:13" x14ac:dyDescent="0.2">
      <c r="B28" s="4"/>
      <c r="C28" s="4"/>
      <c r="D28" s="4"/>
      <c r="E28" s="4"/>
      <c r="F28" s="4"/>
      <c r="G28" s="4"/>
      <c r="H28" s="4"/>
      <c r="I28" s="4"/>
      <c r="J28" s="4"/>
      <c r="K28" s="4"/>
      <c r="L28" s="4"/>
      <c r="M28" s="4"/>
    </row>
    <row r="29" spans="2:13" x14ac:dyDescent="0.2">
      <c r="B29" s="4"/>
      <c r="C29" s="4"/>
      <c r="D29" s="4"/>
      <c r="E29" s="4"/>
      <c r="F29" s="4"/>
      <c r="G29" s="4"/>
      <c r="H29" s="4"/>
      <c r="I29" s="4"/>
      <c r="J29" s="4"/>
      <c r="K29" s="4"/>
      <c r="L29" s="4"/>
      <c r="M29" s="4"/>
    </row>
    <row r="30" spans="2:13" x14ac:dyDescent="0.2">
      <c r="B30" s="4"/>
      <c r="C30" s="4"/>
      <c r="D30" s="4"/>
      <c r="E30" s="4"/>
      <c r="F30" s="4"/>
      <c r="G30" s="4"/>
      <c r="H30" s="4"/>
      <c r="I30" s="4"/>
      <c r="J30" s="4"/>
      <c r="K30" s="4"/>
      <c r="L30" s="4"/>
      <c r="M30" s="4"/>
    </row>
    <row r="31" spans="2:13" x14ac:dyDescent="0.2">
      <c r="B31" s="4"/>
      <c r="C31" s="4"/>
      <c r="D31" s="4"/>
      <c r="E31" s="4"/>
      <c r="F31" s="4"/>
      <c r="G31" s="4"/>
      <c r="H31" s="4"/>
      <c r="I31" s="4"/>
      <c r="J31" s="4"/>
      <c r="K31" s="4"/>
      <c r="L31" s="4"/>
      <c r="M31" s="4"/>
    </row>
    <row r="32" spans="2:13" x14ac:dyDescent="0.2">
      <c r="B32" s="4"/>
      <c r="C32" s="4"/>
      <c r="D32" s="4"/>
      <c r="E32" s="4"/>
      <c r="F32" s="4"/>
      <c r="G32" s="4"/>
      <c r="H32" s="4"/>
      <c r="I32" s="4"/>
      <c r="J32" s="4"/>
      <c r="K32" s="4"/>
      <c r="L32" s="4"/>
      <c r="M32" s="4"/>
    </row>
    <row r="33" spans="2:13" x14ac:dyDescent="0.2">
      <c r="B33" s="4"/>
      <c r="C33" s="4"/>
      <c r="D33" s="4"/>
      <c r="E33" s="4"/>
      <c r="F33" s="4"/>
      <c r="G33" s="4"/>
      <c r="H33" s="4"/>
      <c r="I33" s="4"/>
      <c r="J33" s="4"/>
      <c r="K33" s="4"/>
      <c r="L33" s="4"/>
      <c r="M33" s="4"/>
    </row>
    <row r="34" spans="2:13" x14ac:dyDescent="0.2">
      <c r="B34" s="4"/>
      <c r="C34" s="4"/>
      <c r="D34" s="4"/>
      <c r="E34" s="4"/>
      <c r="F34" s="4"/>
      <c r="G34" s="4"/>
      <c r="H34" s="4"/>
      <c r="I34" s="4"/>
      <c r="J34" s="4"/>
      <c r="K34" s="4"/>
      <c r="L34" s="4"/>
      <c r="M34" s="4"/>
    </row>
    <row r="35" spans="2:13" x14ac:dyDescent="0.2">
      <c r="B35" s="4"/>
      <c r="C35" s="4"/>
      <c r="D35" s="4"/>
      <c r="E35" s="4"/>
      <c r="F35" s="4"/>
      <c r="G35" s="4"/>
      <c r="H35" s="4"/>
      <c r="I35" s="4"/>
      <c r="J35" s="4"/>
      <c r="K35" s="4"/>
      <c r="L35" s="4"/>
      <c r="M35" s="4"/>
    </row>
    <row r="36" spans="2:13" x14ac:dyDescent="0.2">
      <c r="B36" s="4"/>
      <c r="C36" s="4"/>
      <c r="D36" s="4"/>
      <c r="E36" s="4"/>
      <c r="F36" s="4"/>
      <c r="G36" s="4"/>
      <c r="H36" s="4"/>
      <c r="I36" s="4"/>
      <c r="J36" s="4"/>
      <c r="K36" s="4"/>
      <c r="L36" s="4"/>
      <c r="M36" s="4"/>
    </row>
    <row r="37" spans="2:13" x14ac:dyDescent="0.2">
      <c r="B37" s="4"/>
      <c r="C37" s="4"/>
      <c r="D37" s="4"/>
      <c r="E37" s="4"/>
      <c r="F37" s="4"/>
      <c r="G37" s="4"/>
      <c r="H37" s="4"/>
      <c r="I37" s="4"/>
      <c r="J37" s="4"/>
      <c r="K37" s="4"/>
      <c r="L37" s="4"/>
      <c r="M37" s="4"/>
    </row>
    <row r="38" spans="2:13" x14ac:dyDescent="0.2">
      <c r="B38" s="4"/>
      <c r="C38" s="4"/>
      <c r="D38" s="4"/>
      <c r="E38" s="4"/>
      <c r="F38" s="4"/>
      <c r="G38" s="4"/>
      <c r="H38" s="4"/>
      <c r="I38" s="4"/>
      <c r="J38" s="4"/>
      <c r="K38" s="4"/>
      <c r="L38" s="4"/>
      <c r="M38" s="4"/>
    </row>
    <row r="39" spans="2:13" x14ac:dyDescent="0.2">
      <c r="B39" s="4"/>
      <c r="C39" s="4"/>
      <c r="D39" s="4"/>
      <c r="E39" s="4"/>
      <c r="F39" s="4"/>
      <c r="G39" s="4"/>
      <c r="H39" s="4"/>
      <c r="I39" s="4"/>
      <c r="J39" s="4"/>
      <c r="K39" s="4"/>
      <c r="L39" s="4"/>
      <c r="M39" s="4"/>
    </row>
    <row r="40" spans="2:13" x14ac:dyDescent="0.2">
      <c r="B40" s="4"/>
      <c r="C40" s="4"/>
      <c r="D40" s="4"/>
      <c r="E40" s="4"/>
      <c r="F40" s="4"/>
      <c r="G40" s="4"/>
      <c r="H40" s="4"/>
      <c r="I40" s="4"/>
      <c r="J40" s="4"/>
      <c r="K40" s="4"/>
      <c r="L40" s="4"/>
      <c r="M40" s="4"/>
    </row>
    <row r="41" spans="2:13" x14ac:dyDescent="0.2">
      <c r="B41" s="4"/>
      <c r="C41" s="4"/>
      <c r="D41" s="4"/>
      <c r="E41" s="4"/>
      <c r="F41" s="4"/>
      <c r="G41" s="4"/>
      <c r="H41" s="4"/>
      <c r="I41" s="4"/>
      <c r="J41" s="4"/>
      <c r="K41" s="4"/>
      <c r="L41" s="4"/>
      <c r="M41" s="4"/>
    </row>
    <row r="42" spans="2:13" x14ac:dyDescent="0.2">
      <c r="B42" s="4"/>
      <c r="C42" s="4"/>
      <c r="D42" s="4"/>
      <c r="E42" s="4"/>
      <c r="F42" s="4"/>
      <c r="G42" s="4"/>
      <c r="H42" s="4"/>
      <c r="I42" s="4"/>
      <c r="J42" s="4"/>
      <c r="K42" s="4"/>
      <c r="L42" s="4"/>
      <c r="M42" s="4"/>
    </row>
    <row r="43" spans="2:13" x14ac:dyDescent="0.2">
      <c r="B43" s="4"/>
      <c r="C43" s="4"/>
      <c r="D43" s="4"/>
      <c r="E43" s="4"/>
      <c r="F43" s="4"/>
      <c r="G43" s="4"/>
      <c r="H43" s="4"/>
      <c r="I43" s="4"/>
      <c r="J43" s="4"/>
      <c r="K43" s="4"/>
      <c r="L43" s="4"/>
      <c r="M43" s="4"/>
    </row>
    <row r="44" spans="2:13" x14ac:dyDescent="0.2">
      <c r="B44" s="4"/>
      <c r="C44" s="4"/>
      <c r="D44" s="4"/>
      <c r="E44" s="4"/>
      <c r="F44" s="4"/>
      <c r="G44" s="4"/>
      <c r="H44" s="4"/>
      <c r="I44" s="4"/>
      <c r="J44" s="4"/>
      <c r="K44" s="4"/>
      <c r="L44" s="4"/>
      <c r="M44" s="4"/>
    </row>
    <row r="45" spans="2:13" x14ac:dyDescent="0.2">
      <c r="B45" s="4"/>
      <c r="C45" s="4"/>
      <c r="D45" s="4"/>
      <c r="E45" s="4"/>
      <c r="F45" s="4"/>
      <c r="G45" s="4"/>
      <c r="H45" s="4"/>
      <c r="I45" s="4"/>
      <c r="J45" s="4"/>
      <c r="K45" s="4"/>
      <c r="L45" s="4"/>
      <c r="M45" s="4"/>
    </row>
    <row r="46" spans="2:13" x14ac:dyDescent="0.2">
      <c r="B46" s="4"/>
      <c r="C46" s="4"/>
      <c r="D46" s="4"/>
      <c r="E46" s="4"/>
      <c r="F46" s="4"/>
      <c r="G46" s="4"/>
      <c r="H46" s="4"/>
      <c r="I46" s="4"/>
      <c r="J46" s="4"/>
      <c r="K46" s="4"/>
      <c r="L46" s="4"/>
      <c r="M46" s="4"/>
    </row>
    <row r="47" spans="2:13" x14ac:dyDescent="0.2">
      <c r="B47" s="4"/>
      <c r="C47" s="4"/>
      <c r="D47" s="4"/>
      <c r="E47" s="4"/>
      <c r="F47" s="4"/>
      <c r="G47" s="4"/>
      <c r="H47" s="4"/>
      <c r="I47" s="4"/>
      <c r="J47" s="4"/>
      <c r="K47" s="4"/>
      <c r="L47" s="4"/>
      <c r="M47" s="4"/>
    </row>
    <row r="48" spans="2:13" x14ac:dyDescent="0.2">
      <c r="B48" s="4"/>
      <c r="C48" s="4"/>
      <c r="D48" s="4"/>
      <c r="E48" s="4"/>
      <c r="F48" s="4"/>
      <c r="G48" s="4"/>
      <c r="H48" s="4"/>
      <c r="I48" s="4"/>
      <c r="J48" s="4"/>
      <c r="K48" s="4"/>
      <c r="L48" s="4"/>
      <c r="M48" s="4"/>
    </row>
    <row r="49" spans="2:13" x14ac:dyDescent="0.2">
      <c r="B49" s="4"/>
      <c r="C49" s="4"/>
      <c r="D49" s="4"/>
      <c r="E49" s="4"/>
      <c r="F49" s="4"/>
      <c r="G49" s="4"/>
      <c r="H49" s="4"/>
      <c r="I49" s="4"/>
      <c r="J49" s="4"/>
      <c r="K49" s="4"/>
      <c r="L49" s="4"/>
      <c r="M49" s="4"/>
    </row>
    <row r="50" spans="2:13" x14ac:dyDescent="0.2">
      <c r="B50" s="4"/>
      <c r="C50" s="4"/>
      <c r="D50" s="4"/>
      <c r="E50" s="4"/>
      <c r="F50" s="4"/>
      <c r="G50" s="4"/>
      <c r="H50" s="4"/>
      <c r="I50" s="4"/>
      <c r="J50" s="4"/>
      <c r="K50" s="4"/>
      <c r="L50" s="4"/>
      <c r="M50" s="4"/>
    </row>
    <row r="51" spans="2:13" x14ac:dyDescent="0.2">
      <c r="B51" s="4"/>
      <c r="C51" s="4"/>
      <c r="D51" s="4"/>
      <c r="E51" s="4"/>
      <c r="F51" s="4"/>
      <c r="G51" s="4"/>
      <c r="H51" s="4"/>
      <c r="I51" s="4"/>
      <c r="J51" s="4"/>
      <c r="K51" s="4"/>
      <c r="L51" s="4"/>
      <c r="M51" s="4"/>
    </row>
  </sheetData>
  <mergeCells count="3">
    <mergeCell ref="A1:L1"/>
    <mergeCell ref="A2:L2"/>
    <mergeCell ref="A3:L3"/>
  </mergeCells>
  <pageMargins left="0.75" right="0.75" top="1" bottom="1" header="0.5" footer="0.5"/>
  <pageSetup scale="79" orientation="landscape" r:id="rId1"/>
  <headerFooter alignWithMargins="0">
    <oddFooter>&amp;L&amp;Z
&amp;F&amp;C&amp;A&amp;R23.&amp;P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pageSetUpPr fitToPage="1"/>
  </sheetPr>
  <dimension ref="A1:M51"/>
  <sheetViews>
    <sheetView zoomScale="90" zoomScaleNormal="90" workbookViewId="0">
      <selection activeCell="B10" sqref="B10:H10"/>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3" s="38" customFormat="1" ht="15.75" x14ac:dyDescent="0.25">
      <c r="A1" s="305" t="s">
        <v>133</v>
      </c>
      <c r="B1" s="305"/>
      <c r="C1" s="305"/>
      <c r="D1" s="305"/>
      <c r="E1" s="305"/>
      <c r="F1" s="305"/>
      <c r="G1" s="305"/>
      <c r="H1" s="305"/>
      <c r="I1" s="305"/>
      <c r="J1" s="305"/>
      <c r="K1" s="305"/>
      <c r="L1" s="305"/>
    </row>
    <row r="2" spans="1:13" s="38" customFormat="1" ht="15.75" x14ac:dyDescent="0.25">
      <c r="A2" s="304" t="s">
        <v>1079</v>
      </c>
      <c r="B2" s="305"/>
      <c r="C2" s="305"/>
      <c r="D2" s="305"/>
      <c r="E2" s="305"/>
      <c r="F2" s="305"/>
      <c r="G2" s="305"/>
      <c r="H2" s="305"/>
      <c r="I2" s="305"/>
      <c r="J2" s="305"/>
      <c r="K2" s="305"/>
      <c r="L2" s="305"/>
    </row>
    <row r="3" spans="1:13" x14ac:dyDescent="0.2">
      <c r="A3" s="294" t="e">
        <f>#REF!</f>
        <v>#REF!</v>
      </c>
      <c r="B3" s="294"/>
      <c r="C3" s="294"/>
      <c r="D3" s="294"/>
      <c r="E3" s="294"/>
      <c r="F3" s="294"/>
      <c r="G3" s="294"/>
      <c r="H3" s="294"/>
      <c r="I3" s="294"/>
      <c r="J3" s="294"/>
      <c r="K3" s="294"/>
      <c r="L3" s="294"/>
    </row>
    <row r="4" spans="1:13" x14ac:dyDescent="0.2">
      <c r="A4" s="155"/>
      <c r="B4" s="155"/>
      <c r="C4" s="155"/>
      <c r="D4" s="155"/>
      <c r="E4" s="155"/>
      <c r="F4" s="155"/>
      <c r="G4" s="155"/>
      <c r="H4" s="155"/>
      <c r="I4" s="155"/>
      <c r="J4" s="155"/>
      <c r="K4" s="155"/>
      <c r="L4" s="155"/>
    </row>
    <row r="6" spans="1:13" x14ac:dyDescent="0.2">
      <c r="B6" s="41" t="s">
        <v>24</v>
      </c>
      <c r="D6" s="33"/>
      <c r="F6" s="33"/>
      <c r="H6" s="41" t="s">
        <v>568</v>
      </c>
      <c r="J6" s="33"/>
      <c r="L6" s="41" t="s">
        <v>25</v>
      </c>
    </row>
    <row r="7" spans="1:13" s="10" customFormat="1" x14ac:dyDescent="0.2">
      <c r="B7" s="42" t="s">
        <v>26</v>
      </c>
      <c r="C7"/>
      <c r="D7" s="42" t="s">
        <v>106</v>
      </c>
      <c r="E7"/>
      <c r="F7" s="42" t="s">
        <v>107</v>
      </c>
      <c r="G7"/>
      <c r="H7" s="42" t="s">
        <v>569</v>
      </c>
      <c r="I7"/>
      <c r="J7" s="42" t="s">
        <v>108</v>
      </c>
      <c r="K7"/>
      <c r="L7" s="42" t="s">
        <v>26</v>
      </c>
    </row>
    <row r="8" spans="1:13" s="10" customFormat="1" x14ac:dyDescent="0.2">
      <c r="B8"/>
      <c r="C8"/>
      <c r="D8"/>
      <c r="E8"/>
      <c r="F8"/>
      <c r="G8"/>
      <c r="H8"/>
      <c r="I8"/>
      <c r="J8"/>
      <c r="K8"/>
      <c r="L8"/>
    </row>
    <row r="9" spans="1:13" x14ac:dyDescent="0.2">
      <c r="A9" s="83" t="s">
        <v>934</v>
      </c>
      <c r="B9" s="4"/>
      <c r="C9" s="4"/>
      <c r="D9" s="4"/>
      <c r="E9" s="4"/>
      <c r="F9" s="4"/>
      <c r="G9" s="4"/>
      <c r="H9" s="4"/>
      <c r="I9" s="4"/>
      <c r="J9" s="4"/>
      <c r="K9" s="4"/>
      <c r="L9" s="4"/>
      <c r="M9" s="4"/>
    </row>
    <row r="10" spans="1:13" x14ac:dyDescent="0.2">
      <c r="A10" t="s">
        <v>18</v>
      </c>
      <c r="B10" s="33"/>
      <c r="C10" s="150"/>
      <c r="D10" s="150"/>
      <c r="E10" s="150"/>
      <c r="F10" s="150"/>
      <c r="G10" s="150"/>
      <c r="H10" s="150"/>
      <c r="I10" s="150"/>
      <c r="J10" s="150">
        <f>D10+F10+H10</f>
        <v>0</v>
      </c>
      <c r="K10" s="150"/>
      <c r="L10" s="150">
        <f>B10+J10</f>
        <v>0</v>
      </c>
      <c r="M10" s="4"/>
    </row>
    <row r="11" spans="1:13" ht="13.5" thickBot="1" x14ac:dyDescent="0.25">
      <c r="B11" s="46">
        <f>SUM(B10)</f>
        <v>0</v>
      </c>
      <c r="C11" s="150"/>
      <c r="D11" s="46">
        <f>SUM(D10)</f>
        <v>0</v>
      </c>
      <c r="E11" s="150"/>
      <c r="F11" s="46">
        <f>SUM(F10)</f>
        <v>0</v>
      </c>
      <c r="G11" s="150"/>
      <c r="H11" s="46">
        <f>SUM(H10)</f>
        <v>0</v>
      </c>
      <c r="I11" s="150"/>
      <c r="J11" s="46">
        <f>SUM(J10)</f>
        <v>0</v>
      </c>
      <c r="K11" s="150"/>
      <c r="L11" s="46">
        <f>SUM(L10)</f>
        <v>0</v>
      </c>
      <c r="M11" s="4"/>
    </row>
    <row r="12" spans="1:13" ht="13.5" thickTop="1" x14ac:dyDescent="0.2">
      <c r="B12" s="4"/>
      <c r="C12" s="4"/>
      <c r="D12" s="4"/>
      <c r="E12" s="4"/>
      <c r="F12" s="4"/>
      <c r="G12" s="4"/>
      <c r="H12" s="4"/>
      <c r="I12" s="4"/>
      <c r="J12" s="4"/>
      <c r="K12" s="4"/>
      <c r="L12" s="4"/>
      <c r="M12" s="4"/>
    </row>
    <row r="13" spans="1:13" x14ac:dyDescent="0.2">
      <c r="B13" s="4"/>
      <c r="C13" s="4"/>
      <c r="D13" s="4"/>
      <c r="E13" s="4"/>
      <c r="F13" s="4"/>
      <c r="G13" s="4"/>
      <c r="H13" s="4"/>
      <c r="I13" s="4"/>
      <c r="J13" s="4"/>
      <c r="K13" s="4"/>
      <c r="L13" s="4"/>
      <c r="M13" s="4"/>
    </row>
    <row r="14" spans="1:13" x14ac:dyDescent="0.2">
      <c r="B14" s="4"/>
      <c r="C14" s="4"/>
      <c r="D14" s="4"/>
      <c r="E14" s="4"/>
      <c r="F14" s="4"/>
      <c r="G14" s="4"/>
      <c r="H14" s="4"/>
      <c r="I14" s="4"/>
      <c r="J14" s="4"/>
      <c r="K14" s="4"/>
      <c r="L14" s="4"/>
      <c r="M14" s="4"/>
    </row>
    <row r="15" spans="1:13" x14ac:dyDescent="0.2">
      <c r="B15" s="4"/>
      <c r="C15" s="4"/>
      <c r="D15" s="4"/>
      <c r="E15" s="4"/>
      <c r="F15" s="4"/>
      <c r="G15" s="4"/>
      <c r="H15" s="4"/>
      <c r="I15" s="4"/>
      <c r="J15" s="4"/>
      <c r="K15" s="4"/>
      <c r="L15" s="4"/>
      <c r="M15" s="4"/>
    </row>
    <row r="16" spans="1:13" x14ac:dyDescent="0.2">
      <c r="B16" s="4"/>
      <c r="C16" s="4"/>
      <c r="D16" s="4"/>
      <c r="E16" s="4"/>
      <c r="F16" s="4"/>
      <c r="G16" s="4"/>
      <c r="H16" s="4"/>
      <c r="I16" s="4"/>
      <c r="J16" s="4"/>
      <c r="K16" s="4"/>
      <c r="L16" s="4"/>
      <c r="M16" s="4"/>
    </row>
    <row r="17" spans="2:13" x14ac:dyDescent="0.2">
      <c r="B17" s="4"/>
      <c r="C17" s="4"/>
      <c r="D17" s="4"/>
      <c r="E17" s="4"/>
      <c r="F17" s="4"/>
      <c r="G17" s="4"/>
      <c r="H17" s="4"/>
      <c r="I17" s="4"/>
      <c r="J17" s="4"/>
      <c r="K17" s="4"/>
      <c r="L17" s="4"/>
      <c r="M17" s="4"/>
    </row>
    <row r="18" spans="2:13" x14ac:dyDescent="0.2">
      <c r="B18" s="4"/>
      <c r="C18" s="4"/>
      <c r="D18" s="4"/>
      <c r="E18" s="4"/>
      <c r="F18" s="4"/>
      <c r="G18" s="4"/>
      <c r="H18" s="4"/>
      <c r="I18" s="4"/>
      <c r="J18" s="4"/>
      <c r="K18" s="4"/>
      <c r="L18" s="4"/>
      <c r="M18" s="4"/>
    </row>
    <row r="19" spans="2:13" x14ac:dyDescent="0.2">
      <c r="B19" s="4"/>
      <c r="C19" s="4"/>
      <c r="D19" s="4"/>
      <c r="E19" s="4"/>
      <c r="F19" s="4"/>
      <c r="G19" s="4"/>
      <c r="H19" s="4"/>
      <c r="I19" s="4"/>
      <c r="J19" s="4"/>
      <c r="K19" s="4"/>
      <c r="L19" s="4"/>
      <c r="M19" s="4"/>
    </row>
    <row r="20" spans="2:13" x14ac:dyDescent="0.2">
      <c r="B20" s="4"/>
      <c r="C20" s="4"/>
      <c r="D20" s="4"/>
      <c r="E20" s="4"/>
      <c r="F20" s="4"/>
      <c r="G20" s="4"/>
      <c r="H20" s="4"/>
      <c r="I20" s="4"/>
      <c r="J20" s="4"/>
      <c r="K20" s="4"/>
      <c r="L20" s="4"/>
      <c r="M20" s="4"/>
    </row>
    <row r="21" spans="2:13" x14ac:dyDescent="0.2">
      <c r="B21" s="4"/>
      <c r="C21" s="4"/>
      <c r="D21" s="4"/>
      <c r="E21" s="4"/>
      <c r="F21" s="4"/>
      <c r="G21" s="4"/>
      <c r="H21" s="4"/>
      <c r="I21" s="4"/>
      <c r="J21" s="4"/>
      <c r="K21" s="4"/>
      <c r="L21" s="4"/>
      <c r="M21" s="4"/>
    </row>
    <row r="22" spans="2:13" x14ac:dyDescent="0.2">
      <c r="B22" s="4"/>
      <c r="C22" s="4"/>
      <c r="D22" s="4"/>
      <c r="E22" s="4"/>
      <c r="F22" s="4"/>
      <c r="G22" s="4"/>
      <c r="H22" s="4"/>
      <c r="I22" s="4"/>
      <c r="J22" s="4"/>
      <c r="K22" s="4"/>
      <c r="L22" s="4"/>
      <c r="M22" s="4"/>
    </row>
    <row r="23" spans="2:13" x14ac:dyDescent="0.2">
      <c r="B23" s="4"/>
      <c r="C23" s="4"/>
      <c r="D23" s="4"/>
      <c r="E23" s="4"/>
      <c r="F23" s="4"/>
      <c r="G23" s="4"/>
      <c r="H23" s="4"/>
      <c r="I23" s="4"/>
      <c r="J23" s="4"/>
      <c r="K23" s="4"/>
      <c r="L23" s="4"/>
      <c r="M23" s="4"/>
    </row>
    <row r="24" spans="2:13" x14ac:dyDescent="0.2">
      <c r="B24" s="4"/>
      <c r="C24" s="4"/>
      <c r="D24" s="4"/>
      <c r="E24" s="4"/>
      <c r="F24" s="4"/>
      <c r="G24" s="4"/>
      <c r="H24" s="4"/>
      <c r="I24" s="4"/>
      <c r="J24" s="4"/>
      <c r="K24" s="4"/>
      <c r="L24" s="4"/>
      <c r="M24" s="4"/>
    </row>
    <row r="25" spans="2:13" x14ac:dyDescent="0.2">
      <c r="B25" s="4"/>
      <c r="C25" s="4"/>
      <c r="D25" s="4"/>
      <c r="E25" s="4"/>
      <c r="F25" s="4"/>
      <c r="G25" s="4"/>
      <c r="H25" s="4"/>
      <c r="I25" s="4"/>
      <c r="J25" s="4"/>
      <c r="K25" s="4"/>
      <c r="L25" s="4"/>
      <c r="M25" s="4"/>
    </row>
    <row r="26" spans="2:13" x14ac:dyDescent="0.2">
      <c r="B26" s="4"/>
      <c r="C26" s="4"/>
      <c r="D26" s="4"/>
      <c r="E26" s="4"/>
      <c r="F26" s="4"/>
      <c r="G26" s="4"/>
      <c r="H26" s="4"/>
      <c r="I26" s="4"/>
      <c r="J26" s="4"/>
      <c r="K26" s="4"/>
      <c r="L26" s="4"/>
      <c r="M26" s="4"/>
    </row>
    <row r="27" spans="2:13" x14ac:dyDescent="0.2">
      <c r="B27" s="4"/>
      <c r="C27" s="4"/>
      <c r="D27" s="4"/>
      <c r="E27" s="4"/>
      <c r="F27" s="4"/>
      <c r="G27" s="4"/>
      <c r="H27" s="4"/>
      <c r="I27" s="4"/>
      <c r="J27" s="4"/>
      <c r="K27" s="4"/>
      <c r="L27" s="4"/>
      <c r="M27" s="4"/>
    </row>
    <row r="28" spans="2:13" x14ac:dyDescent="0.2">
      <c r="B28" s="4"/>
      <c r="C28" s="4"/>
      <c r="D28" s="4"/>
      <c r="E28" s="4"/>
      <c r="F28" s="4"/>
      <c r="G28" s="4"/>
      <c r="H28" s="4"/>
      <c r="I28" s="4"/>
      <c r="J28" s="4"/>
      <c r="K28" s="4"/>
      <c r="L28" s="4"/>
      <c r="M28" s="4"/>
    </row>
    <row r="29" spans="2:13" x14ac:dyDescent="0.2">
      <c r="B29" s="4"/>
      <c r="C29" s="4"/>
      <c r="D29" s="4"/>
      <c r="E29" s="4"/>
      <c r="F29" s="4"/>
      <c r="G29" s="4"/>
      <c r="H29" s="4"/>
      <c r="I29" s="4"/>
      <c r="J29" s="4"/>
      <c r="K29" s="4"/>
      <c r="L29" s="4"/>
      <c r="M29" s="4"/>
    </row>
    <row r="30" spans="2:13" x14ac:dyDescent="0.2">
      <c r="B30" s="4"/>
      <c r="C30" s="4"/>
      <c r="D30" s="4"/>
      <c r="E30" s="4"/>
      <c r="F30" s="4"/>
      <c r="G30" s="4"/>
      <c r="H30" s="4"/>
      <c r="I30" s="4"/>
      <c r="J30" s="4"/>
      <c r="K30" s="4"/>
      <c r="L30" s="4"/>
      <c r="M30" s="4"/>
    </row>
    <row r="31" spans="2:13" x14ac:dyDescent="0.2">
      <c r="B31" s="4"/>
      <c r="C31" s="4"/>
      <c r="D31" s="4"/>
      <c r="E31" s="4"/>
      <c r="F31" s="4"/>
      <c r="G31" s="4"/>
      <c r="H31" s="4"/>
      <c r="I31" s="4"/>
      <c r="J31" s="4"/>
      <c r="K31" s="4"/>
      <c r="L31" s="4"/>
      <c r="M31" s="4"/>
    </row>
    <row r="32" spans="2:13" x14ac:dyDescent="0.2">
      <c r="B32" s="4"/>
      <c r="C32" s="4"/>
      <c r="D32" s="4"/>
      <c r="E32" s="4"/>
      <c r="F32" s="4"/>
      <c r="G32" s="4"/>
      <c r="H32" s="4"/>
      <c r="I32" s="4"/>
      <c r="J32" s="4"/>
      <c r="K32" s="4"/>
      <c r="L32" s="4"/>
      <c r="M32" s="4"/>
    </row>
    <row r="33" spans="2:13" x14ac:dyDescent="0.2">
      <c r="B33" s="4"/>
      <c r="C33" s="4"/>
      <c r="D33" s="4"/>
      <c r="E33" s="4"/>
      <c r="F33" s="4"/>
      <c r="G33" s="4"/>
      <c r="H33" s="4"/>
      <c r="I33" s="4"/>
      <c r="J33" s="4"/>
      <c r="K33" s="4"/>
      <c r="L33" s="4"/>
      <c r="M33" s="4"/>
    </row>
    <row r="34" spans="2:13" x14ac:dyDescent="0.2">
      <c r="B34" s="4"/>
      <c r="C34" s="4"/>
      <c r="D34" s="4"/>
      <c r="E34" s="4"/>
      <c r="F34" s="4"/>
      <c r="G34" s="4"/>
      <c r="H34" s="4"/>
      <c r="I34" s="4"/>
      <c r="J34" s="4"/>
      <c r="K34" s="4"/>
      <c r="L34" s="4"/>
      <c r="M34" s="4"/>
    </row>
    <row r="35" spans="2:13" x14ac:dyDescent="0.2">
      <c r="B35" s="4"/>
      <c r="C35" s="4"/>
      <c r="D35" s="4"/>
      <c r="E35" s="4"/>
      <c r="F35" s="4"/>
      <c r="G35" s="4"/>
      <c r="H35" s="4"/>
      <c r="I35" s="4"/>
      <c r="J35" s="4"/>
      <c r="K35" s="4"/>
      <c r="L35" s="4"/>
      <c r="M35" s="4"/>
    </row>
    <row r="36" spans="2:13" x14ac:dyDescent="0.2">
      <c r="B36" s="4"/>
      <c r="C36" s="4"/>
      <c r="D36" s="4"/>
      <c r="E36" s="4"/>
      <c r="F36" s="4"/>
      <c r="G36" s="4"/>
      <c r="H36" s="4"/>
      <c r="I36" s="4"/>
      <c r="J36" s="4"/>
      <c r="K36" s="4"/>
      <c r="L36" s="4"/>
      <c r="M36" s="4"/>
    </row>
    <row r="37" spans="2:13" x14ac:dyDescent="0.2">
      <c r="B37" s="4"/>
      <c r="C37" s="4"/>
      <c r="D37" s="4"/>
      <c r="E37" s="4"/>
      <c r="F37" s="4"/>
      <c r="G37" s="4"/>
      <c r="H37" s="4"/>
      <c r="I37" s="4"/>
      <c r="J37" s="4"/>
      <c r="K37" s="4"/>
      <c r="L37" s="4"/>
      <c r="M37" s="4"/>
    </row>
    <row r="38" spans="2:13" x14ac:dyDescent="0.2">
      <c r="B38" s="4"/>
      <c r="C38" s="4"/>
      <c r="D38" s="4"/>
      <c r="E38" s="4"/>
      <c r="F38" s="4"/>
      <c r="G38" s="4"/>
      <c r="H38" s="4"/>
      <c r="I38" s="4"/>
      <c r="J38" s="4"/>
      <c r="K38" s="4"/>
      <c r="L38" s="4"/>
      <c r="M38" s="4"/>
    </row>
    <row r="39" spans="2:13" x14ac:dyDescent="0.2">
      <c r="B39" s="4"/>
      <c r="C39" s="4"/>
      <c r="D39" s="4"/>
      <c r="E39" s="4"/>
      <c r="F39" s="4"/>
      <c r="G39" s="4"/>
      <c r="H39" s="4"/>
      <c r="I39" s="4"/>
      <c r="J39" s="4"/>
      <c r="K39" s="4"/>
      <c r="L39" s="4"/>
      <c r="M39" s="4"/>
    </row>
    <row r="40" spans="2:13" x14ac:dyDescent="0.2">
      <c r="B40" s="4"/>
      <c r="C40" s="4"/>
      <c r="D40" s="4"/>
      <c r="E40" s="4"/>
      <c r="F40" s="4"/>
      <c r="G40" s="4"/>
      <c r="H40" s="4"/>
      <c r="I40" s="4"/>
      <c r="J40" s="4"/>
      <c r="K40" s="4"/>
      <c r="L40" s="4"/>
      <c r="M40" s="4"/>
    </row>
    <row r="41" spans="2:13" x14ac:dyDescent="0.2">
      <c r="B41" s="4"/>
      <c r="C41" s="4"/>
      <c r="D41" s="4"/>
      <c r="E41" s="4"/>
      <c r="F41" s="4"/>
      <c r="G41" s="4"/>
      <c r="H41" s="4"/>
      <c r="I41" s="4"/>
      <c r="J41" s="4"/>
      <c r="K41" s="4"/>
      <c r="L41" s="4"/>
      <c r="M41" s="4"/>
    </row>
    <row r="42" spans="2:13" x14ac:dyDescent="0.2">
      <c r="B42" s="4"/>
      <c r="C42" s="4"/>
      <c r="D42" s="4"/>
      <c r="E42" s="4"/>
      <c r="F42" s="4"/>
      <c r="G42" s="4"/>
      <c r="H42" s="4"/>
      <c r="I42" s="4"/>
      <c r="J42" s="4"/>
      <c r="K42" s="4"/>
      <c r="L42" s="4"/>
      <c r="M42" s="4"/>
    </row>
    <row r="43" spans="2:13" x14ac:dyDescent="0.2">
      <c r="B43" s="4"/>
      <c r="C43" s="4"/>
      <c r="D43" s="4"/>
      <c r="E43" s="4"/>
      <c r="F43" s="4"/>
      <c r="G43" s="4"/>
      <c r="H43" s="4"/>
      <c r="I43" s="4"/>
      <c r="J43" s="4"/>
      <c r="K43" s="4"/>
      <c r="L43" s="4"/>
      <c r="M43" s="4"/>
    </row>
    <row r="44" spans="2:13" x14ac:dyDescent="0.2">
      <c r="B44" s="4"/>
      <c r="C44" s="4"/>
      <c r="D44" s="4"/>
      <c r="E44" s="4"/>
      <c r="F44" s="4"/>
      <c r="G44" s="4"/>
      <c r="H44" s="4"/>
      <c r="I44" s="4"/>
      <c r="J44" s="4"/>
      <c r="K44" s="4"/>
      <c r="L44" s="4"/>
      <c r="M44" s="4"/>
    </row>
    <row r="45" spans="2:13" x14ac:dyDescent="0.2">
      <c r="B45" s="4"/>
      <c r="C45" s="4"/>
      <c r="D45" s="4"/>
      <c r="E45" s="4"/>
      <c r="F45" s="4"/>
      <c r="G45" s="4"/>
      <c r="H45" s="4"/>
      <c r="I45" s="4"/>
      <c r="J45" s="4"/>
      <c r="K45" s="4"/>
      <c r="L45" s="4"/>
      <c r="M45" s="4"/>
    </row>
    <row r="46" spans="2:13" x14ac:dyDescent="0.2">
      <c r="B46" s="4"/>
      <c r="C46" s="4"/>
      <c r="D46" s="4"/>
      <c r="E46" s="4"/>
      <c r="F46" s="4"/>
      <c r="G46" s="4"/>
      <c r="H46" s="4"/>
      <c r="I46" s="4"/>
      <c r="J46" s="4"/>
      <c r="K46" s="4"/>
      <c r="L46" s="4"/>
      <c r="M46" s="4"/>
    </row>
    <row r="47" spans="2:13" x14ac:dyDescent="0.2">
      <c r="B47" s="4"/>
      <c r="C47" s="4"/>
      <c r="D47" s="4"/>
      <c r="E47" s="4"/>
      <c r="F47" s="4"/>
      <c r="G47" s="4"/>
      <c r="H47" s="4"/>
      <c r="I47" s="4"/>
      <c r="J47" s="4"/>
      <c r="K47" s="4"/>
      <c r="L47" s="4"/>
      <c r="M47" s="4"/>
    </row>
    <row r="48" spans="2:13" x14ac:dyDescent="0.2">
      <c r="B48" s="4"/>
      <c r="C48" s="4"/>
      <c r="D48" s="4"/>
      <c r="E48" s="4"/>
      <c r="F48" s="4"/>
      <c r="G48" s="4"/>
      <c r="H48" s="4"/>
      <c r="I48" s="4"/>
      <c r="J48" s="4"/>
      <c r="K48" s="4"/>
      <c r="L48" s="4"/>
      <c r="M48" s="4"/>
    </row>
    <row r="49" spans="2:13" x14ac:dyDescent="0.2">
      <c r="B49" s="4"/>
      <c r="C49" s="4"/>
      <c r="D49" s="4"/>
      <c r="E49" s="4"/>
      <c r="F49" s="4"/>
      <c r="G49" s="4"/>
      <c r="H49" s="4"/>
      <c r="I49" s="4"/>
      <c r="J49" s="4"/>
      <c r="K49" s="4"/>
      <c r="L49" s="4"/>
      <c r="M49" s="4"/>
    </row>
    <row r="50" spans="2:13" x14ac:dyDescent="0.2">
      <c r="B50" s="4"/>
      <c r="C50" s="4"/>
      <c r="D50" s="4"/>
      <c r="E50" s="4"/>
      <c r="F50" s="4"/>
      <c r="G50" s="4"/>
      <c r="H50" s="4"/>
      <c r="I50" s="4"/>
      <c r="J50" s="4"/>
      <c r="K50" s="4"/>
      <c r="L50" s="4"/>
      <c r="M50" s="4"/>
    </row>
    <row r="51" spans="2:13" x14ac:dyDescent="0.2">
      <c r="B51" s="4"/>
      <c r="C51" s="4"/>
      <c r="D51" s="4"/>
      <c r="E51" s="4"/>
      <c r="F51" s="4"/>
      <c r="G51" s="4"/>
      <c r="H51" s="4"/>
      <c r="I51" s="4"/>
      <c r="J51" s="4"/>
      <c r="K51" s="4"/>
      <c r="L51" s="4"/>
      <c r="M51" s="4"/>
    </row>
  </sheetData>
  <mergeCells count="3">
    <mergeCell ref="A1:L1"/>
    <mergeCell ref="A2:L2"/>
    <mergeCell ref="A3:L3"/>
  </mergeCells>
  <pageMargins left="0.75" right="0.75" top="1" bottom="1" header="0.5" footer="0.5"/>
  <pageSetup scale="79" orientation="landscape" r:id="rId1"/>
  <headerFooter alignWithMargins="0">
    <oddFooter>&amp;L&amp;Z
&amp;F&amp;C&amp;A&amp;R24.&amp;P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pageSetUpPr fitToPage="1"/>
  </sheetPr>
  <dimension ref="A1:N125"/>
  <sheetViews>
    <sheetView zoomScale="90" zoomScaleNormal="90" workbookViewId="0">
      <selection activeCell="H10" sqref="H10"/>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6" t="s">
        <v>133</v>
      </c>
      <c r="B1" s="306"/>
      <c r="C1" s="306"/>
      <c r="D1" s="306"/>
      <c r="E1" s="306"/>
      <c r="F1" s="306"/>
      <c r="G1" s="306"/>
      <c r="H1" s="306"/>
      <c r="I1" s="306"/>
      <c r="J1" s="306"/>
      <c r="K1" s="306"/>
      <c r="L1" s="306"/>
    </row>
    <row r="2" spans="1:14" s="38" customFormat="1" ht="15.75" x14ac:dyDescent="0.25">
      <c r="A2" s="306" t="s">
        <v>1080</v>
      </c>
      <c r="B2" s="306"/>
      <c r="C2" s="306"/>
      <c r="D2" s="306"/>
      <c r="E2" s="306"/>
      <c r="F2" s="306"/>
      <c r="G2" s="306"/>
      <c r="H2" s="306"/>
      <c r="I2" s="306"/>
      <c r="J2" s="306"/>
      <c r="K2" s="306"/>
      <c r="L2" s="306"/>
    </row>
    <row r="3" spans="1:14" x14ac:dyDescent="0.2">
      <c r="A3" s="294" t="e">
        <f>#REF!</f>
        <v>#REF!</v>
      </c>
      <c r="B3" s="294"/>
      <c r="C3" s="294"/>
      <c r="D3" s="294"/>
      <c r="E3" s="294"/>
      <c r="F3" s="294"/>
      <c r="G3" s="294"/>
      <c r="H3" s="294"/>
      <c r="I3" s="294"/>
      <c r="J3" s="294"/>
      <c r="K3" s="294"/>
      <c r="L3" s="294"/>
    </row>
    <row r="4" spans="1:14" x14ac:dyDescent="0.2">
      <c r="A4" s="49"/>
      <c r="B4" s="49"/>
      <c r="C4" s="49"/>
      <c r="D4" s="49"/>
      <c r="E4" s="49"/>
      <c r="F4" s="49"/>
      <c r="G4" s="49"/>
      <c r="H4" s="49"/>
      <c r="I4" s="49"/>
      <c r="J4" s="49"/>
      <c r="K4" s="49"/>
      <c r="L4" s="49"/>
    </row>
    <row r="6" spans="1:14" x14ac:dyDescent="0.2">
      <c r="B6" s="41" t="s">
        <v>24</v>
      </c>
      <c r="D6" s="33"/>
      <c r="F6" s="33"/>
      <c r="H6" s="41" t="s">
        <v>568</v>
      </c>
      <c r="J6" s="33"/>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c r="C8"/>
      <c r="D8"/>
      <c r="E8"/>
      <c r="F8"/>
      <c r="G8"/>
      <c r="H8"/>
      <c r="I8"/>
      <c r="J8"/>
      <c r="K8"/>
      <c r="L8"/>
    </row>
    <row r="9" spans="1:14" s="10" customFormat="1" x14ac:dyDescent="0.2">
      <c r="A9" s="12" t="s">
        <v>636</v>
      </c>
      <c r="B9" s="48"/>
      <c r="C9" s="48"/>
      <c r="D9" s="48"/>
      <c r="E9" s="48"/>
      <c r="F9" s="48"/>
      <c r="G9" s="48"/>
      <c r="H9" s="48"/>
      <c r="I9" s="48"/>
      <c r="J9" s="48"/>
      <c r="K9" s="48"/>
      <c r="L9" s="48"/>
    </row>
    <row r="10" spans="1:14" x14ac:dyDescent="0.2">
      <c r="A10" t="s">
        <v>786</v>
      </c>
      <c r="B10" s="33">
        <v>0</v>
      </c>
      <c r="C10" s="150"/>
      <c r="D10" s="150"/>
      <c r="E10" s="150"/>
      <c r="F10" s="150"/>
      <c r="G10" s="150"/>
      <c r="H10" s="150"/>
      <c r="I10" s="150"/>
      <c r="J10" s="150">
        <f>D10+F10+H10</f>
        <v>0</v>
      </c>
      <c r="K10" s="150">
        <v>0</v>
      </c>
      <c r="L10" s="150">
        <f>J10+B10</f>
        <v>0</v>
      </c>
      <c r="M10" s="4"/>
      <c r="N10" s="4"/>
    </row>
    <row r="11" spans="1:14" ht="13.5" thickBot="1" x14ac:dyDescent="0.25">
      <c r="B11" s="46">
        <f>SUM(B10:B10)</f>
        <v>0</v>
      </c>
      <c r="C11" s="150"/>
      <c r="D11" s="46">
        <f>SUM(D10:D10)</f>
        <v>0</v>
      </c>
      <c r="E11" s="150"/>
      <c r="F11" s="46">
        <f>SUM(F10:F10)</f>
        <v>0</v>
      </c>
      <c r="G11" s="150"/>
      <c r="H11" s="46">
        <f>SUM(H10:H10)</f>
        <v>0</v>
      </c>
      <c r="I11" s="150"/>
      <c r="J11" s="46">
        <f>SUM(J10:J10)</f>
        <v>0</v>
      </c>
      <c r="K11" s="150"/>
      <c r="L11" s="46">
        <f>SUM(L10:L10)</f>
        <v>0</v>
      </c>
      <c r="M11" s="4"/>
      <c r="N11" s="4"/>
    </row>
    <row r="12" spans="1:14" ht="13.5" thickTop="1" x14ac:dyDescent="0.2">
      <c r="B12" s="150"/>
      <c r="C12" s="150"/>
      <c r="D12" s="150"/>
      <c r="E12" s="150"/>
      <c r="F12" s="150"/>
      <c r="G12" s="150"/>
      <c r="H12" s="150"/>
      <c r="I12" s="150"/>
      <c r="J12" s="150"/>
      <c r="K12" s="150"/>
      <c r="L12" s="150"/>
      <c r="M12" s="4"/>
      <c r="N12" s="4"/>
    </row>
    <row r="13" spans="1:14" x14ac:dyDescent="0.2">
      <c r="B13" s="4"/>
      <c r="C13" s="4"/>
      <c r="D13" s="4"/>
      <c r="E13" s="4"/>
      <c r="F13" s="4"/>
      <c r="G13" s="4"/>
      <c r="H13" s="4"/>
      <c r="I13" s="4"/>
      <c r="J13" s="4"/>
      <c r="K13" s="4"/>
      <c r="L13" s="4"/>
      <c r="M13" s="4"/>
      <c r="N13" s="4"/>
    </row>
    <row r="14" spans="1:14" x14ac:dyDescent="0.2">
      <c r="B14" s="4"/>
      <c r="C14" s="4"/>
      <c r="D14" s="4"/>
      <c r="E14" s="4"/>
      <c r="F14" s="4"/>
      <c r="G14" s="4"/>
      <c r="H14" s="4"/>
      <c r="I14" s="4"/>
      <c r="J14" s="4"/>
      <c r="K14" s="4"/>
      <c r="L14" s="4"/>
      <c r="M14" s="4"/>
      <c r="N14" s="4"/>
    </row>
    <row r="15" spans="1:14" x14ac:dyDescent="0.2">
      <c r="B15" s="4"/>
      <c r="C15" s="4"/>
      <c r="D15" s="4"/>
      <c r="E15" s="4"/>
      <c r="F15" s="4"/>
      <c r="G15" s="4"/>
      <c r="H15" s="4"/>
      <c r="I15" s="4"/>
      <c r="J15" s="4"/>
      <c r="K15" s="4"/>
      <c r="L15" s="4"/>
      <c r="M15" s="4"/>
      <c r="N15" s="4"/>
    </row>
    <row r="16" spans="1:14" x14ac:dyDescent="0.2">
      <c r="B16" s="4"/>
      <c r="C16" s="4"/>
      <c r="D16" s="4"/>
      <c r="E16" s="4"/>
      <c r="F16" s="4"/>
      <c r="G16" s="4"/>
      <c r="H16" s="4"/>
      <c r="I16" s="4"/>
      <c r="J16" s="4"/>
      <c r="K16" s="4"/>
      <c r="L16" s="4"/>
      <c r="M16" s="4"/>
      <c r="N16" s="4"/>
    </row>
    <row r="17" spans="2:14" x14ac:dyDescent="0.2">
      <c r="B17" s="4"/>
      <c r="C17" s="4"/>
      <c r="D17" s="4"/>
      <c r="E17" s="4"/>
      <c r="F17" s="4"/>
      <c r="G17" s="4"/>
      <c r="H17" s="4"/>
      <c r="I17" s="4"/>
      <c r="J17" s="4"/>
      <c r="K17" s="4"/>
      <c r="L17" s="4"/>
      <c r="M17" s="4"/>
      <c r="N17" s="4"/>
    </row>
    <row r="18" spans="2:14" x14ac:dyDescent="0.2">
      <c r="B18" s="4"/>
      <c r="C18" s="4"/>
      <c r="D18" s="4"/>
      <c r="E18" s="4"/>
      <c r="F18" s="4"/>
      <c r="G18" s="4"/>
      <c r="H18" s="4"/>
      <c r="I18" s="4"/>
      <c r="J18" s="4"/>
      <c r="K18" s="4"/>
      <c r="L18" s="4"/>
      <c r="M18" s="4"/>
      <c r="N18" s="4"/>
    </row>
    <row r="19" spans="2:14" x14ac:dyDescent="0.2">
      <c r="B19" s="4"/>
      <c r="C19" s="4"/>
      <c r="D19" s="4"/>
      <c r="E19" s="4"/>
      <c r="F19" s="4"/>
      <c r="G19" s="4"/>
      <c r="H19" s="4"/>
      <c r="I19" s="4"/>
      <c r="J19" s="4"/>
      <c r="K19" s="4"/>
      <c r="L19" s="4"/>
      <c r="M19" s="4"/>
      <c r="N19" s="4"/>
    </row>
    <row r="20" spans="2:14" x14ac:dyDescent="0.2">
      <c r="B20" s="4"/>
      <c r="C20" s="4"/>
      <c r="D20" s="4"/>
      <c r="E20" s="4"/>
      <c r="F20" s="4"/>
      <c r="G20" s="4"/>
      <c r="H20" s="4"/>
      <c r="I20" s="4"/>
      <c r="J20" s="4"/>
      <c r="K20" s="4"/>
      <c r="L20" s="4"/>
      <c r="M20" s="4"/>
      <c r="N20" s="4"/>
    </row>
    <row r="21" spans="2:14" x14ac:dyDescent="0.2">
      <c r="B21" s="4"/>
      <c r="C21" s="4"/>
      <c r="D21" s="4"/>
      <c r="E21" s="4"/>
      <c r="F21" s="4"/>
      <c r="G21" s="4"/>
      <c r="H21" s="4"/>
      <c r="I21" s="4"/>
      <c r="J21" s="4"/>
      <c r="K21" s="4"/>
      <c r="L21" s="4"/>
      <c r="M21" s="4"/>
      <c r="N21" s="4"/>
    </row>
    <row r="22" spans="2:14" x14ac:dyDescent="0.2">
      <c r="B22" s="4"/>
      <c r="C22" s="4"/>
      <c r="D22" s="4"/>
      <c r="E22" s="4"/>
      <c r="F22" s="4"/>
      <c r="G22" s="4"/>
      <c r="H22" s="4"/>
      <c r="I22" s="4"/>
      <c r="J22" s="4"/>
      <c r="K22" s="4"/>
      <c r="L22" s="4"/>
      <c r="M22" s="4"/>
      <c r="N22" s="4"/>
    </row>
    <row r="23" spans="2:14" x14ac:dyDescent="0.2">
      <c r="B23" s="4"/>
      <c r="C23" s="4"/>
      <c r="D23" s="4"/>
      <c r="E23" s="4"/>
      <c r="F23" s="4"/>
      <c r="G23" s="4"/>
      <c r="H23" s="4"/>
      <c r="I23" s="4"/>
      <c r="J23" s="4"/>
      <c r="K23" s="4"/>
      <c r="L23" s="4"/>
      <c r="M23" s="4"/>
      <c r="N23" s="4"/>
    </row>
    <row r="24" spans="2:14" x14ac:dyDescent="0.2">
      <c r="B24" s="4"/>
      <c r="C24" s="4"/>
      <c r="D24" s="4"/>
      <c r="E24" s="4"/>
      <c r="F24" s="4"/>
      <c r="G24" s="4"/>
      <c r="H24" s="4"/>
      <c r="I24" s="4"/>
      <c r="J24" s="4"/>
      <c r="K24" s="4"/>
      <c r="L24" s="4"/>
      <c r="M24" s="4"/>
      <c r="N24" s="4"/>
    </row>
    <row r="25" spans="2:14" x14ac:dyDescent="0.2">
      <c r="B25" s="4"/>
      <c r="C25" s="4"/>
      <c r="D25" s="4"/>
      <c r="E25" s="4"/>
      <c r="F25" s="4"/>
      <c r="G25" s="4"/>
      <c r="H25" s="4"/>
      <c r="I25" s="4"/>
      <c r="J25" s="4"/>
      <c r="K25" s="4"/>
      <c r="L25" s="4"/>
      <c r="M25" s="4"/>
      <c r="N25" s="4"/>
    </row>
    <row r="26" spans="2:14" x14ac:dyDescent="0.2">
      <c r="B26" s="4"/>
      <c r="C26" s="4"/>
      <c r="D26" s="4"/>
      <c r="E26" s="4"/>
      <c r="F26" s="4"/>
      <c r="G26" s="4"/>
      <c r="H26" s="4"/>
      <c r="I26" s="4"/>
      <c r="J26" s="4"/>
      <c r="K26" s="4"/>
      <c r="L26" s="4"/>
      <c r="M26" s="4"/>
      <c r="N26" s="4"/>
    </row>
    <row r="27" spans="2:14" x14ac:dyDescent="0.2">
      <c r="B27" s="4"/>
      <c r="C27" s="4"/>
      <c r="D27" s="4"/>
      <c r="E27" s="4"/>
      <c r="F27" s="4"/>
      <c r="G27" s="4"/>
      <c r="H27" s="4"/>
      <c r="I27" s="4"/>
      <c r="J27" s="4"/>
      <c r="K27" s="4"/>
      <c r="L27" s="4"/>
      <c r="M27" s="4"/>
      <c r="N27" s="4"/>
    </row>
    <row r="28" spans="2:14" x14ac:dyDescent="0.2">
      <c r="B28" s="4"/>
      <c r="C28" s="4"/>
      <c r="D28" s="4"/>
      <c r="E28" s="4"/>
      <c r="F28" s="4"/>
      <c r="G28" s="4"/>
      <c r="H28" s="4"/>
      <c r="I28" s="4"/>
      <c r="J28" s="4"/>
      <c r="K28" s="4"/>
      <c r="L28" s="4"/>
      <c r="M28" s="4"/>
      <c r="N28" s="4"/>
    </row>
    <row r="29" spans="2:14" x14ac:dyDescent="0.2">
      <c r="B29" s="4"/>
      <c r="C29" s="4"/>
      <c r="D29" s="4"/>
      <c r="E29" s="4"/>
      <c r="F29" s="4"/>
      <c r="G29" s="4"/>
      <c r="H29" s="4"/>
      <c r="I29" s="4"/>
      <c r="J29" s="4"/>
      <c r="K29" s="4"/>
      <c r="L29" s="4"/>
      <c r="M29" s="4"/>
      <c r="N29" s="4"/>
    </row>
    <row r="30" spans="2:14" x14ac:dyDescent="0.2">
      <c r="B30" s="4"/>
      <c r="C30" s="4"/>
      <c r="D30" s="4"/>
      <c r="E30" s="4"/>
      <c r="F30" s="4"/>
      <c r="G30" s="4"/>
      <c r="H30" s="4"/>
      <c r="I30" s="4"/>
      <c r="J30" s="4"/>
      <c r="K30" s="4"/>
      <c r="L30" s="4"/>
      <c r="M30" s="4"/>
      <c r="N30" s="4"/>
    </row>
    <row r="31" spans="2:14" x14ac:dyDescent="0.2">
      <c r="B31" s="4"/>
      <c r="C31" s="4"/>
      <c r="D31" s="4"/>
      <c r="E31" s="4"/>
      <c r="F31" s="4"/>
      <c r="G31" s="4"/>
      <c r="H31" s="4"/>
      <c r="I31" s="4"/>
      <c r="J31" s="4"/>
      <c r="K31" s="4"/>
      <c r="L31" s="4"/>
      <c r="M31" s="4"/>
      <c r="N31" s="4"/>
    </row>
    <row r="32" spans="2:14" x14ac:dyDescent="0.2">
      <c r="B32" s="4"/>
      <c r="C32" s="4"/>
      <c r="D32" s="4"/>
      <c r="E32" s="4"/>
      <c r="F32" s="4"/>
      <c r="G32" s="4"/>
      <c r="H32" s="4"/>
      <c r="I32" s="4"/>
      <c r="J32" s="4"/>
      <c r="K32" s="4"/>
      <c r="L32" s="4"/>
      <c r="M32" s="4"/>
      <c r="N32" s="4"/>
    </row>
    <row r="33" spans="2:14" x14ac:dyDescent="0.2">
      <c r="B33" s="4"/>
      <c r="C33" s="4"/>
      <c r="D33" s="4"/>
      <c r="E33" s="4"/>
      <c r="F33" s="4"/>
      <c r="G33" s="4"/>
      <c r="H33" s="4"/>
      <c r="I33" s="4"/>
      <c r="J33" s="4"/>
      <c r="K33" s="4"/>
      <c r="L33" s="4"/>
      <c r="M33" s="4"/>
      <c r="N33" s="4"/>
    </row>
    <row r="34" spans="2:14" x14ac:dyDescent="0.2">
      <c r="B34" s="4"/>
      <c r="C34" s="4"/>
      <c r="D34" s="4"/>
      <c r="E34" s="4"/>
      <c r="F34" s="4"/>
      <c r="G34" s="4"/>
      <c r="H34" s="4"/>
      <c r="I34" s="4"/>
      <c r="J34" s="4"/>
      <c r="K34" s="4"/>
      <c r="L34" s="4"/>
      <c r="M34" s="4"/>
      <c r="N34" s="4"/>
    </row>
    <row r="35" spans="2:14" x14ac:dyDescent="0.2">
      <c r="B35" s="4"/>
      <c r="C35" s="4"/>
      <c r="D35" s="4"/>
      <c r="E35" s="4"/>
      <c r="F35" s="4"/>
      <c r="G35" s="4"/>
      <c r="H35" s="4"/>
      <c r="I35" s="4"/>
      <c r="J35" s="4"/>
      <c r="K35" s="4"/>
      <c r="L35" s="4"/>
      <c r="M35" s="4"/>
      <c r="N35" s="4"/>
    </row>
    <row r="36" spans="2:14" x14ac:dyDescent="0.2">
      <c r="B36" s="4"/>
      <c r="C36" s="4"/>
      <c r="D36" s="4"/>
      <c r="E36" s="4"/>
      <c r="F36" s="4"/>
      <c r="G36" s="4"/>
      <c r="H36" s="4"/>
      <c r="I36" s="4"/>
      <c r="J36" s="4"/>
      <c r="K36" s="4"/>
      <c r="L36" s="4"/>
      <c r="M36" s="4"/>
      <c r="N36" s="4"/>
    </row>
    <row r="37" spans="2:14" x14ac:dyDescent="0.2">
      <c r="B37" s="4"/>
      <c r="C37" s="4"/>
      <c r="D37" s="4"/>
      <c r="E37" s="4"/>
      <c r="F37" s="4"/>
      <c r="G37" s="4"/>
      <c r="H37" s="4"/>
      <c r="I37" s="4"/>
      <c r="J37" s="4"/>
      <c r="K37" s="4"/>
      <c r="L37" s="4"/>
      <c r="M37" s="4"/>
      <c r="N37" s="4"/>
    </row>
    <row r="38" spans="2:14" x14ac:dyDescent="0.2">
      <c r="B38" s="4"/>
      <c r="C38" s="4"/>
      <c r="D38" s="4"/>
      <c r="E38" s="4"/>
      <c r="F38" s="4"/>
      <c r="G38" s="4"/>
      <c r="H38" s="4"/>
      <c r="I38" s="4"/>
      <c r="J38" s="4"/>
      <c r="K38" s="4"/>
      <c r="L38" s="4"/>
      <c r="M38" s="4"/>
      <c r="N38" s="4"/>
    </row>
    <row r="39" spans="2:14" x14ac:dyDescent="0.2">
      <c r="B39" s="4"/>
      <c r="C39" s="4"/>
      <c r="D39" s="4"/>
      <c r="E39" s="4"/>
      <c r="F39" s="4"/>
      <c r="G39" s="4"/>
      <c r="H39" s="4"/>
      <c r="I39" s="4"/>
      <c r="J39" s="4"/>
      <c r="K39" s="4"/>
      <c r="L39" s="4"/>
      <c r="M39" s="4"/>
      <c r="N39" s="4"/>
    </row>
    <row r="40" spans="2:14" x14ac:dyDescent="0.2">
      <c r="B40" s="4"/>
      <c r="C40" s="4"/>
      <c r="D40" s="4"/>
      <c r="E40" s="4"/>
      <c r="F40" s="4"/>
      <c r="G40" s="4"/>
      <c r="H40" s="4"/>
      <c r="I40" s="4"/>
      <c r="J40" s="4"/>
      <c r="K40" s="4"/>
      <c r="L40" s="4"/>
      <c r="M40" s="4"/>
      <c r="N40" s="4"/>
    </row>
    <row r="41" spans="2:14" x14ac:dyDescent="0.2">
      <c r="B41" s="4"/>
      <c r="C41" s="4"/>
      <c r="D41" s="4"/>
      <c r="E41" s="4"/>
      <c r="F41" s="4"/>
      <c r="G41" s="4"/>
      <c r="H41" s="4"/>
      <c r="I41" s="4"/>
      <c r="J41" s="4"/>
      <c r="K41" s="4"/>
      <c r="L41" s="4"/>
      <c r="M41" s="4"/>
      <c r="N41" s="4"/>
    </row>
    <row r="42" spans="2:14" x14ac:dyDescent="0.2">
      <c r="B42" s="4"/>
      <c r="C42" s="4"/>
      <c r="D42" s="4"/>
      <c r="E42" s="4"/>
      <c r="F42" s="4"/>
      <c r="G42" s="4"/>
      <c r="H42" s="4"/>
      <c r="I42" s="4"/>
      <c r="J42" s="4"/>
      <c r="K42" s="4"/>
      <c r="L42" s="4"/>
      <c r="M42" s="4"/>
      <c r="N42" s="4"/>
    </row>
    <row r="43" spans="2:14" x14ac:dyDescent="0.2">
      <c r="B43" s="4"/>
      <c r="C43" s="4"/>
      <c r="D43" s="4"/>
      <c r="E43" s="4"/>
      <c r="F43" s="4"/>
      <c r="G43" s="4"/>
      <c r="H43" s="4"/>
      <c r="I43" s="4"/>
      <c r="J43" s="4"/>
      <c r="K43" s="4"/>
      <c r="L43" s="4"/>
      <c r="M43" s="4"/>
      <c r="N43" s="4"/>
    </row>
    <row r="44" spans="2:14" x14ac:dyDescent="0.2">
      <c r="B44" s="4"/>
      <c r="C44" s="4"/>
      <c r="D44" s="4"/>
      <c r="E44" s="4"/>
      <c r="F44" s="4"/>
      <c r="G44" s="4"/>
      <c r="H44" s="4"/>
      <c r="I44" s="4"/>
      <c r="J44" s="4"/>
      <c r="K44" s="4"/>
      <c r="L44" s="4"/>
      <c r="M44" s="4"/>
      <c r="N44" s="4"/>
    </row>
    <row r="45" spans="2:14" x14ac:dyDescent="0.2">
      <c r="B45" s="4"/>
      <c r="C45" s="4"/>
      <c r="D45" s="4"/>
      <c r="E45" s="4"/>
      <c r="F45" s="4"/>
      <c r="G45" s="4"/>
      <c r="H45" s="4"/>
      <c r="I45" s="4"/>
      <c r="J45" s="4"/>
      <c r="K45" s="4"/>
      <c r="L45" s="4"/>
      <c r="M45" s="4"/>
      <c r="N45" s="4"/>
    </row>
    <row r="46" spans="2:14" x14ac:dyDescent="0.2">
      <c r="B46" s="4"/>
      <c r="C46" s="4"/>
      <c r="D46" s="4"/>
      <c r="E46" s="4"/>
      <c r="F46" s="4"/>
      <c r="G46" s="4"/>
      <c r="H46" s="4"/>
      <c r="I46" s="4"/>
      <c r="J46" s="4"/>
      <c r="K46" s="4"/>
      <c r="L46" s="4"/>
      <c r="M46" s="4"/>
      <c r="N46" s="4"/>
    </row>
    <row r="47" spans="2:14" x14ac:dyDescent="0.2">
      <c r="B47" s="4"/>
      <c r="C47" s="4"/>
      <c r="D47" s="4"/>
      <c r="E47" s="4"/>
      <c r="F47" s="4"/>
      <c r="G47" s="4"/>
      <c r="H47" s="4"/>
      <c r="I47" s="4"/>
      <c r="J47" s="4"/>
      <c r="K47" s="4"/>
      <c r="L47" s="4"/>
      <c r="M47" s="4"/>
      <c r="N47" s="4"/>
    </row>
    <row r="48" spans="2:14" x14ac:dyDescent="0.2">
      <c r="B48" s="4"/>
      <c r="C48" s="4"/>
      <c r="D48" s="4"/>
      <c r="E48" s="4"/>
      <c r="F48" s="4"/>
      <c r="G48" s="4"/>
      <c r="H48" s="4"/>
      <c r="I48" s="4"/>
      <c r="J48" s="4"/>
      <c r="K48" s="4"/>
      <c r="L48" s="4"/>
      <c r="M48" s="4"/>
      <c r="N48" s="4"/>
    </row>
    <row r="49" spans="2:14" x14ac:dyDescent="0.2">
      <c r="B49" s="4"/>
      <c r="C49" s="4"/>
      <c r="D49" s="4"/>
      <c r="E49" s="4"/>
      <c r="F49" s="4"/>
      <c r="G49" s="4"/>
      <c r="H49" s="4"/>
      <c r="I49" s="4"/>
      <c r="J49" s="4"/>
      <c r="K49" s="4"/>
      <c r="L49" s="4"/>
      <c r="M49" s="4"/>
      <c r="N49" s="4"/>
    </row>
    <row r="50" spans="2:14" x14ac:dyDescent="0.2">
      <c r="B50" s="4"/>
      <c r="C50" s="4"/>
      <c r="D50" s="4"/>
      <c r="E50" s="4"/>
      <c r="F50" s="4"/>
      <c r="G50" s="4"/>
      <c r="H50" s="4"/>
      <c r="I50" s="4"/>
      <c r="J50" s="4"/>
      <c r="K50" s="4"/>
      <c r="L50" s="4"/>
      <c r="M50" s="4"/>
      <c r="N50" s="4"/>
    </row>
    <row r="51" spans="2:14" x14ac:dyDescent="0.2">
      <c r="B51" s="4"/>
      <c r="C51" s="4"/>
      <c r="D51" s="4"/>
      <c r="E51" s="4"/>
      <c r="F51" s="4"/>
      <c r="G51" s="4"/>
      <c r="H51" s="4"/>
      <c r="I51" s="4"/>
      <c r="J51" s="4"/>
      <c r="K51" s="4"/>
      <c r="L51" s="4"/>
      <c r="M51" s="4"/>
      <c r="N51" s="4"/>
    </row>
    <row r="52" spans="2:14" x14ac:dyDescent="0.2">
      <c r="B52" s="4"/>
      <c r="C52" s="4"/>
      <c r="D52" s="4"/>
      <c r="E52" s="4"/>
      <c r="F52" s="4"/>
      <c r="G52" s="4"/>
      <c r="H52" s="4"/>
      <c r="I52" s="4"/>
      <c r="J52" s="4"/>
      <c r="K52" s="4"/>
      <c r="L52" s="4"/>
      <c r="M52" s="4"/>
      <c r="N52" s="4"/>
    </row>
    <row r="53" spans="2:14" x14ac:dyDescent="0.2">
      <c r="B53" s="4"/>
      <c r="C53" s="4"/>
      <c r="D53" s="4"/>
      <c r="E53" s="4"/>
      <c r="F53" s="4"/>
      <c r="G53" s="4"/>
      <c r="H53" s="4"/>
      <c r="I53" s="4"/>
      <c r="J53" s="4"/>
      <c r="K53" s="4"/>
      <c r="L53" s="4"/>
      <c r="M53" s="4"/>
      <c r="N53" s="4"/>
    </row>
    <row r="54" spans="2:14" x14ac:dyDescent="0.2">
      <c r="B54" s="4"/>
      <c r="C54" s="4"/>
      <c r="D54" s="4"/>
      <c r="E54" s="4"/>
      <c r="F54" s="4"/>
      <c r="G54" s="4"/>
      <c r="H54" s="4"/>
      <c r="I54" s="4"/>
      <c r="J54" s="4"/>
      <c r="K54" s="4"/>
      <c r="L54" s="4"/>
      <c r="M54" s="4"/>
      <c r="N54" s="4"/>
    </row>
    <row r="55" spans="2:14" x14ac:dyDescent="0.2">
      <c r="B55" s="4"/>
      <c r="C55" s="4"/>
      <c r="D55" s="4"/>
      <c r="E55" s="4"/>
      <c r="F55" s="4"/>
      <c r="G55" s="4"/>
      <c r="H55" s="4"/>
      <c r="I55" s="4"/>
      <c r="J55" s="4"/>
      <c r="K55" s="4"/>
      <c r="L55" s="4"/>
      <c r="M55" s="4"/>
      <c r="N55" s="4"/>
    </row>
    <row r="56" spans="2:14" x14ac:dyDescent="0.2">
      <c r="B56" s="4"/>
      <c r="C56" s="4"/>
      <c r="D56" s="4"/>
      <c r="E56" s="4"/>
      <c r="F56" s="4"/>
      <c r="G56" s="4"/>
      <c r="H56" s="4"/>
      <c r="I56" s="4"/>
      <c r="J56" s="4"/>
      <c r="K56" s="4"/>
      <c r="L56" s="4"/>
      <c r="M56" s="4"/>
      <c r="N56" s="4"/>
    </row>
    <row r="57" spans="2:14" x14ac:dyDescent="0.2">
      <c r="B57" s="4"/>
      <c r="C57" s="4"/>
      <c r="D57" s="4"/>
      <c r="E57" s="4"/>
      <c r="F57" s="4"/>
      <c r="G57" s="4"/>
      <c r="H57" s="4"/>
      <c r="I57" s="4"/>
      <c r="J57" s="4"/>
      <c r="K57" s="4"/>
      <c r="L57" s="4"/>
      <c r="M57" s="4"/>
      <c r="N57" s="4"/>
    </row>
    <row r="58" spans="2:14" x14ac:dyDescent="0.2">
      <c r="B58" s="4"/>
      <c r="C58" s="4"/>
      <c r="D58" s="4"/>
      <c r="E58" s="4"/>
      <c r="F58" s="4"/>
      <c r="G58" s="4"/>
      <c r="H58" s="4"/>
      <c r="I58" s="4"/>
      <c r="J58" s="4"/>
      <c r="K58" s="4"/>
      <c r="L58" s="4"/>
      <c r="M58" s="4"/>
      <c r="N58" s="4"/>
    </row>
    <row r="59" spans="2:14" x14ac:dyDescent="0.2">
      <c r="B59" s="4"/>
      <c r="C59" s="4"/>
      <c r="D59" s="4"/>
      <c r="E59" s="4"/>
      <c r="F59" s="4"/>
      <c r="G59" s="4"/>
      <c r="H59" s="4"/>
      <c r="I59" s="4"/>
      <c r="J59" s="4"/>
      <c r="K59" s="4"/>
      <c r="L59" s="4"/>
      <c r="M59" s="4"/>
      <c r="N59" s="4"/>
    </row>
    <row r="60" spans="2:14" x14ac:dyDescent="0.2">
      <c r="B60" s="4"/>
      <c r="C60" s="4"/>
      <c r="D60" s="4"/>
      <c r="E60" s="4"/>
      <c r="F60" s="4"/>
      <c r="G60" s="4"/>
      <c r="H60" s="4"/>
      <c r="I60" s="4"/>
      <c r="J60" s="4"/>
      <c r="K60" s="4"/>
      <c r="L60" s="4"/>
      <c r="M60" s="4"/>
      <c r="N60" s="4"/>
    </row>
    <row r="61" spans="2:14" x14ac:dyDescent="0.2">
      <c r="B61" s="4"/>
      <c r="C61" s="4"/>
      <c r="D61" s="4"/>
      <c r="E61" s="4"/>
      <c r="F61" s="4"/>
      <c r="G61" s="4"/>
      <c r="H61" s="4"/>
      <c r="I61" s="4"/>
      <c r="J61" s="4"/>
      <c r="K61" s="4"/>
      <c r="L61" s="4"/>
      <c r="M61" s="4"/>
      <c r="N61" s="4"/>
    </row>
    <row r="62" spans="2:14" x14ac:dyDescent="0.2">
      <c r="B62" s="4"/>
      <c r="C62" s="4"/>
      <c r="D62" s="4"/>
      <c r="E62" s="4"/>
      <c r="F62" s="4"/>
      <c r="G62" s="4"/>
      <c r="H62" s="4"/>
      <c r="I62" s="4"/>
      <c r="J62" s="4"/>
      <c r="K62" s="4"/>
      <c r="L62" s="4"/>
      <c r="M62" s="4"/>
      <c r="N62" s="4"/>
    </row>
    <row r="63" spans="2:14" x14ac:dyDescent="0.2">
      <c r="B63" s="4"/>
      <c r="C63" s="4"/>
      <c r="D63" s="4"/>
      <c r="E63" s="4"/>
      <c r="F63" s="4"/>
      <c r="G63" s="4"/>
      <c r="H63" s="4"/>
      <c r="I63" s="4"/>
      <c r="J63" s="4"/>
      <c r="K63" s="4"/>
      <c r="L63" s="4"/>
      <c r="M63" s="4"/>
      <c r="N63" s="4"/>
    </row>
    <row r="64" spans="2:14" x14ac:dyDescent="0.2">
      <c r="B64" s="4"/>
      <c r="C64" s="4"/>
      <c r="D64" s="4"/>
      <c r="E64" s="4"/>
      <c r="F64" s="4"/>
      <c r="G64" s="4"/>
      <c r="H64" s="4"/>
      <c r="I64" s="4"/>
      <c r="J64" s="4"/>
      <c r="K64" s="4"/>
      <c r="L64" s="4"/>
      <c r="M64" s="4"/>
      <c r="N64" s="4"/>
    </row>
    <row r="65" spans="2:14" x14ac:dyDescent="0.2">
      <c r="B65" s="4"/>
      <c r="C65" s="4"/>
      <c r="D65" s="4"/>
      <c r="E65" s="4"/>
      <c r="F65" s="4"/>
      <c r="G65" s="4"/>
      <c r="H65" s="4"/>
      <c r="I65" s="4"/>
      <c r="J65" s="4"/>
      <c r="K65" s="4"/>
      <c r="L65" s="4"/>
      <c r="M65" s="4"/>
      <c r="N65" s="4"/>
    </row>
    <row r="66" spans="2:14" x14ac:dyDescent="0.2">
      <c r="B66" s="4"/>
      <c r="C66" s="4"/>
      <c r="D66" s="4"/>
      <c r="E66" s="4"/>
      <c r="F66" s="4"/>
      <c r="G66" s="4"/>
      <c r="H66" s="4"/>
      <c r="I66" s="4"/>
      <c r="J66" s="4"/>
      <c r="K66" s="4"/>
      <c r="L66" s="4"/>
      <c r="M66" s="4"/>
      <c r="N66" s="4"/>
    </row>
    <row r="67" spans="2:14" x14ac:dyDescent="0.2">
      <c r="B67" s="4"/>
      <c r="C67" s="4"/>
      <c r="D67" s="4"/>
      <c r="E67" s="4"/>
      <c r="F67" s="4"/>
      <c r="G67" s="4"/>
      <c r="H67" s="4"/>
      <c r="I67" s="4"/>
      <c r="J67" s="4"/>
      <c r="K67" s="4"/>
      <c r="L67" s="4"/>
      <c r="M67" s="4"/>
      <c r="N67" s="4"/>
    </row>
    <row r="68" spans="2:14" x14ac:dyDescent="0.2">
      <c r="B68" s="4"/>
      <c r="C68" s="4"/>
      <c r="D68" s="4"/>
      <c r="E68" s="4"/>
      <c r="F68" s="4"/>
      <c r="G68" s="4"/>
      <c r="H68" s="4"/>
      <c r="I68" s="4"/>
      <c r="J68" s="4"/>
      <c r="K68" s="4"/>
      <c r="L68" s="4"/>
      <c r="M68" s="4"/>
      <c r="N68" s="4"/>
    </row>
    <row r="69" spans="2:14" x14ac:dyDescent="0.2">
      <c r="B69" s="4"/>
      <c r="C69" s="4"/>
      <c r="D69" s="4"/>
      <c r="E69" s="4"/>
      <c r="F69" s="4"/>
      <c r="G69" s="4"/>
      <c r="H69" s="4"/>
      <c r="I69" s="4"/>
      <c r="J69" s="4"/>
      <c r="K69" s="4"/>
      <c r="L69" s="4"/>
      <c r="M69" s="4"/>
      <c r="N69" s="4"/>
    </row>
    <row r="70" spans="2:14" x14ac:dyDescent="0.2">
      <c r="B70" s="4"/>
      <c r="C70" s="4"/>
      <c r="D70" s="4"/>
      <c r="E70" s="4"/>
      <c r="F70" s="4"/>
      <c r="G70" s="4"/>
      <c r="H70" s="4"/>
      <c r="I70" s="4"/>
      <c r="J70" s="4"/>
      <c r="K70" s="4"/>
      <c r="L70" s="4"/>
      <c r="M70" s="4"/>
      <c r="N70" s="4"/>
    </row>
    <row r="71" spans="2:14" x14ac:dyDescent="0.2">
      <c r="B71" s="4"/>
      <c r="C71" s="4"/>
      <c r="D71" s="4"/>
      <c r="E71" s="4"/>
      <c r="F71" s="4"/>
      <c r="G71" s="4"/>
      <c r="H71" s="4"/>
      <c r="I71" s="4"/>
      <c r="J71" s="4"/>
      <c r="K71" s="4"/>
      <c r="L71" s="4"/>
      <c r="M71" s="4"/>
      <c r="N71" s="4"/>
    </row>
    <row r="72" spans="2:14" x14ac:dyDescent="0.2">
      <c r="B72" s="4"/>
      <c r="C72" s="4"/>
      <c r="D72" s="4"/>
      <c r="E72" s="4"/>
      <c r="F72" s="4"/>
      <c r="G72" s="4"/>
      <c r="H72" s="4"/>
      <c r="I72" s="4"/>
      <c r="J72" s="4"/>
      <c r="K72" s="4"/>
      <c r="L72" s="4"/>
      <c r="M72" s="4"/>
      <c r="N72" s="4"/>
    </row>
    <row r="73" spans="2:14" x14ac:dyDescent="0.2">
      <c r="B73" s="4"/>
      <c r="C73" s="4"/>
      <c r="D73" s="4"/>
      <c r="E73" s="4"/>
      <c r="F73" s="4"/>
      <c r="G73" s="4"/>
      <c r="H73" s="4"/>
      <c r="I73" s="4"/>
      <c r="J73" s="4"/>
      <c r="K73" s="4"/>
      <c r="L73" s="4"/>
      <c r="M73" s="4"/>
      <c r="N73" s="4"/>
    </row>
    <row r="74" spans="2:14" x14ac:dyDescent="0.2">
      <c r="B74" s="4"/>
      <c r="C74" s="4"/>
      <c r="D74" s="4"/>
      <c r="E74" s="4"/>
      <c r="F74" s="4"/>
      <c r="G74" s="4"/>
      <c r="H74" s="4"/>
      <c r="I74" s="4"/>
      <c r="J74" s="4"/>
      <c r="K74" s="4"/>
      <c r="L74" s="4"/>
      <c r="M74" s="4"/>
      <c r="N74" s="4"/>
    </row>
    <row r="75" spans="2:14" x14ac:dyDescent="0.2">
      <c r="B75" s="4"/>
      <c r="C75" s="4"/>
      <c r="D75" s="4"/>
      <c r="E75" s="4"/>
      <c r="F75" s="4"/>
      <c r="G75" s="4"/>
      <c r="H75" s="4"/>
      <c r="I75" s="4"/>
      <c r="J75" s="4"/>
      <c r="K75" s="4"/>
      <c r="L75" s="4"/>
      <c r="M75" s="4"/>
      <c r="N75" s="4"/>
    </row>
    <row r="76" spans="2:14" x14ac:dyDescent="0.2">
      <c r="B76" s="4"/>
      <c r="C76" s="4"/>
      <c r="D76" s="4"/>
      <c r="E76" s="4"/>
      <c r="F76" s="4"/>
      <c r="G76" s="4"/>
      <c r="H76" s="4"/>
      <c r="I76" s="4"/>
      <c r="J76" s="4"/>
      <c r="K76" s="4"/>
      <c r="L76" s="4"/>
      <c r="M76" s="4"/>
      <c r="N76" s="4"/>
    </row>
    <row r="77" spans="2:14" x14ac:dyDescent="0.2">
      <c r="B77" s="4"/>
      <c r="C77" s="4"/>
      <c r="D77" s="4"/>
      <c r="E77" s="4"/>
      <c r="F77" s="4"/>
      <c r="G77" s="4"/>
      <c r="H77" s="4"/>
      <c r="I77" s="4"/>
      <c r="J77" s="4"/>
      <c r="K77" s="4"/>
      <c r="L77" s="4"/>
      <c r="M77" s="4"/>
      <c r="N77" s="4"/>
    </row>
    <row r="78" spans="2:14" x14ac:dyDescent="0.2">
      <c r="B78" s="4"/>
      <c r="C78" s="4"/>
      <c r="D78" s="4"/>
      <c r="E78" s="4"/>
      <c r="F78" s="4"/>
      <c r="G78" s="4"/>
      <c r="H78" s="4"/>
      <c r="I78" s="4"/>
      <c r="J78" s="4"/>
      <c r="K78" s="4"/>
      <c r="L78" s="4"/>
      <c r="M78" s="4"/>
      <c r="N78" s="4"/>
    </row>
    <row r="79" spans="2:14" x14ac:dyDescent="0.2">
      <c r="B79" s="4"/>
      <c r="C79" s="4"/>
      <c r="D79" s="4"/>
      <c r="E79" s="4"/>
      <c r="F79" s="4"/>
      <c r="G79" s="4"/>
      <c r="H79" s="4"/>
      <c r="I79" s="4"/>
      <c r="J79" s="4"/>
      <c r="K79" s="4"/>
      <c r="L79" s="4"/>
      <c r="M79" s="4"/>
      <c r="N79" s="4"/>
    </row>
    <row r="80" spans="2:14" x14ac:dyDescent="0.2">
      <c r="B80" s="4"/>
      <c r="C80" s="4"/>
      <c r="D80" s="4"/>
      <c r="E80" s="4"/>
      <c r="F80" s="4"/>
      <c r="G80" s="4"/>
      <c r="H80" s="4"/>
      <c r="I80" s="4"/>
      <c r="J80" s="4"/>
      <c r="K80" s="4"/>
      <c r="L80" s="4"/>
      <c r="M80" s="4"/>
      <c r="N80" s="4"/>
    </row>
    <row r="81" spans="2:14" x14ac:dyDescent="0.2">
      <c r="B81" s="4"/>
      <c r="C81" s="4"/>
      <c r="D81" s="4"/>
      <c r="E81" s="4"/>
      <c r="F81" s="4"/>
      <c r="G81" s="4"/>
      <c r="H81" s="4"/>
      <c r="I81" s="4"/>
      <c r="J81" s="4"/>
      <c r="K81" s="4"/>
      <c r="L81" s="4"/>
      <c r="M81" s="4"/>
      <c r="N81" s="4"/>
    </row>
    <row r="82" spans="2:14" x14ac:dyDescent="0.2">
      <c r="B82" s="4"/>
      <c r="C82" s="4"/>
      <c r="D82" s="4"/>
      <c r="E82" s="4"/>
      <c r="F82" s="4"/>
      <c r="G82" s="4"/>
      <c r="H82" s="4"/>
      <c r="I82" s="4"/>
      <c r="J82" s="4"/>
      <c r="K82" s="4"/>
      <c r="L82" s="4"/>
      <c r="M82" s="4"/>
      <c r="N82" s="4"/>
    </row>
    <row r="83" spans="2:14" x14ac:dyDescent="0.2">
      <c r="B83" s="4"/>
      <c r="C83" s="4"/>
      <c r="D83" s="4"/>
      <c r="E83" s="4"/>
      <c r="F83" s="4"/>
      <c r="G83" s="4"/>
      <c r="H83" s="4"/>
      <c r="I83" s="4"/>
      <c r="J83" s="4"/>
      <c r="K83" s="4"/>
      <c r="L83" s="4"/>
      <c r="M83" s="4"/>
      <c r="N83" s="4"/>
    </row>
    <row r="84" spans="2:14" x14ac:dyDescent="0.2">
      <c r="B84" s="4"/>
      <c r="C84" s="4"/>
      <c r="D84" s="4"/>
      <c r="E84" s="4"/>
      <c r="F84" s="4"/>
      <c r="G84" s="4"/>
      <c r="H84" s="4"/>
      <c r="I84" s="4"/>
      <c r="J84" s="4"/>
      <c r="K84" s="4"/>
      <c r="L84" s="4"/>
      <c r="M84" s="4"/>
      <c r="N84" s="4"/>
    </row>
    <row r="85" spans="2:14" x14ac:dyDescent="0.2">
      <c r="B85" s="4"/>
      <c r="C85" s="4"/>
      <c r="D85" s="4"/>
      <c r="E85" s="4"/>
      <c r="F85" s="4"/>
      <c r="G85" s="4"/>
      <c r="H85" s="4"/>
      <c r="I85" s="4"/>
      <c r="J85" s="4"/>
      <c r="K85" s="4"/>
      <c r="L85" s="4"/>
      <c r="M85" s="4"/>
      <c r="N85" s="4"/>
    </row>
    <row r="86" spans="2:14" x14ac:dyDescent="0.2">
      <c r="B86" s="4"/>
      <c r="C86" s="4"/>
      <c r="D86" s="4"/>
      <c r="E86" s="4"/>
      <c r="F86" s="4"/>
      <c r="G86" s="4"/>
      <c r="H86" s="4"/>
      <c r="I86" s="4"/>
      <c r="J86" s="4"/>
      <c r="K86" s="4"/>
      <c r="L86" s="4"/>
      <c r="M86" s="4"/>
      <c r="N86" s="4"/>
    </row>
    <row r="87" spans="2:14" x14ac:dyDescent="0.2">
      <c r="B87" s="4"/>
      <c r="C87" s="4"/>
      <c r="D87" s="4"/>
      <c r="E87" s="4"/>
      <c r="F87" s="4"/>
      <c r="G87" s="4"/>
      <c r="H87" s="4"/>
      <c r="I87" s="4"/>
      <c r="J87" s="4"/>
      <c r="K87" s="4"/>
      <c r="L87" s="4"/>
      <c r="M87" s="4"/>
      <c r="N87" s="4"/>
    </row>
    <row r="88" spans="2:14" x14ac:dyDescent="0.2">
      <c r="B88" s="4"/>
      <c r="C88" s="4"/>
      <c r="D88" s="4"/>
      <c r="E88" s="4"/>
      <c r="F88" s="4"/>
      <c r="G88" s="4"/>
      <c r="H88" s="4"/>
      <c r="I88" s="4"/>
      <c r="J88" s="4"/>
      <c r="K88" s="4"/>
      <c r="L88" s="4"/>
      <c r="M88" s="4"/>
      <c r="N88" s="4"/>
    </row>
    <row r="89" spans="2:14" x14ac:dyDescent="0.2">
      <c r="B89" s="4"/>
      <c r="C89" s="4"/>
      <c r="D89" s="4"/>
      <c r="E89" s="4"/>
      <c r="F89" s="4"/>
      <c r="G89" s="4"/>
      <c r="H89" s="4"/>
      <c r="I89" s="4"/>
      <c r="J89" s="4"/>
      <c r="K89" s="4"/>
      <c r="L89" s="4"/>
      <c r="M89" s="4"/>
      <c r="N89" s="4"/>
    </row>
    <row r="90" spans="2:14" x14ac:dyDescent="0.2">
      <c r="B90" s="4"/>
      <c r="C90" s="4"/>
      <c r="D90" s="4"/>
      <c r="E90" s="4"/>
      <c r="F90" s="4"/>
      <c r="G90" s="4"/>
      <c r="H90" s="4"/>
      <c r="I90" s="4"/>
      <c r="J90" s="4"/>
      <c r="K90" s="4"/>
      <c r="L90" s="4"/>
      <c r="M90" s="4"/>
      <c r="N90" s="4"/>
    </row>
    <row r="91" spans="2:14" x14ac:dyDescent="0.2">
      <c r="B91" s="4"/>
      <c r="C91" s="4"/>
      <c r="D91" s="4"/>
      <c r="E91" s="4"/>
      <c r="F91" s="4"/>
      <c r="G91" s="4"/>
      <c r="H91" s="4"/>
      <c r="I91" s="4"/>
      <c r="J91" s="4"/>
      <c r="K91" s="4"/>
      <c r="L91" s="4"/>
      <c r="M91" s="4"/>
      <c r="N91" s="4"/>
    </row>
    <row r="92" spans="2:14" x14ac:dyDescent="0.2">
      <c r="B92" s="4"/>
      <c r="C92" s="4"/>
      <c r="D92" s="4"/>
      <c r="E92" s="4"/>
      <c r="F92" s="4"/>
      <c r="G92" s="4"/>
      <c r="H92" s="4"/>
      <c r="I92" s="4"/>
      <c r="J92" s="4"/>
      <c r="K92" s="4"/>
      <c r="L92" s="4"/>
      <c r="M92" s="4"/>
      <c r="N92" s="4"/>
    </row>
    <row r="93" spans="2:14" x14ac:dyDescent="0.2">
      <c r="B93" s="4"/>
      <c r="C93" s="4"/>
      <c r="D93" s="4"/>
      <c r="E93" s="4"/>
      <c r="F93" s="4"/>
      <c r="G93" s="4"/>
      <c r="H93" s="4"/>
      <c r="I93" s="4"/>
      <c r="J93" s="4"/>
      <c r="K93" s="4"/>
      <c r="L93" s="4"/>
      <c r="M93" s="4"/>
      <c r="N93" s="4"/>
    </row>
    <row r="94" spans="2:14" x14ac:dyDescent="0.2">
      <c r="B94" s="4"/>
      <c r="C94" s="4"/>
      <c r="D94" s="4"/>
      <c r="E94" s="4"/>
      <c r="F94" s="4"/>
      <c r="G94" s="4"/>
      <c r="H94" s="4"/>
      <c r="I94" s="4"/>
      <c r="J94" s="4"/>
      <c r="K94" s="4"/>
      <c r="L94" s="4"/>
      <c r="M94" s="4"/>
      <c r="N94" s="4"/>
    </row>
    <row r="95" spans="2:14" x14ac:dyDescent="0.2">
      <c r="B95" s="4"/>
      <c r="C95" s="4"/>
      <c r="D95" s="4"/>
      <c r="E95" s="4"/>
      <c r="F95" s="4"/>
      <c r="G95" s="4"/>
      <c r="H95" s="4"/>
      <c r="I95" s="4"/>
      <c r="J95" s="4"/>
      <c r="K95" s="4"/>
      <c r="L95" s="4"/>
      <c r="M95" s="4"/>
      <c r="N95" s="4"/>
    </row>
    <row r="96" spans="2:14" x14ac:dyDescent="0.2">
      <c r="B96" s="4"/>
      <c r="C96" s="4"/>
      <c r="D96" s="4"/>
      <c r="E96" s="4"/>
      <c r="F96" s="4"/>
      <c r="G96" s="4"/>
      <c r="H96" s="4"/>
      <c r="I96" s="4"/>
      <c r="J96" s="4"/>
      <c r="K96" s="4"/>
      <c r="L96" s="4"/>
      <c r="M96" s="4"/>
      <c r="N96" s="4"/>
    </row>
    <row r="97" spans="2:14" x14ac:dyDescent="0.2">
      <c r="B97" s="4"/>
      <c r="C97" s="4"/>
      <c r="D97" s="4"/>
      <c r="E97" s="4"/>
      <c r="F97" s="4"/>
      <c r="G97" s="4"/>
      <c r="H97" s="4"/>
      <c r="I97" s="4"/>
      <c r="J97" s="4"/>
      <c r="K97" s="4"/>
      <c r="L97" s="4"/>
      <c r="M97" s="4"/>
      <c r="N97" s="4"/>
    </row>
    <row r="98" spans="2:14" x14ac:dyDescent="0.2">
      <c r="B98" s="4"/>
      <c r="C98" s="4"/>
      <c r="D98" s="4"/>
      <c r="E98" s="4"/>
      <c r="F98" s="4"/>
      <c r="G98" s="4"/>
      <c r="H98" s="4"/>
      <c r="I98" s="4"/>
      <c r="J98" s="4"/>
      <c r="K98" s="4"/>
      <c r="L98" s="4"/>
      <c r="M98" s="4"/>
      <c r="N98" s="4"/>
    </row>
    <row r="99" spans="2:14" x14ac:dyDescent="0.2">
      <c r="B99" s="4"/>
      <c r="C99" s="4"/>
      <c r="D99" s="4"/>
      <c r="E99" s="4"/>
      <c r="F99" s="4"/>
      <c r="G99" s="4"/>
      <c r="H99" s="4"/>
      <c r="I99" s="4"/>
      <c r="J99" s="4"/>
      <c r="K99" s="4"/>
      <c r="L99" s="4"/>
      <c r="M99" s="4"/>
      <c r="N99" s="4"/>
    </row>
    <row r="100" spans="2:14" x14ac:dyDescent="0.2">
      <c r="B100" s="4"/>
      <c r="C100" s="4"/>
      <c r="D100" s="4"/>
      <c r="E100" s="4"/>
      <c r="F100" s="4"/>
      <c r="G100" s="4"/>
      <c r="H100" s="4"/>
      <c r="I100" s="4"/>
      <c r="J100" s="4"/>
      <c r="K100" s="4"/>
      <c r="L100" s="4"/>
      <c r="M100" s="4"/>
      <c r="N100" s="4"/>
    </row>
    <row r="101" spans="2:14" x14ac:dyDescent="0.2">
      <c r="B101" s="4"/>
      <c r="C101" s="4"/>
      <c r="D101" s="4"/>
      <c r="E101" s="4"/>
      <c r="F101" s="4"/>
      <c r="G101" s="4"/>
      <c r="H101" s="4"/>
      <c r="I101" s="4"/>
      <c r="J101" s="4"/>
      <c r="K101" s="4"/>
      <c r="L101" s="4"/>
      <c r="M101" s="4"/>
      <c r="N101" s="4"/>
    </row>
    <row r="102" spans="2:14" x14ac:dyDescent="0.2">
      <c r="B102" s="4"/>
      <c r="C102" s="4"/>
      <c r="D102" s="4"/>
      <c r="E102" s="4"/>
      <c r="F102" s="4"/>
      <c r="G102" s="4"/>
      <c r="H102" s="4"/>
      <c r="I102" s="4"/>
      <c r="J102" s="4"/>
      <c r="K102" s="4"/>
      <c r="L102" s="4"/>
      <c r="M102" s="4"/>
      <c r="N102" s="4"/>
    </row>
    <row r="103" spans="2:14" x14ac:dyDescent="0.2">
      <c r="B103" s="4"/>
      <c r="C103" s="4"/>
      <c r="D103" s="4"/>
      <c r="E103" s="4"/>
      <c r="F103" s="4"/>
      <c r="G103" s="4"/>
      <c r="H103" s="4"/>
      <c r="I103" s="4"/>
      <c r="J103" s="4"/>
      <c r="K103" s="4"/>
      <c r="L103" s="4"/>
      <c r="M103" s="4"/>
      <c r="N103" s="4"/>
    </row>
    <row r="104" spans="2:14" x14ac:dyDescent="0.2">
      <c r="B104" s="4"/>
      <c r="C104" s="4"/>
      <c r="D104" s="4"/>
      <c r="E104" s="4"/>
      <c r="F104" s="4"/>
      <c r="G104" s="4"/>
      <c r="H104" s="4"/>
      <c r="I104" s="4"/>
      <c r="J104" s="4"/>
      <c r="K104" s="4"/>
      <c r="L104" s="4"/>
      <c r="M104" s="4"/>
      <c r="N104" s="4"/>
    </row>
    <row r="105" spans="2:14" x14ac:dyDescent="0.2">
      <c r="B105" s="4"/>
      <c r="C105" s="4"/>
      <c r="D105" s="4"/>
      <c r="E105" s="4"/>
      <c r="F105" s="4"/>
      <c r="G105" s="4"/>
      <c r="H105" s="4"/>
      <c r="I105" s="4"/>
      <c r="J105" s="4"/>
      <c r="K105" s="4"/>
      <c r="L105" s="4"/>
      <c r="M105" s="4"/>
      <c r="N105" s="4"/>
    </row>
    <row r="106" spans="2:14" x14ac:dyDescent="0.2">
      <c r="B106" s="4"/>
      <c r="C106" s="4"/>
      <c r="D106" s="4"/>
      <c r="E106" s="4"/>
      <c r="F106" s="4"/>
      <c r="G106" s="4"/>
      <c r="H106" s="4"/>
      <c r="I106" s="4"/>
      <c r="J106" s="4"/>
      <c r="K106" s="4"/>
      <c r="L106" s="4"/>
      <c r="M106" s="4"/>
      <c r="N106" s="4"/>
    </row>
    <row r="107" spans="2:14" x14ac:dyDescent="0.2">
      <c r="B107" s="4"/>
      <c r="C107" s="4"/>
      <c r="D107" s="4"/>
      <c r="E107" s="4"/>
      <c r="F107" s="4"/>
      <c r="G107" s="4"/>
      <c r="H107" s="4"/>
      <c r="I107" s="4"/>
      <c r="J107" s="4"/>
      <c r="K107" s="4"/>
      <c r="L107" s="4"/>
      <c r="M107" s="4"/>
      <c r="N107" s="4"/>
    </row>
    <row r="108" spans="2:14" x14ac:dyDescent="0.2">
      <c r="B108" s="4"/>
      <c r="C108" s="4"/>
      <c r="D108" s="4"/>
      <c r="E108" s="4"/>
      <c r="F108" s="4"/>
      <c r="G108" s="4"/>
      <c r="H108" s="4"/>
      <c r="I108" s="4"/>
      <c r="J108" s="4"/>
      <c r="K108" s="4"/>
      <c r="L108" s="4"/>
      <c r="M108" s="4"/>
      <c r="N108" s="4"/>
    </row>
    <row r="109" spans="2:14" x14ac:dyDescent="0.2">
      <c r="B109" s="4"/>
      <c r="C109" s="4"/>
      <c r="D109" s="4"/>
      <c r="E109" s="4"/>
      <c r="F109" s="4"/>
      <c r="G109" s="4"/>
      <c r="H109" s="4"/>
      <c r="I109" s="4"/>
      <c r="J109" s="4"/>
      <c r="K109" s="4"/>
      <c r="L109" s="4"/>
      <c r="M109" s="4"/>
      <c r="N109" s="4"/>
    </row>
    <row r="110" spans="2:14" x14ac:dyDescent="0.2">
      <c r="B110" s="4"/>
      <c r="C110" s="4"/>
      <c r="D110" s="4"/>
      <c r="E110" s="4"/>
      <c r="F110" s="4"/>
      <c r="G110" s="4"/>
      <c r="H110" s="4"/>
      <c r="I110" s="4"/>
      <c r="J110" s="4"/>
      <c r="K110" s="4"/>
      <c r="L110" s="4"/>
      <c r="M110" s="4"/>
      <c r="N110" s="4"/>
    </row>
    <row r="111" spans="2:14" x14ac:dyDescent="0.2">
      <c r="B111" s="4"/>
      <c r="C111" s="4"/>
      <c r="D111" s="4"/>
      <c r="E111" s="4"/>
      <c r="F111" s="4"/>
      <c r="G111" s="4"/>
      <c r="H111" s="4"/>
      <c r="I111" s="4"/>
      <c r="J111" s="4"/>
      <c r="K111" s="4"/>
      <c r="L111" s="4"/>
      <c r="M111" s="4"/>
      <c r="N111" s="4"/>
    </row>
    <row r="112" spans="2:14" x14ac:dyDescent="0.2">
      <c r="B112" s="4"/>
      <c r="C112" s="4"/>
      <c r="D112" s="4"/>
      <c r="E112" s="4"/>
      <c r="F112" s="4"/>
      <c r="G112" s="4"/>
      <c r="H112" s="4"/>
      <c r="I112" s="4"/>
      <c r="J112" s="4"/>
      <c r="K112" s="4"/>
      <c r="L112" s="4"/>
      <c r="M112" s="4"/>
      <c r="N112" s="4"/>
    </row>
    <row r="113" spans="2:14" x14ac:dyDescent="0.2">
      <c r="B113" s="4"/>
      <c r="C113" s="4"/>
      <c r="D113" s="4"/>
      <c r="E113" s="4"/>
      <c r="F113" s="4"/>
      <c r="G113" s="4"/>
      <c r="H113" s="4"/>
      <c r="I113" s="4"/>
      <c r="J113" s="4"/>
      <c r="K113" s="4"/>
      <c r="L113" s="4"/>
      <c r="M113" s="4"/>
      <c r="N113" s="4"/>
    </row>
    <row r="114" spans="2:14" x14ac:dyDescent="0.2">
      <c r="B114" s="4"/>
      <c r="C114" s="4"/>
      <c r="D114" s="4"/>
      <c r="E114" s="4"/>
      <c r="F114" s="4"/>
      <c r="G114" s="4"/>
      <c r="H114" s="4"/>
      <c r="I114" s="4"/>
      <c r="J114" s="4"/>
      <c r="K114" s="4"/>
      <c r="L114" s="4"/>
      <c r="M114" s="4"/>
      <c r="N114" s="4"/>
    </row>
    <row r="115" spans="2:14" x14ac:dyDescent="0.2">
      <c r="B115" s="4"/>
      <c r="C115" s="4"/>
      <c r="D115" s="4"/>
      <c r="E115" s="4"/>
      <c r="F115" s="4"/>
      <c r="G115" s="4"/>
      <c r="H115" s="4"/>
      <c r="I115" s="4"/>
      <c r="J115" s="4"/>
      <c r="K115" s="4"/>
      <c r="L115" s="4"/>
      <c r="M115" s="4"/>
      <c r="N115" s="4"/>
    </row>
    <row r="116" spans="2:14" x14ac:dyDescent="0.2">
      <c r="B116" s="4"/>
      <c r="C116" s="4"/>
      <c r="D116" s="4"/>
      <c r="E116" s="4"/>
      <c r="F116" s="4"/>
      <c r="G116" s="4"/>
      <c r="H116" s="4"/>
      <c r="I116" s="4"/>
      <c r="J116" s="4"/>
      <c r="K116" s="4"/>
      <c r="L116" s="4"/>
      <c r="M116" s="4"/>
      <c r="N116" s="4"/>
    </row>
    <row r="117" spans="2:14" x14ac:dyDescent="0.2">
      <c r="B117" s="4"/>
      <c r="C117" s="4"/>
      <c r="D117" s="4"/>
      <c r="E117" s="4"/>
      <c r="F117" s="4"/>
      <c r="G117" s="4"/>
      <c r="H117" s="4"/>
      <c r="I117" s="4"/>
      <c r="J117" s="4"/>
      <c r="K117" s="4"/>
      <c r="L117" s="4"/>
      <c r="M117" s="4"/>
      <c r="N117" s="4"/>
    </row>
    <row r="118" spans="2:14" x14ac:dyDescent="0.2">
      <c r="B118" s="4"/>
      <c r="C118" s="4"/>
      <c r="D118" s="4"/>
      <c r="E118" s="4"/>
      <c r="F118" s="4"/>
      <c r="G118" s="4"/>
      <c r="H118" s="4"/>
      <c r="I118" s="4"/>
      <c r="J118" s="4"/>
      <c r="K118" s="4"/>
      <c r="L118" s="4"/>
      <c r="M118" s="4"/>
      <c r="N118" s="4"/>
    </row>
    <row r="119" spans="2:14" x14ac:dyDescent="0.2">
      <c r="B119" s="4"/>
      <c r="C119" s="4"/>
      <c r="D119" s="4"/>
      <c r="E119" s="4"/>
      <c r="F119" s="4"/>
      <c r="G119" s="4"/>
      <c r="H119" s="4"/>
      <c r="I119" s="4"/>
      <c r="J119" s="4"/>
      <c r="K119" s="4"/>
      <c r="L119" s="4"/>
      <c r="M119" s="4"/>
      <c r="N119" s="4"/>
    </row>
    <row r="120" spans="2:14" x14ac:dyDescent="0.2">
      <c r="B120" s="4"/>
      <c r="C120" s="4"/>
      <c r="D120" s="4"/>
      <c r="E120" s="4"/>
      <c r="F120" s="4"/>
      <c r="G120" s="4"/>
      <c r="H120" s="4"/>
      <c r="I120" s="4"/>
      <c r="J120" s="4"/>
      <c r="K120" s="4"/>
      <c r="L120" s="4"/>
      <c r="M120" s="4"/>
      <c r="N120" s="4"/>
    </row>
    <row r="121" spans="2:14" x14ac:dyDescent="0.2">
      <c r="B121" s="4"/>
      <c r="C121" s="4"/>
      <c r="D121" s="4"/>
      <c r="E121" s="4"/>
      <c r="F121" s="4"/>
      <c r="G121" s="4"/>
      <c r="H121" s="4"/>
      <c r="I121" s="4"/>
      <c r="J121" s="4"/>
      <c r="K121" s="4"/>
      <c r="L121" s="4"/>
      <c r="M121" s="4"/>
      <c r="N121" s="4"/>
    </row>
    <row r="122" spans="2:14" x14ac:dyDescent="0.2">
      <c r="B122" s="4"/>
      <c r="C122" s="4"/>
      <c r="D122" s="4"/>
      <c r="E122" s="4"/>
      <c r="F122" s="4"/>
      <c r="G122" s="4"/>
      <c r="H122" s="4"/>
      <c r="I122" s="4"/>
      <c r="J122" s="4"/>
      <c r="K122" s="4"/>
      <c r="L122" s="4"/>
      <c r="M122" s="4"/>
      <c r="N122" s="4"/>
    </row>
    <row r="123" spans="2:14" x14ac:dyDescent="0.2">
      <c r="B123" s="4"/>
      <c r="C123" s="4"/>
      <c r="D123" s="4"/>
      <c r="E123" s="4"/>
      <c r="F123" s="4"/>
      <c r="G123" s="4"/>
      <c r="H123" s="4"/>
      <c r="I123" s="4"/>
      <c r="J123" s="4"/>
      <c r="K123" s="4"/>
      <c r="L123" s="4"/>
      <c r="M123" s="4"/>
      <c r="N123" s="4"/>
    </row>
    <row r="124" spans="2:14" x14ac:dyDescent="0.2">
      <c r="B124" s="4"/>
      <c r="C124" s="4"/>
      <c r="D124" s="4"/>
      <c r="E124" s="4"/>
      <c r="F124" s="4"/>
      <c r="G124" s="4"/>
      <c r="H124" s="4"/>
      <c r="I124" s="4"/>
      <c r="J124" s="4"/>
      <c r="K124" s="4"/>
      <c r="L124" s="4"/>
      <c r="M124" s="4"/>
      <c r="N124" s="4"/>
    </row>
    <row r="125" spans="2:14" x14ac:dyDescent="0.2">
      <c r="B125" s="4"/>
      <c r="C125" s="4"/>
      <c r="D125" s="4"/>
      <c r="E125" s="4"/>
      <c r="F125" s="4"/>
      <c r="G125" s="4"/>
      <c r="H125" s="4"/>
      <c r="I125" s="4"/>
      <c r="J125" s="4"/>
      <c r="K125" s="4"/>
      <c r="L125" s="4"/>
      <c r="M125" s="4"/>
      <c r="N125" s="4"/>
    </row>
  </sheetData>
  <mergeCells count="3">
    <mergeCell ref="A1:L1"/>
    <mergeCell ref="A2:L2"/>
    <mergeCell ref="A3:L3"/>
  </mergeCells>
  <pageMargins left="0.75" right="0.75" top="1" bottom="1" header="0.5" footer="0.5"/>
  <pageSetup scale="79" orientation="landscape" r:id="rId1"/>
  <headerFooter alignWithMargins="0">
    <oddFooter>&amp;L&amp;Z
&amp;F&amp;C&amp;A&amp;R25.&amp;P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pageSetUpPr fitToPage="1"/>
  </sheetPr>
  <dimension ref="A1:N126"/>
  <sheetViews>
    <sheetView zoomScale="75" workbookViewId="0">
      <selection activeCell="A2" sqref="A2:L2"/>
    </sheetView>
  </sheetViews>
  <sheetFormatPr defaultRowHeight="12.75" x14ac:dyDescent="0.2"/>
  <cols>
    <col min="1" max="1" width="40.5703125" bestFit="1" customWidth="1"/>
    <col min="2" max="2" width="17.7109375" customWidth="1"/>
    <col min="3" max="3" width="1.7109375" customWidth="1"/>
    <col min="4" max="4" width="17.7109375" customWidth="1"/>
    <col min="5" max="5" width="1.7109375" customWidth="1"/>
    <col min="6" max="6" width="17.7109375" customWidth="1"/>
    <col min="7" max="7" width="1.7109375" customWidth="1"/>
    <col min="8" max="8" width="17.7109375" customWidth="1"/>
    <col min="9" max="9" width="1.7109375" customWidth="1"/>
    <col min="10" max="10" width="17.7109375" customWidth="1"/>
    <col min="11" max="11" width="1.7109375" customWidth="1"/>
    <col min="12" max="12" width="17.7109375" customWidth="1"/>
  </cols>
  <sheetData>
    <row r="1" spans="1:14" s="38" customFormat="1" ht="15.75" x14ac:dyDescent="0.25">
      <c r="A1" s="305" t="s">
        <v>133</v>
      </c>
      <c r="B1" s="305"/>
      <c r="C1" s="305"/>
      <c r="D1" s="305"/>
      <c r="E1" s="305"/>
      <c r="F1" s="305"/>
      <c r="G1" s="305"/>
      <c r="H1" s="305"/>
      <c r="I1" s="305"/>
      <c r="J1" s="305"/>
      <c r="K1" s="305"/>
      <c r="L1" s="305"/>
    </row>
    <row r="2" spans="1:14" s="38" customFormat="1" ht="15.75" x14ac:dyDescent="0.25">
      <c r="A2" s="305" t="s">
        <v>1081</v>
      </c>
      <c r="B2" s="305"/>
      <c r="C2" s="305"/>
      <c r="D2" s="305"/>
      <c r="E2" s="305"/>
      <c r="F2" s="305"/>
      <c r="G2" s="305"/>
      <c r="H2" s="305"/>
      <c r="I2" s="305"/>
      <c r="J2" s="305"/>
      <c r="K2" s="305"/>
      <c r="L2" s="305"/>
    </row>
    <row r="3" spans="1:14" x14ac:dyDescent="0.2">
      <c r="A3" s="294" t="e">
        <f>#REF!</f>
        <v>#REF!</v>
      </c>
      <c r="B3" s="294"/>
      <c r="C3" s="294"/>
      <c r="D3" s="294"/>
      <c r="E3" s="294"/>
      <c r="F3" s="294"/>
      <c r="G3" s="294"/>
      <c r="H3" s="294"/>
      <c r="I3" s="294"/>
      <c r="J3" s="294"/>
      <c r="K3" s="294"/>
      <c r="L3" s="294"/>
    </row>
    <row r="4" spans="1:14" x14ac:dyDescent="0.2">
      <c r="A4" s="155"/>
      <c r="B4" s="155"/>
      <c r="C4" s="155"/>
      <c r="D4" s="155"/>
      <c r="E4" s="155"/>
      <c r="F4" s="155"/>
      <c r="G4" s="155"/>
      <c r="H4" s="155"/>
      <c r="I4" s="155"/>
      <c r="J4" s="155"/>
      <c r="K4" s="155"/>
      <c r="L4" s="155"/>
    </row>
    <row r="6" spans="1:14" x14ac:dyDescent="0.2">
      <c r="B6" s="41" t="s">
        <v>24</v>
      </c>
      <c r="D6" s="150"/>
      <c r="F6" s="150"/>
      <c r="H6" s="41" t="s">
        <v>568</v>
      </c>
      <c r="J6" s="150"/>
      <c r="L6" s="41" t="s">
        <v>25</v>
      </c>
    </row>
    <row r="7" spans="1:14" s="10" customFormat="1" x14ac:dyDescent="0.2">
      <c r="B7" s="42" t="s">
        <v>26</v>
      </c>
      <c r="C7"/>
      <c r="D7" s="42" t="s">
        <v>106</v>
      </c>
      <c r="E7"/>
      <c r="F7" s="42" t="s">
        <v>107</v>
      </c>
      <c r="G7"/>
      <c r="H7" s="42" t="s">
        <v>569</v>
      </c>
      <c r="I7"/>
      <c r="J7" s="42" t="s">
        <v>108</v>
      </c>
      <c r="K7"/>
      <c r="L7" s="42" t="s">
        <v>26</v>
      </c>
    </row>
    <row r="8" spans="1:14" s="10" customFormat="1" x14ac:dyDescent="0.2">
      <c r="B8"/>
      <c r="C8"/>
      <c r="D8"/>
      <c r="E8"/>
      <c r="F8"/>
      <c r="G8"/>
      <c r="H8"/>
      <c r="I8"/>
      <c r="J8"/>
      <c r="K8"/>
      <c r="L8"/>
    </row>
    <row r="9" spans="1:14" s="10" customFormat="1" x14ac:dyDescent="0.2">
      <c r="A9" s="12" t="s">
        <v>457</v>
      </c>
      <c r="B9"/>
      <c r="C9"/>
      <c r="D9"/>
      <c r="E9"/>
      <c r="F9"/>
      <c r="G9"/>
      <c r="H9"/>
      <c r="I9"/>
      <c r="J9"/>
      <c r="K9"/>
      <c r="L9"/>
    </row>
    <row r="10" spans="1:14" x14ac:dyDescent="0.2">
      <c r="A10" t="s">
        <v>458</v>
      </c>
      <c r="B10" s="150">
        <v>0</v>
      </c>
      <c r="C10" s="150"/>
      <c r="D10" s="150">
        <f>-74076.28+74076.28</f>
        <v>0</v>
      </c>
      <c r="E10" s="150"/>
      <c r="F10" s="150">
        <v>0</v>
      </c>
      <c r="G10" s="150"/>
      <c r="H10" s="150">
        <v>0</v>
      </c>
      <c r="I10" s="150"/>
      <c r="J10" s="150">
        <v>0</v>
      </c>
      <c r="K10" s="150"/>
      <c r="L10" s="150">
        <v>0</v>
      </c>
      <c r="M10" s="4"/>
      <c r="N10" s="4"/>
    </row>
    <row r="11" spans="1:14" ht="13.5" thickBot="1" x14ac:dyDescent="0.25">
      <c r="B11" s="46">
        <f>SUM(B10:B10)</f>
        <v>0</v>
      </c>
      <c r="C11" s="150"/>
      <c r="D11" s="46">
        <f>SUM(D10:D10)</f>
        <v>0</v>
      </c>
      <c r="E11" s="150"/>
      <c r="F11" s="46">
        <f>SUM(F10:F10)</f>
        <v>0</v>
      </c>
      <c r="G11" s="150"/>
      <c r="H11" s="46">
        <f>SUM(H10:H10)</f>
        <v>0</v>
      </c>
      <c r="I11" s="150"/>
      <c r="J11" s="46">
        <f>SUM(J10:J10)</f>
        <v>0</v>
      </c>
      <c r="K11" s="150"/>
      <c r="L11" s="46">
        <f>SUM(L10:L10)</f>
        <v>0</v>
      </c>
      <c r="M11" s="4"/>
      <c r="N11" s="4"/>
    </row>
    <row r="12" spans="1:14" ht="13.5" thickTop="1" x14ac:dyDescent="0.2">
      <c r="B12" s="150"/>
      <c r="C12" s="150"/>
      <c r="D12" s="150"/>
      <c r="E12" s="150"/>
      <c r="F12" s="150"/>
      <c r="G12" s="150"/>
      <c r="H12" s="150"/>
      <c r="I12" s="150"/>
      <c r="J12" s="150"/>
      <c r="K12" s="150"/>
      <c r="L12" s="150"/>
      <c r="M12" s="4"/>
      <c r="N12" s="4"/>
    </row>
    <row r="13" spans="1:14" x14ac:dyDescent="0.2">
      <c r="B13" s="4"/>
      <c r="C13" s="4"/>
      <c r="D13" s="4"/>
      <c r="E13" s="4"/>
      <c r="F13" s="4"/>
      <c r="G13" s="4"/>
      <c r="H13" s="4"/>
      <c r="I13" s="4"/>
      <c r="J13" s="4"/>
      <c r="K13" s="4"/>
      <c r="L13" s="4"/>
      <c r="M13" s="4"/>
      <c r="N13" s="4"/>
    </row>
    <row r="14" spans="1:14" x14ac:dyDescent="0.2">
      <c r="B14" s="4"/>
      <c r="C14" s="4"/>
      <c r="D14" s="4"/>
      <c r="E14" s="4"/>
      <c r="F14" s="4"/>
      <c r="G14" s="4"/>
      <c r="H14" s="4"/>
      <c r="I14" s="4"/>
      <c r="J14" s="4"/>
      <c r="K14" s="4"/>
      <c r="L14" s="4"/>
      <c r="M14" s="4"/>
      <c r="N14" s="4"/>
    </row>
    <row r="15" spans="1:14" x14ac:dyDescent="0.2">
      <c r="B15" s="4"/>
      <c r="C15" s="4"/>
      <c r="D15" s="4"/>
      <c r="E15" s="4"/>
      <c r="F15" s="4"/>
      <c r="G15" s="4"/>
      <c r="H15" s="4"/>
      <c r="I15" s="4"/>
      <c r="J15" s="4"/>
      <c r="K15" s="4"/>
      <c r="L15" s="4"/>
      <c r="M15" s="4"/>
      <c r="N15" s="4"/>
    </row>
    <row r="16" spans="1:14" x14ac:dyDescent="0.2">
      <c r="B16" s="4"/>
      <c r="C16" s="4"/>
      <c r="D16" s="4"/>
      <c r="E16" s="4"/>
      <c r="F16" s="4"/>
      <c r="G16" s="4"/>
      <c r="H16" s="4"/>
      <c r="I16" s="4"/>
      <c r="J16" s="4"/>
      <c r="K16" s="4"/>
      <c r="L16" s="4"/>
      <c r="M16" s="4"/>
      <c r="N16" s="4"/>
    </row>
    <row r="17" spans="2:14" x14ac:dyDescent="0.2">
      <c r="B17" s="4"/>
      <c r="C17" s="4"/>
      <c r="D17" s="4"/>
      <c r="E17" s="4"/>
      <c r="F17" s="4"/>
      <c r="G17" s="4"/>
      <c r="H17" s="4"/>
      <c r="I17" s="4"/>
      <c r="J17" s="4"/>
      <c r="K17" s="4"/>
      <c r="L17" s="4"/>
      <c r="M17" s="4"/>
      <c r="N17" s="4"/>
    </row>
    <row r="18" spans="2:14" x14ac:dyDescent="0.2">
      <c r="B18" s="4"/>
      <c r="C18" s="4"/>
      <c r="D18" s="4"/>
      <c r="E18" s="4"/>
      <c r="F18" s="4"/>
      <c r="G18" s="4"/>
      <c r="H18" s="4"/>
      <c r="I18" s="4"/>
      <c r="J18" s="4"/>
      <c r="K18" s="4"/>
      <c r="L18" s="4"/>
      <c r="M18" s="4"/>
      <c r="N18" s="4"/>
    </row>
    <row r="19" spans="2:14" x14ac:dyDescent="0.2">
      <c r="B19" s="4"/>
      <c r="C19" s="4"/>
      <c r="D19" s="4"/>
      <c r="E19" s="4"/>
      <c r="F19" s="4"/>
      <c r="G19" s="4"/>
      <c r="H19" s="4"/>
      <c r="I19" s="4"/>
      <c r="J19" s="4"/>
      <c r="K19" s="4"/>
      <c r="L19" s="4"/>
      <c r="M19" s="4"/>
      <c r="N19" s="4"/>
    </row>
    <row r="20" spans="2:14" x14ac:dyDescent="0.2">
      <c r="B20" s="4"/>
      <c r="C20" s="4"/>
      <c r="D20" s="4"/>
      <c r="E20" s="4"/>
      <c r="F20" s="4"/>
      <c r="G20" s="4"/>
      <c r="H20" s="4"/>
      <c r="I20" s="4"/>
      <c r="J20" s="4"/>
      <c r="K20" s="4"/>
      <c r="L20" s="4"/>
      <c r="M20" s="4"/>
      <c r="N20" s="4"/>
    </row>
    <row r="21" spans="2:14" x14ac:dyDescent="0.2">
      <c r="B21" s="4"/>
      <c r="C21" s="4"/>
      <c r="D21" s="4"/>
      <c r="E21" s="4"/>
      <c r="F21" s="4"/>
      <c r="G21" s="4"/>
      <c r="H21" s="4"/>
      <c r="I21" s="4"/>
      <c r="J21" s="4"/>
      <c r="K21" s="4"/>
      <c r="L21" s="4"/>
      <c r="M21" s="4"/>
      <c r="N21" s="4"/>
    </row>
    <row r="22" spans="2:14" x14ac:dyDescent="0.2">
      <c r="B22" s="4"/>
      <c r="C22" s="4"/>
      <c r="D22" s="4"/>
      <c r="E22" s="4"/>
      <c r="F22" s="4"/>
      <c r="G22" s="4"/>
      <c r="H22" s="4"/>
      <c r="I22" s="4"/>
      <c r="J22" s="4"/>
      <c r="K22" s="4"/>
      <c r="L22" s="4"/>
      <c r="M22" s="4"/>
      <c r="N22" s="4"/>
    </row>
    <row r="23" spans="2:14" x14ac:dyDescent="0.2">
      <c r="B23" s="4"/>
      <c r="C23" s="4"/>
      <c r="D23" s="4"/>
      <c r="E23" s="4"/>
      <c r="F23" s="4"/>
      <c r="G23" s="4"/>
      <c r="H23" s="4"/>
      <c r="I23" s="4"/>
      <c r="J23" s="4"/>
      <c r="K23" s="4"/>
      <c r="L23" s="4"/>
      <c r="M23" s="4"/>
      <c r="N23" s="4"/>
    </row>
    <row r="24" spans="2:14" x14ac:dyDescent="0.2">
      <c r="B24" s="4"/>
      <c r="C24" s="4"/>
      <c r="D24" s="4"/>
      <c r="E24" s="4"/>
      <c r="F24" s="4"/>
      <c r="G24" s="4"/>
      <c r="H24" s="4"/>
      <c r="I24" s="4"/>
      <c r="J24" s="4"/>
      <c r="K24" s="4"/>
      <c r="L24" s="4"/>
      <c r="M24" s="4"/>
      <c r="N24" s="4"/>
    </row>
    <row r="25" spans="2:14" x14ac:dyDescent="0.2">
      <c r="B25" s="4"/>
      <c r="C25" s="4"/>
      <c r="D25" s="4"/>
      <c r="E25" s="4"/>
      <c r="F25" s="4"/>
      <c r="G25" s="4"/>
      <c r="H25" s="4"/>
      <c r="I25" s="4"/>
      <c r="J25" s="4"/>
      <c r="K25" s="4"/>
      <c r="L25" s="4"/>
      <c r="M25" s="4"/>
      <c r="N25" s="4"/>
    </row>
    <row r="26" spans="2:14" x14ac:dyDescent="0.2">
      <c r="B26" s="4"/>
      <c r="C26" s="4"/>
      <c r="D26" s="4"/>
      <c r="E26" s="4"/>
      <c r="F26" s="4"/>
      <c r="G26" s="4"/>
      <c r="H26" s="4"/>
      <c r="I26" s="4"/>
      <c r="J26" s="4"/>
      <c r="K26" s="4"/>
      <c r="L26" s="4"/>
      <c r="M26" s="4"/>
      <c r="N26" s="4"/>
    </row>
    <row r="27" spans="2:14" x14ac:dyDescent="0.2">
      <c r="B27" s="4"/>
      <c r="C27" s="4"/>
      <c r="D27" s="4"/>
      <c r="E27" s="4"/>
      <c r="F27" s="4"/>
      <c r="G27" s="4"/>
      <c r="H27" s="4"/>
      <c r="I27" s="4"/>
      <c r="J27" s="4"/>
      <c r="K27" s="4"/>
      <c r="L27" s="4"/>
      <c r="M27" s="4"/>
      <c r="N27" s="4"/>
    </row>
    <row r="28" spans="2:14" x14ac:dyDescent="0.2">
      <c r="B28" s="4"/>
      <c r="C28" s="4"/>
      <c r="D28" s="4"/>
      <c r="E28" s="4"/>
      <c r="F28" s="4"/>
      <c r="G28" s="4"/>
      <c r="H28" s="4"/>
      <c r="I28" s="4"/>
      <c r="J28" s="4"/>
      <c r="K28" s="4"/>
      <c r="L28" s="4"/>
      <c r="M28" s="4"/>
      <c r="N28" s="4"/>
    </row>
    <row r="29" spans="2:14" x14ac:dyDescent="0.2">
      <c r="B29" s="4"/>
      <c r="C29" s="4"/>
      <c r="D29" s="4"/>
      <c r="E29" s="4"/>
      <c r="F29" s="4"/>
      <c r="G29" s="4"/>
      <c r="H29" s="4"/>
      <c r="I29" s="4"/>
      <c r="J29" s="4"/>
      <c r="K29" s="4"/>
      <c r="L29" s="4"/>
      <c r="M29" s="4"/>
      <c r="N29" s="4"/>
    </row>
    <row r="30" spans="2:14" x14ac:dyDescent="0.2">
      <c r="B30" s="4"/>
      <c r="C30" s="4"/>
      <c r="D30" s="4"/>
      <c r="E30" s="4"/>
      <c r="F30" s="4"/>
      <c r="G30" s="4"/>
      <c r="H30" s="4"/>
      <c r="I30" s="4"/>
      <c r="J30" s="4"/>
      <c r="K30" s="4"/>
      <c r="L30" s="4"/>
      <c r="M30" s="4"/>
      <c r="N30" s="4"/>
    </row>
    <row r="31" spans="2:14" x14ac:dyDescent="0.2">
      <c r="B31" s="4"/>
      <c r="C31" s="4"/>
      <c r="D31" s="4"/>
      <c r="E31" s="4"/>
      <c r="F31" s="4"/>
      <c r="G31" s="4"/>
      <c r="H31" s="4"/>
      <c r="I31" s="4"/>
      <c r="J31" s="4"/>
      <c r="K31" s="4"/>
      <c r="L31" s="4"/>
      <c r="M31" s="4"/>
      <c r="N31" s="4"/>
    </row>
    <row r="32" spans="2:14" x14ac:dyDescent="0.2">
      <c r="B32" s="4"/>
      <c r="C32" s="4"/>
      <c r="D32" s="4"/>
      <c r="E32" s="4"/>
      <c r="F32" s="4"/>
      <c r="G32" s="4"/>
      <c r="H32" s="4"/>
      <c r="I32" s="4"/>
      <c r="J32" s="4"/>
      <c r="K32" s="4"/>
      <c r="L32" s="4"/>
      <c r="M32" s="4"/>
      <c r="N32" s="4"/>
    </row>
    <row r="33" spans="2:14" x14ac:dyDescent="0.2">
      <c r="B33" s="4"/>
      <c r="C33" s="4"/>
      <c r="D33" s="4"/>
      <c r="E33" s="4"/>
      <c r="F33" s="4"/>
      <c r="G33" s="4"/>
      <c r="H33" s="4"/>
      <c r="I33" s="4"/>
      <c r="J33" s="4"/>
      <c r="K33" s="4"/>
      <c r="L33" s="4"/>
      <c r="M33" s="4"/>
      <c r="N33" s="4"/>
    </row>
    <row r="34" spans="2:14" x14ac:dyDescent="0.2">
      <c r="B34" s="4"/>
      <c r="C34" s="4"/>
      <c r="D34" s="4"/>
      <c r="E34" s="4"/>
      <c r="F34" s="4"/>
      <c r="G34" s="4"/>
      <c r="H34" s="4"/>
      <c r="I34" s="4"/>
      <c r="J34" s="4"/>
      <c r="K34" s="4"/>
      <c r="L34" s="4"/>
      <c r="M34" s="4"/>
      <c r="N34" s="4"/>
    </row>
    <row r="35" spans="2:14" x14ac:dyDescent="0.2">
      <c r="B35" s="4"/>
      <c r="C35" s="4"/>
      <c r="D35" s="4"/>
      <c r="E35" s="4"/>
      <c r="F35" s="4"/>
      <c r="G35" s="4"/>
      <c r="H35" s="4"/>
      <c r="I35" s="4"/>
      <c r="J35" s="4"/>
      <c r="K35" s="4"/>
      <c r="L35" s="4"/>
      <c r="M35" s="4"/>
      <c r="N35" s="4"/>
    </row>
    <row r="36" spans="2:14" x14ac:dyDescent="0.2">
      <c r="B36" s="4"/>
      <c r="C36" s="4"/>
      <c r="D36" s="4"/>
      <c r="E36" s="4"/>
      <c r="F36" s="4"/>
      <c r="G36" s="4"/>
      <c r="H36" s="4"/>
      <c r="I36" s="4"/>
      <c r="J36" s="4"/>
      <c r="K36" s="4"/>
      <c r="L36" s="4"/>
      <c r="M36" s="4"/>
      <c r="N36" s="4"/>
    </row>
    <row r="37" spans="2:14" x14ac:dyDescent="0.2">
      <c r="B37" s="4"/>
      <c r="C37" s="4"/>
      <c r="D37" s="4"/>
      <c r="E37" s="4"/>
      <c r="F37" s="4"/>
      <c r="G37" s="4"/>
      <c r="H37" s="4"/>
      <c r="I37" s="4"/>
      <c r="J37" s="4"/>
      <c r="K37" s="4"/>
      <c r="L37" s="4"/>
      <c r="M37" s="4"/>
      <c r="N37" s="4"/>
    </row>
    <row r="38" spans="2:14" x14ac:dyDescent="0.2">
      <c r="B38" s="4"/>
      <c r="C38" s="4"/>
      <c r="D38" s="4"/>
      <c r="E38" s="4"/>
      <c r="F38" s="4"/>
      <c r="G38" s="4"/>
      <c r="H38" s="4"/>
      <c r="I38" s="4"/>
      <c r="J38" s="4"/>
      <c r="K38" s="4"/>
      <c r="L38" s="4"/>
      <c r="M38" s="4"/>
      <c r="N38" s="4"/>
    </row>
    <row r="39" spans="2:14" x14ac:dyDescent="0.2">
      <c r="B39" s="4"/>
      <c r="C39" s="4"/>
      <c r="D39" s="4"/>
      <c r="E39" s="4"/>
      <c r="F39" s="4"/>
      <c r="G39" s="4"/>
      <c r="H39" s="4"/>
      <c r="I39" s="4"/>
      <c r="J39" s="4"/>
      <c r="K39" s="4"/>
      <c r="L39" s="4"/>
      <c r="M39" s="4"/>
      <c r="N39" s="4"/>
    </row>
    <row r="40" spans="2:14" x14ac:dyDescent="0.2">
      <c r="B40" s="4"/>
      <c r="C40" s="4"/>
      <c r="D40" s="4"/>
      <c r="E40" s="4"/>
      <c r="F40" s="4"/>
      <c r="G40" s="4"/>
      <c r="H40" s="4"/>
      <c r="I40" s="4"/>
      <c r="J40" s="4"/>
      <c r="K40" s="4"/>
      <c r="L40" s="4"/>
      <c r="M40" s="4"/>
      <c r="N40" s="4"/>
    </row>
    <row r="41" spans="2:14" x14ac:dyDescent="0.2">
      <c r="B41" s="4"/>
      <c r="C41" s="4"/>
      <c r="D41" s="4"/>
      <c r="E41" s="4"/>
      <c r="F41" s="4"/>
      <c r="G41" s="4"/>
      <c r="H41" s="4"/>
      <c r="I41" s="4"/>
      <c r="J41" s="4"/>
      <c r="K41" s="4"/>
      <c r="L41" s="4"/>
      <c r="M41" s="4"/>
      <c r="N41" s="4"/>
    </row>
    <row r="42" spans="2:14" x14ac:dyDescent="0.2">
      <c r="B42" s="4"/>
      <c r="C42" s="4"/>
      <c r="D42" s="4"/>
      <c r="E42" s="4"/>
      <c r="F42" s="4"/>
      <c r="G42" s="4"/>
      <c r="H42" s="4"/>
      <c r="I42" s="4"/>
      <c r="J42" s="4"/>
      <c r="K42" s="4"/>
      <c r="L42" s="4"/>
      <c r="M42" s="4"/>
      <c r="N42" s="4"/>
    </row>
    <row r="43" spans="2:14" x14ac:dyDescent="0.2">
      <c r="B43" s="4"/>
      <c r="C43" s="4"/>
      <c r="D43" s="4"/>
      <c r="E43" s="4"/>
      <c r="F43" s="4"/>
      <c r="G43" s="4"/>
      <c r="H43" s="4"/>
      <c r="I43" s="4"/>
      <c r="J43" s="4"/>
      <c r="K43" s="4"/>
      <c r="L43" s="4"/>
      <c r="M43" s="4"/>
      <c r="N43" s="4"/>
    </row>
    <row r="44" spans="2:14" x14ac:dyDescent="0.2">
      <c r="B44" s="4"/>
      <c r="C44" s="4"/>
      <c r="D44" s="4"/>
      <c r="E44" s="4"/>
      <c r="F44" s="4"/>
      <c r="G44" s="4"/>
      <c r="H44" s="4"/>
      <c r="I44" s="4"/>
      <c r="J44" s="4"/>
      <c r="K44" s="4"/>
      <c r="L44" s="4"/>
      <c r="M44" s="4"/>
      <c r="N44" s="4"/>
    </row>
    <row r="45" spans="2:14" x14ac:dyDescent="0.2">
      <c r="B45" s="4"/>
      <c r="C45" s="4"/>
      <c r="D45" s="4"/>
      <c r="E45" s="4"/>
      <c r="F45" s="4"/>
      <c r="G45" s="4"/>
      <c r="H45" s="4"/>
      <c r="I45" s="4"/>
      <c r="J45" s="4"/>
      <c r="K45" s="4"/>
      <c r="L45" s="4"/>
      <c r="M45" s="4"/>
      <c r="N45" s="4"/>
    </row>
    <row r="46" spans="2:14" x14ac:dyDescent="0.2">
      <c r="B46" s="4"/>
      <c r="C46" s="4"/>
      <c r="D46" s="4"/>
      <c r="E46" s="4"/>
      <c r="F46" s="4"/>
      <c r="G46" s="4"/>
      <c r="H46" s="4"/>
      <c r="I46" s="4"/>
      <c r="J46" s="4"/>
      <c r="K46" s="4"/>
      <c r="L46" s="4"/>
      <c r="M46" s="4"/>
      <c r="N46" s="4"/>
    </row>
    <row r="47" spans="2:14" x14ac:dyDescent="0.2">
      <c r="B47" s="4"/>
      <c r="C47" s="4"/>
      <c r="D47" s="4"/>
      <c r="E47" s="4"/>
      <c r="F47" s="4"/>
      <c r="G47" s="4"/>
      <c r="H47" s="4"/>
      <c r="I47" s="4"/>
      <c r="J47" s="4"/>
      <c r="K47" s="4"/>
      <c r="L47" s="4"/>
      <c r="M47" s="4"/>
      <c r="N47" s="4"/>
    </row>
    <row r="48" spans="2:14" x14ac:dyDescent="0.2">
      <c r="B48" s="4"/>
      <c r="C48" s="4"/>
      <c r="D48" s="4"/>
      <c r="E48" s="4"/>
      <c r="F48" s="4"/>
      <c r="G48" s="4"/>
      <c r="H48" s="4"/>
      <c r="I48" s="4"/>
      <c r="J48" s="4"/>
      <c r="K48" s="4"/>
      <c r="L48" s="4"/>
      <c r="M48" s="4"/>
      <c r="N48" s="4"/>
    </row>
    <row r="49" spans="2:14" x14ac:dyDescent="0.2">
      <c r="B49" s="4"/>
      <c r="C49" s="4"/>
      <c r="D49" s="4"/>
      <c r="E49" s="4"/>
      <c r="F49" s="4"/>
      <c r="G49" s="4"/>
      <c r="H49" s="4"/>
      <c r="I49" s="4"/>
      <c r="J49" s="4"/>
      <c r="K49" s="4"/>
      <c r="L49" s="4"/>
      <c r="M49" s="4"/>
      <c r="N49" s="4"/>
    </row>
    <row r="50" spans="2:14" x14ac:dyDescent="0.2">
      <c r="B50" s="4"/>
      <c r="C50" s="4"/>
      <c r="D50" s="4"/>
      <c r="E50" s="4"/>
      <c r="F50" s="4"/>
      <c r="G50" s="4"/>
      <c r="H50" s="4"/>
      <c r="I50" s="4"/>
      <c r="J50" s="4"/>
      <c r="K50" s="4"/>
      <c r="L50" s="4"/>
      <c r="M50" s="4"/>
      <c r="N50" s="4"/>
    </row>
    <row r="51" spans="2:14" x14ac:dyDescent="0.2">
      <c r="B51" s="4"/>
      <c r="C51" s="4"/>
      <c r="D51" s="4"/>
      <c r="E51" s="4"/>
      <c r="F51" s="4"/>
      <c r="G51" s="4"/>
      <c r="H51" s="4"/>
      <c r="I51" s="4"/>
      <c r="J51" s="4"/>
      <c r="K51" s="4"/>
      <c r="L51" s="4"/>
      <c r="M51" s="4"/>
      <c r="N51" s="4"/>
    </row>
    <row r="52" spans="2:14" x14ac:dyDescent="0.2">
      <c r="B52" s="4"/>
      <c r="C52" s="4"/>
      <c r="D52" s="4"/>
      <c r="E52" s="4"/>
      <c r="F52" s="4"/>
      <c r="G52" s="4"/>
      <c r="H52" s="4"/>
      <c r="I52" s="4"/>
      <c r="J52" s="4"/>
      <c r="K52" s="4"/>
      <c r="L52" s="4"/>
      <c r="M52" s="4"/>
      <c r="N52" s="4"/>
    </row>
    <row r="53" spans="2:14" x14ac:dyDescent="0.2">
      <c r="B53" s="4"/>
      <c r="C53" s="4"/>
      <c r="D53" s="4"/>
      <c r="E53" s="4"/>
      <c r="F53" s="4"/>
      <c r="G53" s="4"/>
      <c r="H53" s="4"/>
      <c r="I53" s="4"/>
      <c r="J53" s="4"/>
      <c r="K53" s="4"/>
      <c r="L53" s="4"/>
      <c r="M53" s="4"/>
      <c r="N53" s="4"/>
    </row>
    <row r="54" spans="2:14" x14ac:dyDescent="0.2">
      <c r="B54" s="4"/>
      <c r="C54" s="4"/>
      <c r="D54" s="4"/>
      <c r="E54" s="4"/>
      <c r="F54" s="4"/>
      <c r="G54" s="4"/>
      <c r="H54" s="4"/>
      <c r="I54" s="4"/>
      <c r="J54" s="4"/>
      <c r="K54" s="4"/>
      <c r="L54" s="4"/>
      <c r="M54" s="4"/>
      <c r="N54" s="4"/>
    </row>
    <row r="55" spans="2:14" x14ac:dyDescent="0.2">
      <c r="B55" s="4"/>
      <c r="C55" s="4"/>
      <c r="D55" s="4"/>
      <c r="E55" s="4"/>
      <c r="F55" s="4"/>
      <c r="G55" s="4"/>
      <c r="H55" s="4"/>
      <c r="I55" s="4"/>
      <c r="J55" s="4"/>
      <c r="K55" s="4"/>
      <c r="L55" s="4"/>
      <c r="M55" s="4"/>
      <c r="N55" s="4"/>
    </row>
    <row r="56" spans="2:14" x14ac:dyDescent="0.2">
      <c r="B56" s="4"/>
      <c r="C56" s="4"/>
      <c r="D56" s="4"/>
      <c r="E56" s="4"/>
      <c r="F56" s="4"/>
      <c r="G56" s="4"/>
      <c r="H56" s="4"/>
      <c r="I56" s="4"/>
      <c r="J56" s="4"/>
      <c r="K56" s="4"/>
      <c r="L56" s="4"/>
      <c r="M56" s="4"/>
      <c r="N56" s="4"/>
    </row>
    <row r="57" spans="2:14" x14ac:dyDescent="0.2">
      <c r="B57" s="4"/>
      <c r="C57" s="4"/>
      <c r="D57" s="4"/>
      <c r="E57" s="4"/>
      <c r="F57" s="4"/>
      <c r="G57" s="4"/>
      <c r="H57" s="4"/>
      <c r="I57" s="4"/>
      <c r="J57" s="4"/>
      <c r="K57" s="4"/>
      <c r="L57" s="4"/>
      <c r="M57" s="4"/>
      <c r="N57" s="4"/>
    </row>
    <row r="58" spans="2:14" x14ac:dyDescent="0.2">
      <c r="B58" s="4"/>
      <c r="C58" s="4"/>
      <c r="D58" s="4"/>
      <c r="E58" s="4"/>
      <c r="F58" s="4"/>
      <c r="G58" s="4"/>
      <c r="H58" s="4"/>
      <c r="I58" s="4"/>
      <c r="J58" s="4"/>
      <c r="K58" s="4"/>
      <c r="L58" s="4"/>
      <c r="M58" s="4"/>
      <c r="N58" s="4"/>
    </row>
    <row r="59" spans="2:14" x14ac:dyDescent="0.2">
      <c r="B59" s="4"/>
      <c r="C59" s="4"/>
      <c r="D59" s="4"/>
      <c r="E59" s="4"/>
      <c r="F59" s="4"/>
      <c r="G59" s="4"/>
      <c r="H59" s="4"/>
      <c r="I59" s="4"/>
      <c r="J59" s="4"/>
      <c r="K59" s="4"/>
      <c r="L59" s="4"/>
      <c r="M59" s="4"/>
      <c r="N59" s="4"/>
    </row>
    <row r="60" spans="2:14" x14ac:dyDescent="0.2">
      <c r="B60" s="4"/>
      <c r="C60" s="4"/>
      <c r="D60" s="4"/>
      <c r="E60" s="4"/>
      <c r="F60" s="4"/>
      <c r="G60" s="4"/>
      <c r="H60" s="4"/>
      <c r="I60" s="4"/>
      <c r="J60" s="4"/>
      <c r="K60" s="4"/>
      <c r="L60" s="4"/>
      <c r="M60" s="4"/>
      <c r="N60" s="4"/>
    </row>
    <row r="61" spans="2:14" x14ac:dyDescent="0.2">
      <c r="B61" s="4"/>
      <c r="C61" s="4"/>
      <c r="D61" s="4"/>
      <c r="E61" s="4"/>
      <c r="F61" s="4"/>
      <c r="G61" s="4"/>
      <c r="H61" s="4"/>
      <c r="I61" s="4"/>
      <c r="J61" s="4"/>
      <c r="K61" s="4"/>
      <c r="L61" s="4"/>
      <c r="M61" s="4"/>
      <c r="N61" s="4"/>
    </row>
    <row r="62" spans="2:14" x14ac:dyDescent="0.2">
      <c r="B62" s="4"/>
      <c r="C62" s="4"/>
      <c r="D62" s="4"/>
      <c r="E62" s="4"/>
      <c r="F62" s="4"/>
      <c r="G62" s="4"/>
      <c r="H62" s="4"/>
      <c r="I62" s="4"/>
      <c r="J62" s="4"/>
      <c r="K62" s="4"/>
      <c r="L62" s="4"/>
      <c r="M62" s="4"/>
      <c r="N62" s="4"/>
    </row>
    <row r="63" spans="2:14" x14ac:dyDescent="0.2">
      <c r="B63" s="4"/>
      <c r="C63" s="4"/>
      <c r="D63" s="4"/>
      <c r="E63" s="4"/>
      <c r="F63" s="4"/>
      <c r="G63" s="4"/>
      <c r="H63" s="4"/>
      <c r="I63" s="4"/>
      <c r="J63" s="4"/>
      <c r="K63" s="4"/>
      <c r="L63" s="4"/>
      <c r="M63" s="4"/>
      <c r="N63" s="4"/>
    </row>
    <row r="64" spans="2:14" x14ac:dyDescent="0.2">
      <c r="B64" s="4"/>
      <c r="C64" s="4"/>
      <c r="D64" s="4"/>
      <c r="E64" s="4"/>
      <c r="F64" s="4"/>
      <c r="G64" s="4"/>
      <c r="H64" s="4"/>
      <c r="I64" s="4"/>
      <c r="J64" s="4"/>
      <c r="K64" s="4"/>
      <c r="L64" s="4"/>
      <c r="M64" s="4"/>
      <c r="N64" s="4"/>
    </row>
    <row r="65" spans="2:14" x14ac:dyDescent="0.2">
      <c r="B65" s="4"/>
      <c r="C65" s="4"/>
      <c r="D65" s="4"/>
      <c r="E65" s="4"/>
      <c r="F65" s="4"/>
      <c r="G65" s="4"/>
      <c r="H65" s="4"/>
      <c r="I65" s="4"/>
      <c r="J65" s="4"/>
      <c r="K65" s="4"/>
      <c r="L65" s="4"/>
      <c r="M65" s="4"/>
      <c r="N65" s="4"/>
    </row>
    <row r="66" spans="2:14" x14ac:dyDescent="0.2">
      <c r="B66" s="4"/>
      <c r="C66" s="4"/>
      <c r="D66" s="4"/>
      <c r="E66" s="4"/>
      <c r="F66" s="4"/>
      <c r="G66" s="4"/>
      <c r="H66" s="4"/>
      <c r="I66" s="4"/>
      <c r="J66" s="4"/>
      <c r="K66" s="4"/>
      <c r="L66" s="4"/>
      <c r="M66" s="4"/>
      <c r="N66" s="4"/>
    </row>
    <row r="67" spans="2:14" x14ac:dyDescent="0.2">
      <c r="B67" s="4"/>
      <c r="C67" s="4"/>
      <c r="D67" s="4"/>
      <c r="E67" s="4"/>
      <c r="F67" s="4"/>
      <c r="G67" s="4"/>
      <c r="H67" s="4"/>
      <c r="I67" s="4"/>
      <c r="J67" s="4"/>
      <c r="K67" s="4"/>
      <c r="L67" s="4"/>
      <c r="M67" s="4"/>
      <c r="N67" s="4"/>
    </row>
    <row r="68" spans="2:14" x14ac:dyDescent="0.2">
      <c r="B68" s="4"/>
      <c r="C68" s="4"/>
      <c r="D68" s="4"/>
      <c r="E68" s="4"/>
      <c r="F68" s="4"/>
      <c r="G68" s="4"/>
      <c r="H68" s="4"/>
      <c r="I68" s="4"/>
      <c r="J68" s="4"/>
      <c r="K68" s="4"/>
      <c r="L68" s="4"/>
      <c r="M68" s="4"/>
      <c r="N68" s="4"/>
    </row>
    <row r="69" spans="2:14" x14ac:dyDescent="0.2">
      <c r="B69" s="4"/>
      <c r="C69" s="4"/>
      <c r="D69" s="4"/>
      <c r="E69" s="4"/>
      <c r="F69" s="4"/>
      <c r="G69" s="4"/>
      <c r="H69" s="4"/>
      <c r="I69" s="4"/>
      <c r="J69" s="4"/>
      <c r="K69" s="4"/>
      <c r="L69" s="4"/>
      <c r="M69" s="4"/>
      <c r="N69" s="4"/>
    </row>
    <row r="70" spans="2:14" x14ac:dyDescent="0.2">
      <c r="B70" s="4"/>
      <c r="C70" s="4"/>
      <c r="D70" s="4"/>
      <c r="E70" s="4"/>
      <c r="F70" s="4"/>
      <c r="G70" s="4"/>
      <c r="H70" s="4"/>
      <c r="I70" s="4"/>
      <c r="J70" s="4"/>
      <c r="K70" s="4"/>
      <c r="L70" s="4"/>
      <c r="M70" s="4"/>
      <c r="N70" s="4"/>
    </row>
    <row r="71" spans="2:14" x14ac:dyDescent="0.2">
      <c r="B71" s="4"/>
      <c r="C71" s="4"/>
      <c r="D71" s="4"/>
      <c r="E71" s="4"/>
      <c r="F71" s="4"/>
      <c r="G71" s="4"/>
      <c r="H71" s="4"/>
      <c r="I71" s="4"/>
      <c r="J71" s="4"/>
      <c r="K71" s="4"/>
      <c r="L71" s="4"/>
      <c r="M71" s="4"/>
      <c r="N71" s="4"/>
    </row>
    <row r="72" spans="2:14" x14ac:dyDescent="0.2">
      <c r="B72" s="4"/>
      <c r="C72" s="4"/>
      <c r="D72" s="4"/>
      <c r="E72" s="4"/>
      <c r="F72" s="4"/>
      <c r="G72" s="4"/>
      <c r="H72" s="4"/>
      <c r="I72" s="4"/>
      <c r="J72" s="4"/>
      <c r="K72" s="4"/>
      <c r="L72" s="4"/>
      <c r="M72" s="4"/>
      <c r="N72" s="4"/>
    </row>
    <row r="73" spans="2:14" x14ac:dyDescent="0.2">
      <c r="B73" s="4"/>
      <c r="C73" s="4"/>
      <c r="D73" s="4"/>
      <c r="E73" s="4"/>
      <c r="F73" s="4"/>
      <c r="G73" s="4"/>
      <c r="H73" s="4"/>
      <c r="I73" s="4"/>
      <c r="J73" s="4"/>
      <c r="K73" s="4"/>
      <c r="L73" s="4"/>
      <c r="M73" s="4"/>
      <c r="N73" s="4"/>
    </row>
    <row r="74" spans="2:14" x14ac:dyDescent="0.2">
      <c r="B74" s="4"/>
      <c r="C74" s="4"/>
      <c r="D74" s="4"/>
      <c r="E74" s="4"/>
      <c r="F74" s="4"/>
      <c r="G74" s="4"/>
      <c r="H74" s="4"/>
      <c r="I74" s="4"/>
      <c r="J74" s="4"/>
      <c r="K74" s="4"/>
      <c r="L74" s="4"/>
      <c r="M74" s="4"/>
      <c r="N74" s="4"/>
    </row>
    <row r="75" spans="2:14" x14ac:dyDescent="0.2">
      <c r="B75" s="4"/>
      <c r="C75" s="4"/>
      <c r="D75" s="4"/>
      <c r="E75" s="4"/>
      <c r="F75" s="4"/>
      <c r="G75" s="4"/>
      <c r="H75" s="4"/>
      <c r="I75" s="4"/>
      <c r="J75" s="4"/>
      <c r="K75" s="4"/>
      <c r="L75" s="4"/>
      <c r="M75" s="4"/>
      <c r="N75" s="4"/>
    </row>
    <row r="76" spans="2:14" x14ac:dyDescent="0.2">
      <c r="B76" s="4"/>
      <c r="C76" s="4"/>
      <c r="D76" s="4"/>
      <c r="E76" s="4"/>
      <c r="F76" s="4"/>
      <c r="G76" s="4"/>
      <c r="H76" s="4"/>
      <c r="I76" s="4"/>
      <c r="J76" s="4"/>
      <c r="K76" s="4"/>
      <c r="L76" s="4"/>
      <c r="M76" s="4"/>
      <c r="N76" s="4"/>
    </row>
    <row r="77" spans="2:14" x14ac:dyDescent="0.2">
      <c r="B77" s="4"/>
      <c r="C77" s="4"/>
      <c r="D77" s="4"/>
      <c r="E77" s="4"/>
      <c r="F77" s="4"/>
      <c r="G77" s="4"/>
      <c r="H77" s="4"/>
      <c r="I77" s="4"/>
      <c r="J77" s="4"/>
      <c r="K77" s="4"/>
      <c r="L77" s="4"/>
      <c r="M77" s="4"/>
      <c r="N77" s="4"/>
    </row>
    <row r="78" spans="2:14" x14ac:dyDescent="0.2">
      <c r="B78" s="4"/>
      <c r="C78" s="4"/>
      <c r="D78" s="4"/>
      <c r="E78" s="4"/>
      <c r="F78" s="4"/>
      <c r="G78" s="4"/>
      <c r="H78" s="4"/>
      <c r="I78" s="4"/>
      <c r="J78" s="4"/>
      <c r="K78" s="4"/>
      <c r="L78" s="4"/>
      <c r="M78" s="4"/>
      <c r="N78" s="4"/>
    </row>
    <row r="79" spans="2:14" x14ac:dyDescent="0.2">
      <c r="B79" s="4"/>
      <c r="C79" s="4"/>
      <c r="D79" s="4"/>
      <c r="E79" s="4"/>
      <c r="F79" s="4"/>
      <c r="G79" s="4"/>
      <c r="H79" s="4"/>
      <c r="I79" s="4"/>
      <c r="J79" s="4"/>
      <c r="K79" s="4"/>
      <c r="L79" s="4"/>
      <c r="M79" s="4"/>
      <c r="N79" s="4"/>
    </row>
    <row r="80" spans="2:14" x14ac:dyDescent="0.2">
      <c r="B80" s="4"/>
      <c r="C80" s="4"/>
      <c r="D80" s="4"/>
      <c r="E80" s="4"/>
      <c r="F80" s="4"/>
      <c r="G80" s="4"/>
      <c r="H80" s="4"/>
      <c r="I80" s="4"/>
      <c r="J80" s="4"/>
      <c r="K80" s="4"/>
      <c r="L80" s="4"/>
      <c r="M80" s="4"/>
      <c r="N80" s="4"/>
    </row>
    <row r="81" spans="2:14" x14ac:dyDescent="0.2">
      <c r="B81" s="4"/>
      <c r="C81" s="4"/>
      <c r="D81" s="4"/>
      <c r="E81" s="4"/>
      <c r="F81" s="4"/>
      <c r="G81" s="4"/>
      <c r="H81" s="4"/>
      <c r="I81" s="4"/>
      <c r="J81" s="4"/>
      <c r="K81" s="4"/>
      <c r="L81" s="4"/>
      <c r="M81" s="4"/>
      <c r="N81" s="4"/>
    </row>
    <row r="82" spans="2:14" x14ac:dyDescent="0.2">
      <c r="B82" s="4"/>
      <c r="C82" s="4"/>
      <c r="D82" s="4"/>
      <c r="E82" s="4"/>
      <c r="F82" s="4"/>
      <c r="G82" s="4"/>
      <c r="H82" s="4"/>
      <c r="I82" s="4"/>
      <c r="J82" s="4"/>
      <c r="K82" s="4"/>
      <c r="L82" s="4"/>
      <c r="M82" s="4"/>
      <c r="N82" s="4"/>
    </row>
    <row r="83" spans="2:14" x14ac:dyDescent="0.2">
      <c r="B83" s="4"/>
      <c r="C83" s="4"/>
      <c r="D83" s="4"/>
      <c r="E83" s="4"/>
      <c r="F83" s="4"/>
      <c r="G83" s="4"/>
      <c r="H83" s="4"/>
      <c r="I83" s="4"/>
      <c r="J83" s="4"/>
      <c r="K83" s="4"/>
      <c r="L83" s="4"/>
      <c r="M83" s="4"/>
      <c r="N83" s="4"/>
    </row>
    <row r="84" spans="2:14" x14ac:dyDescent="0.2">
      <c r="B84" s="4"/>
      <c r="C84" s="4"/>
      <c r="D84" s="4"/>
      <c r="E84" s="4"/>
      <c r="F84" s="4"/>
      <c r="G84" s="4"/>
      <c r="H84" s="4"/>
      <c r="I84" s="4"/>
      <c r="J84" s="4"/>
      <c r="K84" s="4"/>
      <c r="L84" s="4"/>
      <c r="M84" s="4"/>
      <c r="N84" s="4"/>
    </row>
    <row r="85" spans="2:14" x14ac:dyDescent="0.2">
      <c r="B85" s="4"/>
      <c r="C85" s="4"/>
      <c r="D85" s="4"/>
      <c r="E85" s="4"/>
      <c r="F85" s="4"/>
      <c r="G85" s="4"/>
      <c r="H85" s="4"/>
      <c r="I85" s="4"/>
      <c r="J85" s="4"/>
      <c r="K85" s="4"/>
      <c r="L85" s="4"/>
      <c r="M85" s="4"/>
      <c r="N85" s="4"/>
    </row>
    <row r="86" spans="2:14" x14ac:dyDescent="0.2">
      <c r="B86" s="4"/>
      <c r="C86" s="4"/>
      <c r="D86" s="4"/>
      <c r="E86" s="4"/>
      <c r="F86" s="4"/>
      <c r="G86" s="4"/>
      <c r="H86" s="4"/>
      <c r="I86" s="4"/>
      <c r="J86" s="4"/>
      <c r="K86" s="4"/>
      <c r="L86" s="4"/>
      <c r="M86" s="4"/>
      <c r="N86" s="4"/>
    </row>
    <row r="87" spans="2:14" x14ac:dyDescent="0.2">
      <c r="B87" s="4"/>
      <c r="C87" s="4"/>
      <c r="D87" s="4"/>
      <c r="E87" s="4"/>
      <c r="F87" s="4"/>
      <c r="G87" s="4"/>
      <c r="H87" s="4"/>
      <c r="I87" s="4"/>
      <c r="J87" s="4"/>
      <c r="K87" s="4"/>
      <c r="L87" s="4"/>
      <c r="M87" s="4"/>
      <c r="N87" s="4"/>
    </row>
    <row r="88" spans="2:14" x14ac:dyDescent="0.2">
      <c r="B88" s="4"/>
      <c r="C88" s="4"/>
      <c r="D88" s="4"/>
      <c r="E88" s="4"/>
      <c r="F88" s="4"/>
      <c r="G88" s="4"/>
      <c r="H88" s="4"/>
      <c r="I88" s="4"/>
      <c r="J88" s="4"/>
      <c r="K88" s="4"/>
      <c r="L88" s="4"/>
      <c r="M88" s="4"/>
      <c r="N88" s="4"/>
    </row>
    <row r="89" spans="2:14" x14ac:dyDescent="0.2">
      <c r="B89" s="4"/>
      <c r="C89" s="4"/>
      <c r="D89" s="4"/>
      <c r="E89" s="4"/>
      <c r="F89" s="4"/>
      <c r="G89" s="4"/>
      <c r="H89" s="4"/>
      <c r="I89" s="4"/>
      <c r="J89" s="4"/>
      <c r="K89" s="4"/>
      <c r="L89" s="4"/>
      <c r="M89" s="4"/>
      <c r="N89" s="4"/>
    </row>
    <row r="90" spans="2:14" x14ac:dyDescent="0.2">
      <c r="B90" s="4"/>
      <c r="C90" s="4"/>
      <c r="D90" s="4"/>
      <c r="E90" s="4"/>
      <c r="F90" s="4"/>
      <c r="G90" s="4"/>
      <c r="H90" s="4"/>
      <c r="I90" s="4"/>
      <c r="J90" s="4"/>
      <c r="K90" s="4"/>
      <c r="L90" s="4"/>
      <c r="M90" s="4"/>
      <c r="N90" s="4"/>
    </row>
    <row r="91" spans="2:14" x14ac:dyDescent="0.2">
      <c r="B91" s="4"/>
      <c r="C91" s="4"/>
      <c r="D91" s="4"/>
      <c r="E91" s="4"/>
      <c r="F91" s="4"/>
      <c r="G91" s="4"/>
      <c r="H91" s="4"/>
      <c r="I91" s="4"/>
      <c r="J91" s="4"/>
      <c r="K91" s="4"/>
      <c r="L91" s="4"/>
      <c r="M91" s="4"/>
      <c r="N91" s="4"/>
    </row>
    <row r="92" spans="2:14" x14ac:dyDescent="0.2">
      <c r="B92" s="4"/>
      <c r="C92" s="4"/>
      <c r="D92" s="4"/>
      <c r="E92" s="4"/>
      <c r="F92" s="4"/>
      <c r="G92" s="4"/>
      <c r="H92" s="4"/>
      <c r="I92" s="4"/>
      <c r="J92" s="4"/>
      <c r="K92" s="4"/>
      <c r="L92" s="4"/>
      <c r="M92" s="4"/>
      <c r="N92" s="4"/>
    </row>
    <row r="93" spans="2:14" x14ac:dyDescent="0.2">
      <c r="B93" s="4"/>
      <c r="C93" s="4"/>
      <c r="D93" s="4"/>
      <c r="E93" s="4"/>
      <c r="F93" s="4"/>
      <c r="G93" s="4"/>
      <c r="H93" s="4"/>
      <c r="I93" s="4"/>
      <c r="J93" s="4"/>
      <c r="K93" s="4"/>
      <c r="L93" s="4"/>
      <c r="M93" s="4"/>
      <c r="N93" s="4"/>
    </row>
    <row r="94" spans="2:14" x14ac:dyDescent="0.2">
      <c r="B94" s="4"/>
      <c r="C94" s="4"/>
      <c r="D94" s="4"/>
      <c r="E94" s="4"/>
      <c r="F94" s="4"/>
      <c r="G94" s="4"/>
      <c r="H94" s="4"/>
      <c r="I94" s="4"/>
      <c r="J94" s="4"/>
      <c r="K94" s="4"/>
      <c r="L94" s="4"/>
      <c r="M94" s="4"/>
      <c r="N94" s="4"/>
    </row>
    <row r="95" spans="2:14" x14ac:dyDescent="0.2">
      <c r="B95" s="4"/>
      <c r="C95" s="4"/>
      <c r="D95" s="4"/>
      <c r="E95" s="4"/>
      <c r="F95" s="4"/>
      <c r="G95" s="4"/>
      <c r="H95" s="4"/>
      <c r="I95" s="4"/>
      <c r="J95" s="4"/>
      <c r="K95" s="4"/>
      <c r="L95" s="4"/>
      <c r="M95" s="4"/>
      <c r="N95" s="4"/>
    </row>
    <row r="96" spans="2:14" x14ac:dyDescent="0.2">
      <c r="B96" s="4"/>
      <c r="C96" s="4"/>
      <c r="D96" s="4"/>
      <c r="E96" s="4"/>
      <c r="F96" s="4"/>
      <c r="G96" s="4"/>
      <c r="H96" s="4"/>
      <c r="I96" s="4"/>
      <c r="J96" s="4"/>
      <c r="K96" s="4"/>
      <c r="L96" s="4"/>
      <c r="M96" s="4"/>
      <c r="N96" s="4"/>
    </row>
    <row r="97" spans="2:14" x14ac:dyDescent="0.2">
      <c r="B97" s="4"/>
      <c r="C97" s="4"/>
      <c r="D97" s="4"/>
      <c r="E97" s="4"/>
      <c r="F97" s="4"/>
      <c r="G97" s="4"/>
      <c r="H97" s="4"/>
      <c r="I97" s="4"/>
      <c r="J97" s="4"/>
      <c r="K97" s="4"/>
      <c r="L97" s="4"/>
      <c r="M97" s="4"/>
      <c r="N97" s="4"/>
    </row>
    <row r="98" spans="2:14" x14ac:dyDescent="0.2">
      <c r="B98" s="4"/>
      <c r="C98" s="4"/>
      <c r="D98" s="4"/>
      <c r="E98" s="4"/>
      <c r="F98" s="4"/>
      <c r="G98" s="4"/>
      <c r="H98" s="4"/>
      <c r="I98" s="4"/>
      <c r="J98" s="4"/>
      <c r="K98" s="4"/>
      <c r="L98" s="4"/>
      <c r="M98" s="4"/>
      <c r="N98" s="4"/>
    </row>
    <row r="99" spans="2:14" x14ac:dyDescent="0.2">
      <c r="B99" s="4"/>
      <c r="C99" s="4"/>
      <c r="D99" s="4"/>
      <c r="E99" s="4"/>
      <c r="F99" s="4"/>
      <c r="G99" s="4"/>
      <c r="H99" s="4"/>
      <c r="I99" s="4"/>
      <c r="J99" s="4"/>
      <c r="K99" s="4"/>
      <c r="L99" s="4"/>
      <c r="M99" s="4"/>
      <c r="N99" s="4"/>
    </row>
    <row r="100" spans="2:14" x14ac:dyDescent="0.2">
      <c r="B100" s="4"/>
      <c r="C100" s="4"/>
      <c r="D100" s="4"/>
      <c r="E100" s="4"/>
      <c r="F100" s="4"/>
      <c r="G100" s="4"/>
      <c r="H100" s="4"/>
      <c r="I100" s="4"/>
      <c r="J100" s="4"/>
      <c r="K100" s="4"/>
      <c r="L100" s="4"/>
      <c r="M100" s="4"/>
      <c r="N100" s="4"/>
    </row>
    <row r="101" spans="2:14" x14ac:dyDescent="0.2">
      <c r="B101" s="4"/>
      <c r="C101" s="4"/>
      <c r="D101" s="4"/>
      <c r="E101" s="4"/>
      <c r="F101" s="4"/>
      <c r="G101" s="4"/>
      <c r="H101" s="4"/>
      <c r="I101" s="4"/>
      <c r="J101" s="4"/>
      <c r="K101" s="4"/>
      <c r="L101" s="4"/>
      <c r="M101" s="4"/>
      <c r="N101" s="4"/>
    </row>
    <row r="102" spans="2:14" x14ac:dyDescent="0.2">
      <c r="B102" s="4"/>
      <c r="C102" s="4"/>
      <c r="D102" s="4"/>
      <c r="E102" s="4"/>
      <c r="F102" s="4"/>
      <c r="G102" s="4"/>
      <c r="H102" s="4"/>
      <c r="I102" s="4"/>
      <c r="J102" s="4"/>
      <c r="K102" s="4"/>
      <c r="L102" s="4"/>
      <c r="M102" s="4"/>
      <c r="N102" s="4"/>
    </row>
    <row r="103" spans="2:14" x14ac:dyDescent="0.2">
      <c r="B103" s="4"/>
      <c r="C103" s="4"/>
      <c r="D103" s="4"/>
      <c r="E103" s="4"/>
      <c r="F103" s="4"/>
      <c r="G103" s="4"/>
      <c r="H103" s="4"/>
      <c r="I103" s="4"/>
      <c r="J103" s="4"/>
      <c r="K103" s="4"/>
      <c r="L103" s="4"/>
      <c r="M103" s="4"/>
      <c r="N103" s="4"/>
    </row>
    <row r="104" spans="2:14" x14ac:dyDescent="0.2">
      <c r="B104" s="4"/>
      <c r="C104" s="4"/>
      <c r="D104" s="4"/>
      <c r="E104" s="4"/>
      <c r="F104" s="4"/>
      <c r="G104" s="4"/>
      <c r="H104" s="4"/>
      <c r="I104" s="4"/>
      <c r="J104" s="4"/>
      <c r="K104" s="4"/>
      <c r="L104" s="4"/>
      <c r="M104" s="4"/>
      <c r="N104" s="4"/>
    </row>
    <row r="105" spans="2:14" x14ac:dyDescent="0.2">
      <c r="B105" s="4"/>
      <c r="C105" s="4"/>
      <c r="D105" s="4"/>
      <c r="E105" s="4"/>
      <c r="F105" s="4"/>
      <c r="G105" s="4"/>
      <c r="H105" s="4"/>
      <c r="I105" s="4"/>
      <c r="J105" s="4"/>
      <c r="K105" s="4"/>
      <c r="L105" s="4"/>
      <c r="M105" s="4"/>
      <c r="N105" s="4"/>
    </row>
    <row r="106" spans="2:14" x14ac:dyDescent="0.2">
      <c r="B106" s="4"/>
      <c r="C106" s="4"/>
      <c r="D106" s="4"/>
      <c r="E106" s="4"/>
      <c r="F106" s="4"/>
      <c r="G106" s="4"/>
      <c r="H106" s="4"/>
      <c r="I106" s="4"/>
      <c r="J106" s="4"/>
      <c r="K106" s="4"/>
      <c r="L106" s="4"/>
      <c r="M106" s="4"/>
      <c r="N106" s="4"/>
    </row>
    <row r="107" spans="2:14" x14ac:dyDescent="0.2">
      <c r="B107" s="4"/>
      <c r="C107" s="4"/>
      <c r="D107" s="4"/>
      <c r="E107" s="4"/>
      <c r="F107" s="4"/>
      <c r="G107" s="4"/>
      <c r="H107" s="4"/>
      <c r="I107" s="4"/>
      <c r="J107" s="4"/>
      <c r="K107" s="4"/>
      <c r="L107" s="4"/>
      <c r="M107" s="4"/>
      <c r="N107" s="4"/>
    </row>
    <row r="108" spans="2:14" x14ac:dyDescent="0.2">
      <c r="B108" s="4"/>
      <c r="C108" s="4"/>
      <c r="D108" s="4"/>
      <c r="E108" s="4"/>
      <c r="F108" s="4"/>
      <c r="G108" s="4"/>
      <c r="H108" s="4"/>
      <c r="I108" s="4"/>
      <c r="J108" s="4"/>
      <c r="K108" s="4"/>
      <c r="L108" s="4"/>
      <c r="M108" s="4"/>
      <c r="N108" s="4"/>
    </row>
    <row r="109" spans="2:14" x14ac:dyDescent="0.2">
      <c r="B109" s="4"/>
      <c r="C109" s="4"/>
      <c r="D109" s="4"/>
      <c r="E109" s="4"/>
      <c r="F109" s="4"/>
      <c r="G109" s="4"/>
      <c r="H109" s="4"/>
      <c r="I109" s="4"/>
      <c r="J109" s="4"/>
      <c r="K109" s="4"/>
      <c r="L109" s="4"/>
      <c r="M109" s="4"/>
      <c r="N109" s="4"/>
    </row>
    <row r="110" spans="2:14" x14ac:dyDescent="0.2">
      <c r="B110" s="4"/>
      <c r="C110" s="4"/>
      <c r="D110" s="4"/>
      <c r="E110" s="4"/>
      <c r="F110" s="4"/>
      <c r="G110" s="4"/>
      <c r="H110" s="4"/>
      <c r="I110" s="4"/>
      <c r="J110" s="4"/>
      <c r="K110" s="4"/>
      <c r="L110" s="4"/>
      <c r="M110" s="4"/>
      <c r="N110" s="4"/>
    </row>
    <row r="111" spans="2:14" x14ac:dyDescent="0.2">
      <c r="B111" s="4"/>
      <c r="C111" s="4"/>
      <c r="D111" s="4"/>
      <c r="E111" s="4"/>
      <c r="F111" s="4"/>
      <c r="G111" s="4"/>
      <c r="H111" s="4"/>
      <c r="I111" s="4"/>
      <c r="J111" s="4"/>
      <c r="K111" s="4"/>
      <c r="L111" s="4"/>
      <c r="M111" s="4"/>
      <c r="N111" s="4"/>
    </row>
    <row r="112" spans="2:14" x14ac:dyDescent="0.2">
      <c r="B112" s="4"/>
      <c r="C112" s="4"/>
      <c r="D112" s="4"/>
      <c r="E112" s="4"/>
      <c r="F112" s="4"/>
      <c r="G112" s="4"/>
      <c r="H112" s="4"/>
      <c r="I112" s="4"/>
      <c r="J112" s="4"/>
      <c r="K112" s="4"/>
      <c r="L112" s="4"/>
      <c r="M112" s="4"/>
      <c r="N112" s="4"/>
    </row>
    <row r="113" spans="2:14" x14ac:dyDescent="0.2">
      <c r="B113" s="4"/>
      <c r="C113" s="4"/>
      <c r="D113" s="4"/>
      <c r="E113" s="4"/>
      <c r="F113" s="4"/>
      <c r="G113" s="4"/>
      <c r="H113" s="4"/>
      <c r="I113" s="4"/>
      <c r="J113" s="4"/>
      <c r="K113" s="4"/>
      <c r="L113" s="4"/>
      <c r="M113" s="4"/>
      <c r="N113" s="4"/>
    </row>
    <row r="114" spans="2:14" x14ac:dyDescent="0.2">
      <c r="B114" s="4"/>
      <c r="C114" s="4"/>
      <c r="D114" s="4"/>
      <c r="E114" s="4"/>
      <c r="F114" s="4"/>
      <c r="G114" s="4"/>
      <c r="H114" s="4"/>
      <c r="I114" s="4"/>
      <c r="J114" s="4"/>
      <c r="K114" s="4"/>
      <c r="L114" s="4"/>
      <c r="M114" s="4"/>
      <c r="N114" s="4"/>
    </row>
    <row r="115" spans="2:14" x14ac:dyDescent="0.2">
      <c r="B115" s="4"/>
      <c r="C115" s="4"/>
      <c r="D115" s="4"/>
      <c r="E115" s="4"/>
      <c r="F115" s="4"/>
      <c r="G115" s="4"/>
      <c r="H115" s="4"/>
      <c r="I115" s="4"/>
      <c r="J115" s="4"/>
      <c r="K115" s="4"/>
      <c r="L115" s="4"/>
      <c r="M115" s="4"/>
      <c r="N115" s="4"/>
    </row>
    <row r="116" spans="2:14" x14ac:dyDescent="0.2">
      <c r="B116" s="4"/>
      <c r="C116" s="4"/>
      <c r="D116" s="4"/>
      <c r="E116" s="4"/>
      <c r="F116" s="4"/>
      <c r="G116" s="4"/>
      <c r="H116" s="4"/>
      <c r="I116" s="4"/>
      <c r="J116" s="4"/>
      <c r="K116" s="4"/>
      <c r="L116" s="4"/>
      <c r="M116" s="4"/>
      <c r="N116" s="4"/>
    </row>
    <row r="117" spans="2:14" x14ac:dyDescent="0.2">
      <c r="B117" s="4"/>
      <c r="C117" s="4"/>
      <c r="D117" s="4"/>
      <c r="E117" s="4"/>
      <c r="F117" s="4"/>
      <c r="G117" s="4"/>
      <c r="H117" s="4"/>
      <c r="I117" s="4"/>
      <c r="J117" s="4"/>
      <c r="K117" s="4"/>
      <c r="L117" s="4"/>
      <c r="M117" s="4"/>
      <c r="N117" s="4"/>
    </row>
    <row r="118" spans="2:14" x14ac:dyDescent="0.2">
      <c r="B118" s="4"/>
      <c r="C118" s="4"/>
      <c r="D118" s="4"/>
      <c r="E118" s="4"/>
      <c r="F118" s="4"/>
      <c r="G118" s="4"/>
      <c r="H118" s="4"/>
      <c r="I118" s="4"/>
      <c r="J118" s="4"/>
      <c r="K118" s="4"/>
      <c r="L118" s="4"/>
      <c r="M118" s="4"/>
      <c r="N118" s="4"/>
    </row>
    <row r="119" spans="2:14" x14ac:dyDescent="0.2">
      <c r="B119" s="4"/>
      <c r="C119" s="4"/>
      <c r="D119" s="4"/>
      <c r="E119" s="4"/>
      <c r="F119" s="4"/>
      <c r="G119" s="4"/>
      <c r="H119" s="4"/>
      <c r="I119" s="4"/>
      <c r="J119" s="4"/>
      <c r="K119" s="4"/>
      <c r="L119" s="4"/>
      <c r="M119" s="4"/>
      <c r="N119" s="4"/>
    </row>
    <row r="120" spans="2:14" x14ac:dyDescent="0.2">
      <c r="B120" s="4"/>
      <c r="C120" s="4"/>
      <c r="D120" s="4"/>
      <c r="E120" s="4"/>
      <c r="F120" s="4"/>
      <c r="G120" s="4"/>
      <c r="H120" s="4"/>
      <c r="I120" s="4"/>
      <c r="J120" s="4"/>
      <c r="K120" s="4"/>
      <c r="L120" s="4"/>
      <c r="M120" s="4"/>
      <c r="N120" s="4"/>
    </row>
    <row r="121" spans="2:14" x14ac:dyDescent="0.2">
      <c r="B121" s="4"/>
      <c r="C121" s="4"/>
      <c r="D121" s="4"/>
      <c r="E121" s="4"/>
      <c r="F121" s="4"/>
      <c r="G121" s="4"/>
      <c r="H121" s="4"/>
      <c r="I121" s="4"/>
      <c r="J121" s="4"/>
      <c r="K121" s="4"/>
      <c r="L121" s="4"/>
      <c r="M121" s="4"/>
      <c r="N121" s="4"/>
    </row>
    <row r="122" spans="2:14" x14ac:dyDescent="0.2">
      <c r="B122" s="4"/>
      <c r="C122" s="4"/>
      <c r="D122" s="4"/>
      <c r="E122" s="4"/>
      <c r="F122" s="4"/>
      <c r="G122" s="4"/>
      <c r="H122" s="4"/>
      <c r="I122" s="4"/>
      <c r="J122" s="4"/>
      <c r="K122" s="4"/>
      <c r="L122" s="4"/>
      <c r="M122" s="4"/>
      <c r="N122" s="4"/>
    </row>
    <row r="123" spans="2:14" x14ac:dyDescent="0.2">
      <c r="B123" s="4"/>
      <c r="C123" s="4"/>
      <c r="D123" s="4"/>
      <c r="E123" s="4"/>
      <c r="F123" s="4"/>
      <c r="G123" s="4"/>
      <c r="H123" s="4"/>
      <c r="I123" s="4"/>
      <c r="J123" s="4"/>
      <c r="K123" s="4"/>
      <c r="L123" s="4"/>
      <c r="M123" s="4"/>
      <c r="N123" s="4"/>
    </row>
    <row r="124" spans="2:14" x14ac:dyDescent="0.2">
      <c r="B124" s="4"/>
      <c r="C124" s="4"/>
      <c r="D124" s="4"/>
      <c r="E124" s="4"/>
      <c r="F124" s="4"/>
      <c r="G124" s="4"/>
      <c r="H124" s="4"/>
      <c r="I124" s="4"/>
      <c r="J124" s="4"/>
      <c r="K124" s="4"/>
      <c r="L124" s="4"/>
      <c r="M124" s="4"/>
      <c r="N124" s="4"/>
    </row>
    <row r="125" spans="2:14" x14ac:dyDescent="0.2">
      <c r="B125" s="4"/>
      <c r="C125" s="4"/>
      <c r="D125" s="4"/>
      <c r="E125" s="4"/>
      <c r="F125" s="4"/>
      <c r="G125" s="4"/>
      <c r="H125" s="4"/>
      <c r="I125" s="4"/>
      <c r="J125" s="4"/>
      <c r="K125" s="4"/>
      <c r="L125" s="4"/>
      <c r="M125" s="4"/>
      <c r="N125" s="4"/>
    </row>
    <row r="126" spans="2:14" x14ac:dyDescent="0.2">
      <c r="B126" s="4"/>
      <c r="C126" s="4"/>
      <c r="D126" s="4"/>
      <c r="E126" s="4"/>
      <c r="F126" s="4"/>
      <c r="G126" s="4"/>
      <c r="H126" s="4"/>
      <c r="I126" s="4"/>
      <c r="J126" s="4"/>
      <c r="K126" s="4"/>
      <c r="L126" s="4"/>
      <c r="M126" s="4"/>
      <c r="N126" s="4"/>
    </row>
  </sheetData>
  <mergeCells count="3">
    <mergeCell ref="A1:L1"/>
    <mergeCell ref="A2:L2"/>
    <mergeCell ref="A3:L3"/>
  </mergeCells>
  <pageMargins left="0.75" right="0.75" top="1" bottom="1" header="0.5" footer="0.5"/>
  <pageSetup scale="79" orientation="landscape" r:id="rId1"/>
  <headerFooter alignWithMargins="0">
    <oddFooter>&amp;L&amp;Z
&amp;F&amp;C&amp;A&amp;R28.&amp;P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
  <sheetViews>
    <sheetView workbookViewId="0"/>
  </sheetViews>
  <sheetFormatPr defaultColWidth="25.7109375" defaultRowHeight="13.5" x14ac:dyDescent="0.25"/>
  <cols>
    <col min="1" max="16384" width="25.7109375" style="14"/>
  </cols>
  <sheetData>
    <row r="1" spans="1:3" x14ac:dyDescent="0.25">
      <c r="A1" s="14">
        <v>0</v>
      </c>
      <c r="B1" s="14">
        <v>15</v>
      </c>
      <c r="C1" s="14" t="s">
        <v>737</v>
      </c>
    </row>
  </sheetData>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224</vt:i4>
      </vt:variant>
    </vt:vector>
  </HeadingPairs>
  <TitlesOfParts>
    <vt:vector size="313" baseType="lpstr">
      <vt:lpstr>Footnotes (YTD)</vt:lpstr>
      <vt:lpstr>Form 3Q (Total)</vt:lpstr>
      <vt:lpstr>RWROWS2</vt:lpstr>
      <vt:lpstr>RWRACCTS2</vt:lpstr>
      <vt:lpstr>RWRCALCS2</vt:lpstr>
      <vt:lpstr>RWCOLUMNS2</vt:lpstr>
      <vt:lpstr>RWCACCTS2</vt:lpstr>
      <vt:lpstr>RWCCALCS2</vt:lpstr>
      <vt:lpstr>RWCEXCEPTIONS2</vt:lpstr>
      <vt:lpstr>RWCEXCEPTIONSDETAIL2</vt:lpstr>
      <vt:lpstr>RWROWORDERS2</vt:lpstr>
      <vt:lpstr>RWCONTENTS2</vt:lpstr>
      <vt:lpstr>RWDISPLAYROWS2</vt:lpstr>
      <vt:lpstr>RWDISPLAYCOLS2</vt:lpstr>
      <vt:lpstr>RWCONTROLVALUES2</vt:lpstr>
      <vt:lpstr>RWREPORT2</vt:lpstr>
      <vt:lpstr>CRITERIA2</vt:lpstr>
      <vt:lpstr>RWROWS3</vt:lpstr>
      <vt:lpstr>RWRACCTS3</vt:lpstr>
      <vt:lpstr>RWRCALCS3</vt:lpstr>
      <vt:lpstr>RWCOLUMNS3</vt:lpstr>
      <vt:lpstr>RWCACCTS3</vt:lpstr>
      <vt:lpstr>RWCCALCS3</vt:lpstr>
      <vt:lpstr>RWCEXCEPTIONS3</vt:lpstr>
      <vt:lpstr>RWCEXCEPTIONSDETAIL3</vt:lpstr>
      <vt:lpstr>RWROWORDERS3</vt:lpstr>
      <vt:lpstr>RWCONTENTS3</vt:lpstr>
      <vt:lpstr>RWDISPLAYROWS3</vt:lpstr>
      <vt:lpstr>RWDISPLAYCOLS3</vt:lpstr>
      <vt:lpstr>RWCONTROLVALUES3</vt:lpstr>
      <vt:lpstr>RWREPORT3</vt:lpstr>
      <vt:lpstr>CRITERIA3</vt:lpstr>
      <vt:lpstr>RWROWS1</vt:lpstr>
      <vt:lpstr>RWRACCTS1</vt:lpstr>
      <vt:lpstr>RWRCALCS1</vt:lpstr>
      <vt:lpstr>RWCOLUMNS1</vt:lpstr>
      <vt:lpstr>RWCACCTS1</vt:lpstr>
      <vt:lpstr>RWCCALCS1</vt:lpstr>
      <vt:lpstr>RWCEXCEPTIONS1</vt:lpstr>
      <vt:lpstr>RWCEXCEPTIONSDETAIL1</vt:lpstr>
      <vt:lpstr>RWROWORDERS1</vt:lpstr>
      <vt:lpstr>RWCONTENTS1</vt:lpstr>
      <vt:lpstr>RWDISPLAYROWS1</vt:lpstr>
      <vt:lpstr>RWDISPLAYCOLS1</vt:lpstr>
      <vt:lpstr>RWCONTROLVALUES1</vt:lpstr>
      <vt:lpstr>RWREPORT1</vt:lpstr>
      <vt:lpstr>CRITERIA1</vt:lpstr>
      <vt:lpstr>Form 3Q (PA)</vt:lpstr>
      <vt:lpstr>Land &amp; Vehicle Retire P3A (Tot)</vt:lpstr>
      <vt:lpstr>Summary - Cost - PG 1 (Fin)</vt:lpstr>
      <vt:lpstr>Reserve Summary Pg2</vt:lpstr>
      <vt:lpstr>RWIP BY ACCOUNT - PG 2A (Fin)</vt:lpstr>
      <vt:lpstr>Cash Flow Summary - PG 2B (Fin)</vt:lpstr>
      <vt:lpstr>Transfer Detail PG 3 (Fin)</vt:lpstr>
      <vt:lpstr>Land &amp; Vehicle Retire P3A(Fin)</vt:lpstr>
      <vt:lpstr>CWIP Spend by Project P3B (FIN)</vt:lpstr>
      <vt:lpstr>Recon Depr Exp to IS P4 (Fin)</vt:lpstr>
      <vt:lpstr>Total Comm PIS_NBV-P5 (Fin)</vt:lpstr>
      <vt:lpstr>Tot Com PIS_COST SPLIT-P6(Fin)</vt:lpstr>
      <vt:lpstr>KY_Total Comm PIS_NBV-P7 (Fin)</vt:lpstr>
      <vt:lpstr>KY_Cost Plant Acct-Comm-P8(Fin)</vt:lpstr>
      <vt:lpstr>IN_Total PIS_Comm_NBV-P9 (Fin)</vt:lpstr>
      <vt:lpstr>IN_Cost Plant Acct-Com-P10(Fin)</vt:lpstr>
      <vt:lpstr>Total Elec PIS_NBV-P11 (Fin)</vt:lpstr>
      <vt:lpstr>Tot Elec PIS Cost Split-P12(Fin</vt:lpstr>
      <vt:lpstr>KY_Total Elec PIS_NBV-P13 (Fin)</vt:lpstr>
      <vt:lpstr>KY_Cost Plant Acct-Elec-P14(Fin</vt:lpstr>
      <vt:lpstr>IN_Total PIS_Elec_NBV-P15 (Fin)</vt:lpstr>
      <vt:lpstr>IN_Cost Plant Acct-Elec-P16(Fin</vt:lpstr>
      <vt:lpstr>Total Gas PIS_NBV-P17 (Fin)</vt:lpstr>
      <vt:lpstr>Tot Gas PIS COST SPLIT-P18(Fin)</vt:lpstr>
      <vt:lpstr>KY_Total Gas PIS_NBV-P19(Fin)</vt:lpstr>
      <vt:lpstr>KY_Cost Plant Acct-Gas-P20(Fin)</vt:lpstr>
      <vt:lpstr>IN_Total PIS_Gas_NBV-P21(Fin)</vt:lpstr>
      <vt:lpstr>IN_Cost Plant Acct-Gas-P22(Fin)</vt:lpstr>
      <vt:lpstr>Gas Stored NonRecov-KY P23(Fin)</vt:lpstr>
      <vt:lpstr>Gas Stored NonRecov-IN P24(Fin)</vt:lpstr>
      <vt:lpstr>Capital Leased Prop P25 (Fin)</vt:lpstr>
      <vt:lpstr>Plant Held Future Use P26 (Fin)</vt:lpstr>
      <vt:lpstr>Non Utility Property P27 (Fin)</vt:lpstr>
      <vt:lpstr>Plant Purch &amp; Sold P28 (Fin)</vt:lpstr>
      <vt:lpstr>Res by Plant Acct- P29</vt:lpstr>
      <vt:lpstr>RWIP BY ACCOUNT - PG 2A (PA)</vt:lpstr>
      <vt:lpstr>Cash Flow Summary - P2B (P)</vt:lpstr>
      <vt:lpstr>Land &amp; Vehicle Retire P4 (PA)</vt:lpstr>
      <vt:lpstr>Gas Stored NonRecov-KY P23 (PA)</vt:lpstr>
      <vt:lpstr>Gas Stored NonRecov-IN P24 (PA)</vt:lpstr>
      <vt:lpstr>Capital Leased Prop P25 (PA)</vt:lpstr>
      <vt:lpstr>Plant Purch &amp; Sold P28 (PA)</vt:lpstr>
      <vt:lpstr>AccountedPeriodType1</vt:lpstr>
      <vt:lpstr>AccountedPeriodType2</vt:lpstr>
      <vt:lpstr>AccountedPeriodType3</vt:lpstr>
      <vt:lpstr>AppsUsername1</vt:lpstr>
      <vt:lpstr>AppsUsername2</vt:lpstr>
      <vt:lpstr>AppsUsername3</vt:lpstr>
      <vt:lpstr>ChartOfAccountsID1</vt:lpstr>
      <vt:lpstr>ChartOfAccountsID2</vt:lpstr>
      <vt:lpstr>ChartOfAccountsID3</vt:lpstr>
      <vt:lpstr>ConnectString1</vt:lpstr>
      <vt:lpstr>ConnectString2</vt:lpstr>
      <vt:lpstr>ConnectString3</vt:lpstr>
      <vt:lpstr>DBDECIMALPOINT1</vt:lpstr>
      <vt:lpstr>DBDECIMALPOINT2</vt:lpstr>
      <vt:lpstr>DBDECIMALPOINT3</vt:lpstr>
      <vt:lpstr>DBName1</vt:lpstr>
      <vt:lpstr>DBName2</vt:lpstr>
      <vt:lpstr>DBName3</vt:lpstr>
      <vt:lpstr>DBTHOUSANDSSEPARATOR1</vt:lpstr>
      <vt:lpstr>DBTHOUSANDSSEPARATOR2</vt:lpstr>
      <vt:lpstr>DBTHOUSANDSSEPARATOR3</vt:lpstr>
      <vt:lpstr>DBUsername1</vt:lpstr>
      <vt:lpstr>DBUsername2</vt:lpstr>
      <vt:lpstr>DBUsername3</vt:lpstr>
      <vt:lpstr>DEFAULTACTIVITY1</vt:lpstr>
      <vt:lpstr>DEFAULTACTIVITY2</vt:lpstr>
      <vt:lpstr>DEFAULTACTIVITY3</vt:lpstr>
      <vt:lpstr>FFAbove1_1</vt:lpstr>
      <vt:lpstr>FFAbove1_2</vt:lpstr>
      <vt:lpstr>FFAbove1_3</vt:lpstr>
      <vt:lpstr>FFAbove2_1</vt:lpstr>
      <vt:lpstr>FFAbove2_2</vt:lpstr>
      <vt:lpstr>FFAbove2_3</vt:lpstr>
      <vt:lpstr>FFAbove3_1</vt:lpstr>
      <vt:lpstr>FFAbove3_2</vt:lpstr>
      <vt:lpstr>FFAbove3_3</vt:lpstr>
      <vt:lpstr>FFAbove4_1</vt:lpstr>
      <vt:lpstr>FFAbove4_2</vt:lpstr>
      <vt:lpstr>FFAbove4_3</vt:lpstr>
      <vt:lpstr>FFAbove5_1</vt:lpstr>
      <vt:lpstr>FFAbove5_2</vt:lpstr>
      <vt:lpstr>FFAbove5_3</vt:lpstr>
      <vt:lpstr>FFAbove6_1</vt:lpstr>
      <vt:lpstr>FFAbove6_2</vt:lpstr>
      <vt:lpstr>FFAbove6_3</vt:lpstr>
      <vt:lpstr>FFAbove7_1</vt:lpstr>
      <vt:lpstr>FFAbove7_2</vt:lpstr>
      <vt:lpstr>FFAbove7_3</vt:lpstr>
      <vt:lpstr>FFAbove8_1</vt:lpstr>
      <vt:lpstr>FFAbove8_2</vt:lpstr>
      <vt:lpstr>FFAbove8_3</vt:lpstr>
      <vt:lpstr>FFAppColName1_1</vt:lpstr>
      <vt:lpstr>FFAppColName1_2</vt:lpstr>
      <vt:lpstr>FFAppColName1_3</vt:lpstr>
      <vt:lpstr>FFAppColName2_1</vt:lpstr>
      <vt:lpstr>FFAppColName2_2</vt:lpstr>
      <vt:lpstr>FFAppColName2_3</vt:lpstr>
      <vt:lpstr>FFAppColName3_1</vt:lpstr>
      <vt:lpstr>FFAppColName3_2</vt:lpstr>
      <vt:lpstr>FFAppColName3_3</vt:lpstr>
      <vt:lpstr>FFAppColName4_1</vt:lpstr>
      <vt:lpstr>FFAppColName4_2</vt:lpstr>
      <vt:lpstr>FFAppColName4_3</vt:lpstr>
      <vt:lpstr>FFAppColName5_1</vt:lpstr>
      <vt:lpstr>FFAppColName5_2</vt:lpstr>
      <vt:lpstr>FFAppColName5_3</vt:lpstr>
      <vt:lpstr>FFAppColName6_1</vt:lpstr>
      <vt:lpstr>FFAppColName6_2</vt:lpstr>
      <vt:lpstr>FFAppColName6_3</vt:lpstr>
      <vt:lpstr>FFAppColName7_1</vt:lpstr>
      <vt:lpstr>FFAppColName7_2</vt:lpstr>
      <vt:lpstr>FFAppColName7_3</vt:lpstr>
      <vt:lpstr>FFAppColName8_1</vt:lpstr>
      <vt:lpstr>FFAppColName8_2</vt:lpstr>
      <vt:lpstr>FFAppColName8_3</vt:lpstr>
      <vt:lpstr>FFDisplay1_1</vt:lpstr>
      <vt:lpstr>FFDisplay1_2</vt:lpstr>
      <vt:lpstr>FFDisplay1_3</vt:lpstr>
      <vt:lpstr>FFDisplay2_1</vt:lpstr>
      <vt:lpstr>FFDisplay2_2</vt:lpstr>
      <vt:lpstr>FFDisplay2_3</vt:lpstr>
      <vt:lpstr>FFDisplay3_1</vt:lpstr>
      <vt:lpstr>FFDisplay3_2</vt:lpstr>
      <vt:lpstr>FFDisplay3_3</vt:lpstr>
      <vt:lpstr>FFDisplay4_1</vt:lpstr>
      <vt:lpstr>FFDisplay4_2</vt:lpstr>
      <vt:lpstr>FFDisplay4_3</vt:lpstr>
      <vt:lpstr>FFDisplay5_1</vt:lpstr>
      <vt:lpstr>FFDisplay5_2</vt:lpstr>
      <vt:lpstr>FFDisplay5_3</vt:lpstr>
      <vt:lpstr>FFDisplay6_1</vt:lpstr>
      <vt:lpstr>FFDisplay6_2</vt:lpstr>
      <vt:lpstr>FFDisplay6_3</vt:lpstr>
      <vt:lpstr>FFDisplay7_1</vt:lpstr>
      <vt:lpstr>FFDisplay7_2</vt:lpstr>
      <vt:lpstr>FFDisplay7_3</vt:lpstr>
      <vt:lpstr>FFDisplay8_1</vt:lpstr>
      <vt:lpstr>FFDisplay8_2</vt:lpstr>
      <vt:lpstr>FFDisplay8_3</vt:lpstr>
      <vt:lpstr>FFMaximum1_1</vt:lpstr>
      <vt:lpstr>FFMaximum1_2</vt:lpstr>
      <vt:lpstr>FFMaximum1_3</vt:lpstr>
      <vt:lpstr>FFMaximum2_1</vt:lpstr>
      <vt:lpstr>FFMaximum2_2</vt:lpstr>
      <vt:lpstr>FFMaximum2_3</vt:lpstr>
      <vt:lpstr>FFMaximum3_1</vt:lpstr>
      <vt:lpstr>FFMaximum3_2</vt:lpstr>
      <vt:lpstr>FFMaximum3_3</vt:lpstr>
      <vt:lpstr>FFMaximum4_1</vt:lpstr>
      <vt:lpstr>FFMaximum4_2</vt:lpstr>
      <vt:lpstr>FFMaximum4_3</vt:lpstr>
      <vt:lpstr>FFMaximum5_1</vt:lpstr>
      <vt:lpstr>FFMaximum5_2</vt:lpstr>
      <vt:lpstr>FFMaximum5_3</vt:lpstr>
      <vt:lpstr>FFMaximum6_1</vt:lpstr>
      <vt:lpstr>FFMaximum6_2</vt:lpstr>
      <vt:lpstr>FFMaximum6_3</vt:lpstr>
      <vt:lpstr>FFMaximum7_1</vt:lpstr>
      <vt:lpstr>FFMaximum7_2</vt:lpstr>
      <vt:lpstr>FFMaximum7_3</vt:lpstr>
      <vt:lpstr>FFMaximum8_1</vt:lpstr>
      <vt:lpstr>FFMaximum8_2</vt:lpstr>
      <vt:lpstr>FFMaximum8_3</vt:lpstr>
      <vt:lpstr>FFSegment1_1</vt:lpstr>
      <vt:lpstr>FFSegment1_2</vt:lpstr>
      <vt:lpstr>FFSegment1_3</vt:lpstr>
      <vt:lpstr>FFSegment2_1</vt:lpstr>
      <vt:lpstr>FFSegment2_2</vt:lpstr>
      <vt:lpstr>FFSegment2_3</vt:lpstr>
      <vt:lpstr>FFSegment3_1</vt:lpstr>
      <vt:lpstr>FFSegment3_2</vt:lpstr>
      <vt:lpstr>FFSegment3_3</vt:lpstr>
      <vt:lpstr>FFSegment4_1</vt:lpstr>
      <vt:lpstr>FFSegment4_2</vt:lpstr>
      <vt:lpstr>FFSegment4_3</vt:lpstr>
      <vt:lpstr>FFSegment5_1</vt:lpstr>
      <vt:lpstr>FFSegment5_2</vt:lpstr>
      <vt:lpstr>FFSegment5_3</vt:lpstr>
      <vt:lpstr>FFSegment6_1</vt:lpstr>
      <vt:lpstr>FFSegment6_2</vt:lpstr>
      <vt:lpstr>FFSegment6_3</vt:lpstr>
      <vt:lpstr>FFSegment7_1</vt:lpstr>
      <vt:lpstr>FFSegment7_2</vt:lpstr>
      <vt:lpstr>FFSegment7_3</vt:lpstr>
      <vt:lpstr>FFSegment8_1</vt:lpstr>
      <vt:lpstr>FFSegment8_2</vt:lpstr>
      <vt:lpstr>FFSegment8_3</vt:lpstr>
      <vt:lpstr>FFSegSeparator1</vt:lpstr>
      <vt:lpstr>FFSegSeparator2</vt:lpstr>
      <vt:lpstr>FFSegSeparator3</vt:lpstr>
      <vt:lpstr>FNDNAM1</vt:lpstr>
      <vt:lpstr>FNDNAM2</vt:lpstr>
      <vt:lpstr>FNDNAM3</vt:lpstr>
      <vt:lpstr>FNDUserID1</vt:lpstr>
      <vt:lpstr>FNDUserID2</vt:lpstr>
      <vt:lpstr>FNDUserID3</vt:lpstr>
      <vt:lpstr>GWYUID1</vt:lpstr>
      <vt:lpstr>GWYUID2</vt:lpstr>
      <vt:lpstr>GWYUID3</vt:lpstr>
      <vt:lpstr>NOMEANING1</vt:lpstr>
      <vt:lpstr>NOMEANING2</vt:lpstr>
      <vt:lpstr>NOMEANING3</vt:lpstr>
      <vt:lpstr>NoOfFFSegments1</vt:lpstr>
      <vt:lpstr>NoOfFFSegments2</vt:lpstr>
      <vt:lpstr>NoOfFFSegments3</vt:lpstr>
      <vt:lpstr>PeriodSetName1</vt:lpstr>
      <vt:lpstr>PeriodSetName2</vt:lpstr>
      <vt:lpstr>PeriodSetName3</vt:lpstr>
      <vt:lpstr>'Cash Flow Summary - PG 2B (Fin)'!Print_Area</vt:lpstr>
      <vt:lpstr>'Footnotes (YTD)'!Print_Area</vt:lpstr>
      <vt:lpstr>'Form 3Q (PA)'!Print_Area</vt:lpstr>
      <vt:lpstr>'Form 3Q (Total)'!Print_Area</vt:lpstr>
      <vt:lpstr>'KY_Cost Plant Acct-Comm-P8(Fin)'!Print_Area</vt:lpstr>
      <vt:lpstr>'KY_Total Comm PIS_NBV-P7 (Fin)'!Print_Area</vt:lpstr>
      <vt:lpstr>'Recon Depr Exp to IS P4 (Fin)'!Print_Area</vt:lpstr>
      <vt:lpstr>'Res by Plant Acct- P29'!Print_Area</vt:lpstr>
      <vt:lpstr>'Reserve Summary Pg2'!Print_Area</vt:lpstr>
      <vt:lpstr>'RWIP BY ACCOUNT - PG 2A (Fin)'!Print_Area</vt:lpstr>
      <vt:lpstr>'Summary - Cost - PG 1 (Fin)'!Print_Area</vt:lpstr>
      <vt:lpstr>'Tot Com PIS_COST SPLIT-P6(Fin)'!Print_Area</vt:lpstr>
      <vt:lpstr>'Total Comm PIS_NBV-P5 (Fin)'!Print_Area</vt:lpstr>
      <vt:lpstr>'Cash Flow Summary - PG 2B (Fin)'!Print_Titles</vt:lpstr>
      <vt:lpstr>'CWIP Spend by Project P3B (FIN)'!Print_Titles</vt:lpstr>
      <vt:lpstr>'Footnotes (YTD)'!Print_Titles</vt:lpstr>
      <vt:lpstr>'IN_Cost Plant Acct-Elec-P16(Fin'!Print_Titles</vt:lpstr>
      <vt:lpstr>'IN_Total PIS_Elec_NBV-P15 (Fin)'!Print_Titles</vt:lpstr>
      <vt:lpstr>'KY_Cost Plant Acct-Comm-P8(Fin)'!Print_Titles</vt:lpstr>
      <vt:lpstr>'KY_Cost Plant Acct-Elec-P14(Fin'!Print_Titles</vt:lpstr>
      <vt:lpstr>'KY_Cost Plant Acct-Gas-P20(Fin)'!Print_Titles</vt:lpstr>
      <vt:lpstr>'KY_Total Comm PIS_NBV-P7 (Fin)'!Print_Titles</vt:lpstr>
      <vt:lpstr>'KY_Total Elec PIS_NBV-P13 (Fin)'!Print_Titles</vt:lpstr>
      <vt:lpstr>'KY_Total Gas PIS_NBV-P19(Fin)'!Print_Titles</vt:lpstr>
      <vt:lpstr>'Recon Depr Exp to IS P4 (Fin)'!Print_Titles</vt:lpstr>
      <vt:lpstr>'Res by Plant Acct- P29'!Print_Titles</vt:lpstr>
      <vt:lpstr>'Reserve Summary Pg2'!Print_Titles</vt:lpstr>
      <vt:lpstr>'Summary - Cost - PG 1 (Fin)'!Print_Titles</vt:lpstr>
      <vt:lpstr>'Tot Com PIS_COST SPLIT-P6(Fin)'!Print_Titles</vt:lpstr>
      <vt:lpstr>'Tot Elec PIS Cost Split-P12(Fin'!Print_Titles</vt:lpstr>
      <vt:lpstr>'Tot Gas PIS COST SPLIT-P18(Fin)'!Print_Titles</vt:lpstr>
      <vt:lpstr>'Total Comm PIS_NBV-P5 (Fin)'!Print_Titles</vt:lpstr>
      <vt:lpstr>'Total Elec PIS_NBV-P11 (Fin)'!Print_Titles</vt:lpstr>
      <vt:lpstr>'Total Gas PIS_NBV-P17 (Fin)'!Print_Titles</vt:lpstr>
      <vt:lpstr>'Transfer Detail PG 3 (Fin)'!Print_Titles</vt:lpstr>
      <vt:lpstr>ResponsibilityApplicationID1</vt:lpstr>
      <vt:lpstr>ResponsibilityApplicationID2</vt:lpstr>
      <vt:lpstr>ResponsibilityApplicationID3</vt:lpstr>
      <vt:lpstr>ResponsibilityID1</vt:lpstr>
      <vt:lpstr>ResponsibilityID2</vt:lpstr>
      <vt:lpstr>ResponsibilityID3</vt:lpstr>
      <vt:lpstr>ResponsibilityName1</vt:lpstr>
      <vt:lpstr>ResponsibilityName2</vt:lpstr>
      <vt:lpstr>ResponsibilityName3</vt:lpstr>
      <vt:lpstr>SetOfBooksID1</vt:lpstr>
      <vt:lpstr>SetOfBooksID2</vt:lpstr>
      <vt:lpstr>SetOfBooksID3</vt:lpstr>
      <vt:lpstr>SetOfBooksName1</vt:lpstr>
      <vt:lpstr>SetOfBooksName2</vt:lpstr>
      <vt:lpstr>SetOfBooksName3</vt:lpstr>
      <vt:lpstr>ShowSeparator1</vt:lpstr>
      <vt:lpstr>ShowSeparator2</vt:lpstr>
      <vt:lpstr>ShowSeparator3</vt:lpstr>
      <vt:lpstr>YESMEANING1</vt:lpstr>
      <vt:lpstr>YESMEANING2</vt:lpstr>
      <vt:lpstr>YESMEANING3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2012-08-14T17:48:33Z</dcterms:created>
  <dcterms:modified xsi:type="dcterms:W3CDTF">2012-08-14T17:48:54Z</dcterms:modified>
</cp:coreProperties>
</file>