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1480" windowHeight="11430"/>
  </bookViews>
  <sheets>
    <sheet name="YE Mar 2012 by State" sheetId="1" r:id="rId1"/>
  </sheets>
  <externalReferences>
    <externalReference r:id="rId2"/>
  </externalReferences>
  <definedNames>
    <definedName name="ColumnAttributes1" localSheetId="0">#REF!</definedName>
    <definedName name="ColumnAttributes1">#REF!</definedName>
    <definedName name="ColumnAttributes2" localSheetId="0">#REF!</definedName>
    <definedName name="ColumnAttributes2">#REF!</definedName>
    <definedName name="ColumnAttributes3" localSheetId="0">#REF!</definedName>
    <definedName name="ColumnAttributes3">#REF!</definedName>
    <definedName name="ColumnHeadings1" localSheetId="0">#REF!</definedName>
    <definedName name="ColumnHeadings1">#REF!</definedName>
    <definedName name="ColumnHeadings2" localSheetId="0">#REF!</definedName>
    <definedName name="ColumnHeadings2">#REF!</definedName>
    <definedName name="ColumnHeadings3" localSheetId="0">#REF!</definedName>
    <definedName name="ColumnHeadings3">#REF!</definedName>
    <definedName name="DolUnitFactor">[1]ListsValues!$M$29</definedName>
    <definedName name="DolUnitList">[1]ListsValues!$C$32:$C$34</definedName>
    <definedName name="ElecUnitFactor">[1]ListsValues!$M$37</definedName>
    <definedName name="ElecUnitList">[1]ListsValues!$C$40:$C$41</definedName>
    <definedName name="GasUnitFactor">[1]ListsValues!$M$44</definedName>
    <definedName name="GasUnitList">[1]ListsValues!$C$47</definedName>
    <definedName name="_xlnm.Print_Area" localSheetId="0">'YE Mar 2012 by State'!$A$1:$X$77</definedName>
    <definedName name="_xlnm.Print_Titles" localSheetId="0">'YE Mar 2012 by State'!$1:$4</definedName>
    <definedName name="PVA_ReportList">[1]ListsValues!$C$53:$C$60</definedName>
    <definedName name="PVA_ReportValue">[1]ListsValues!$L$50</definedName>
    <definedName name="RBC_ReportList">[1]ListsValues!$C$65:$C$68</definedName>
    <definedName name="RBC_ReportValue">[1]ListsValues!$L$62</definedName>
    <definedName name="RBCDtl_KUE" localSheetId="0">#REF!</definedName>
    <definedName name="RBCDtl_KUE">#REF!</definedName>
    <definedName name="RBCDtl_LGEE" localSheetId="0">#REF!</definedName>
    <definedName name="RBCDtl_LGEE">#REF!</definedName>
    <definedName name="RBCDtl_LGEG" localSheetId="0">#REF!</definedName>
    <definedName name="RBCDtl_LGEG">#REF!</definedName>
    <definedName name="ReportTitle1" localSheetId="0">#REF!</definedName>
    <definedName name="ReportTitle1">#REF!</definedName>
    <definedName name="ReportTitle2" localSheetId="0">#REF!</definedName>
    <definedName name="ReportTitle2">#REF!</definedName>
    <definedName name="ReportTitle3" localSheetId="0">#REF!</definedName>
    <definedName name="ReportTitle3">#REF!</definedName>
    <definedName name="RowDetails1" localSheetId="0">#REF!</definedName>
    <definedName name="RowDetails1">#REF!</definedName>
    <definedName name="RowDetails2" localSheetId="0">#REF!</definedName>
    <definedName name="RowDetails2">#REF!</definedName>
    <definedName name="RowDetails3" localSheetId="0">#REF!</definedName>
    <definedName name="RowDetails3">#REF!</definedName>
    <definedName name="RptgMonth">[1]ListsValues!$F$3</definedName>
    <definedName name="RptgMonthList">[1]ListsValues!$C$14:$C$26</definedName>
    <definedName name="RptgMonthLYr">[1]ListsValues!$F$7</definedName>
    <definedName name="Z_6B74E52F_9552_408A_8775_25AFF24E6639_.wvu.PrintTitles" localSheetId="0" hidden="1">'YE Mar 2012 by State'!$1:$4</definedName>
  </definedNames>
  <calcPr calcId="125725"/>
</workbook>
</file>

<file path=xl/calcChain.xml><?xml version="1.0" encoding="utf-8"?>
<calcChain xmlns="http://schemas.openxmlformats.org/spreadsheetml/2006/main">
  <c r="C12" i="1"/>
  <c r="E12"/>
  <c r="K12"/>
  <c r="M12"/>
  <c r="W11"/>
  <c r="Q12"/>
  <c r="G12"/>
  <c r="O12"/>
  <c r="M25"/>
  <c r="C25"/>
  <c r="K25"/>
  <c r="W16"/>
  <c r="Q25"/>
  <c r="W17"/>
  <c r="W18"/>
  <c r="W19"/>
  <c r="W20"/>
  <c r="W21"/>
  <c r="W22"/>
  <c r="W23"/>
  <c r="W24"/>
  <c r="G25"/>
  <c r="O25"/>
  <c r="C35"/>
  <c r="K35"/>
  <c r="I35"/>
  <c r="Q35"/>
  <c r="W30"/>
  <c r="O35"/>
  <c r="O37" s="1"/>
  <c r="W31"/>
  <c r="W33"/>
  <c r="W34"/>
  <c r="E35"/>
  <c r="M35"/>
  <c r="I43"/>
  <c r="Q43"/>
  <c r="G43"/>
  <c r="O43"/>
  <c r="E43"/>
  <c r="M43"/>
  <c r="C43"/>
  <c r="K43"/>
  <c r="O67"/>
  <c r="G66"/>
  <c r="M72"/>
  <c r="O53"/>
  <c r="G53"/>
  <c r="U43"/>
  <c r="U35"/>
  <c r="U37" s="1"/>
  <c r="U46" s="1"/>
  <c r="W32"/>
  <c r="W28"/>
  <c r="U25"/>
  <c r="U12"/>
  <c r="M37" l="1"/>
  <c r="Q37"/>
  <c r="K37"/>
  <c r="C37"/>
  <c r="C46" s="1"/>
  <c r="S25"/>
  <c r="S12"/>
  <c r="S43"/>
  <c r="G35"/>
  <c r="G37" s="1"/>
  <c r="W29"/>
  <c r="I25"/>
  <c r="I12"/>
  <c r="E25"/>
  <c r="E37" s="1"/>
  <c r="W40"/>
  <c r="W43" s="1"/>
  <c r="G69"/>
  <c r="W42"/>
  <c r="W14"/>
  <c r="W10"/>
  <c r="W12" s="1"/>
  <c r="G56"/>
  <c r="W41"/>
  <c r="W15"/>
  <c r="O58"/>
  <c r="I37" l="1"/>
  <c r="G70"/>
  <c r="G71" s="1"/>
  <c r="G73" s="1"/>
  <c r="G57"/>
  <c r="G58" s="1"/>
  <c r="G60" s="1"/>
  <c r="S35"/>
  <c r="S37" s="1"/>
  <c r="W27"/>
  <c r="W35" s="1"/>
  <c r="M71"/>
  <c r="M73" s="1"/>
  <c r="O74" s="1"/>
  <c r="M57"/>
  <c r="M59" s="1"/>
  <c r="O60" s="1"/>
  <c r="O56"/>
  <c r="W25"/>
  <c r="O61" l="1"/>
  <c r="O63" s="1"/>
  <c r="W37"/>
  <c r="W46" s="1"/>
  <c r="O70"/>
  <c r="O75" s="1"/>
  <c r="O77" s="1"/>
  <c r="S46"/>
</calcChain>
</file>

<file path=xl/sharedStrings.xml><?xml version="1.0" encoding="utf-8"?>
<sst xmlns="http://schemas.openxmlformats.org/spreadsheetml/2006/main" count="94" uniqueCount="65">
  <si>
    <t>LOUISVILLE GAS &amp; ELECTRIC COMPANY</t>
  </si>
  <si>
    <t>RECONCILIATION OF SUMMARY OF UTILITY PLANT TO INCOME STATEMENT DEPRECIATION AND AMORTIZATION - FINANCIAL ACCOUNTING</t>
  </si>
  <si>
    <t>YEAR ENDED MARCH 31, 2012</t>
  </si>
  <si>
    <t>YTD</t>
  </si>
  <si>
    <t>Locomotives</t>
  </si>
  <si>
    <t>Railcar</t>
  </si>
  <si>
    <t>Gas Pipeline</t>
  </si>
  <si>
    <t>Transportation</t>
  </si>
  <si>
    <t>TC1 Cooling Twr</t>
  </si>
  <si>
    <t>Combined</t>
  </si>
  <si>
    <t>Indiana Only</t>
  </si>
  <si>
    <t>KY Only</t>
  </si>
  <si>
    <t>Accruals</t>
  </si>
  <si>
    <t>Acct - 254</t>
  </si>
  <si>
    <t>Acct - 151060</t>
  </si>
  <si>
    <t>Acct - 151061</t>
  </si>
  <si>
    <t>Acct - 184315</t>
  </si>
  <si>
    <t>Acct - 421001</t>
  </si>
  <si>
    <t>Rounding</t>
  </si>
  <si>
    <t>End Balance</t>
  </si>
  <si>
    <t>DEPRECIATION</t>
  </si>
  <si>
    <t>Common General Plant</t>
  </si>
  <si>
    <t>Common General Plant - ARO</t>
  </si>
  <si>
    <t>Total Common</t>
  </si>
  <si>
    <t>Electric Distribution</t>
  </si>
  <si>
    <t>Electric Distribution - ARO</t>
  </si>
  <si>
    <t>Electric General Plant</t>
  </si>
  <si>
    <t>Electric Hydro Production</t>
  </si>
  <si>
    <t>Electric Hydro Production - ARO</t>
  </si>
  <si>
    <t>Electric Other Production</t>
  </si>
  <si>
    <t>Electric Other Production - ARO</t>
  </si>
  <si>
    <t>Electric Steam Production</t>
  </si>
  <si>
    <t>Electric Steam Production - ARO</t>
  </si>
  <si>
    <t>Electric Transmission</t>
  </si>
  <si>
    <t>Electric Transmission - ARO</t>
  </si>
  <si>
    <t>Total Electric</t>
  </si>
  <si>
    <t>Gas Distribution</t>
  </si>
  <si>
    <t>Gas Distribution - ARO</t>
  </si>
  <si>
    <t>Gas General Plant</t>
  </si>
  <si>
    <t>Gas Storage</t>
  </si>
  <si>
    <t>Gas Storage - ARO</t>
  </si>
  <si>
    <t>Gas Stored Nonrecoverable</t>
  </si>
  <si>
    <t>Gas Transmission</t>
  </si>
  <si>
    <t>Gas Transmission - ARO</t>
  </si>
  <si>
    <t>Total Gas</t>
  </si>
  <si>
    <t>Total Reserves</t>
  </si>
  <si>
    <t>AMORTIZATION</t>
  </si>
  <si>
    <t>Common</t>
  </si>
  <si>
    <t>Electric</t>
  </si>
  <si>
    <t>Gas</t>
  </si>
  <si>
    <t>TOTAL ACCRUAL &amp; AMORTIZATION</t>
  </si>
  <si>
    <t>Reconciliation to Income Statement - Amortization Expense</t>
  </si>
  <si>
    <t>Reconciliation to Income Statement</t>
  </si>
  <si>
    <t>Electric Rev &amp; Exp:</t>
  </si>
  <si>
    <t>Amort YTD</t>
  </si>
  <si>
    <t>Depreciation YTD</t>
  </si>
  <si>
    <t>ARO Depreciation</t>
  </si>
  <si>
    <t>Per Above Reserve listing:</t>
  </si>
  <si>
    <t>Common Alloc (71%)</t>
  </si>
  <si>
    <t xml:space="preserve">  ECR Depr - Comm</t>
  </si>
  <si>
    <t>Variance;</t>
  </si>
  <si>
    <t xml:space="preserve">   Common Alloc</t>
  </si>
  <si>
    <t>Gas Rec &amp; Exp:</t>
  </si>
  <si>
    <t>Total Gas:</t>
  </si>
  <si>
    <t>Common Alloc (29%)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</si>
</sst>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m\-yy;@"/>
    <numFmt numFmtId="166" formatCode="#,##0.00;[Red]\(#,##0.00\)"/>
  </numFmts>
  <fonts count="21">
    <font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4">
    <xf numFmtId="0" fontId="0" fillId="0" borderId="0"/>
    <xf numFmtId="43" fontId="2" fillId="0" borderId="0" applyFont="0" applyFill="0" applyBorder="0" applyAlignment="0" applyProtection="0"/>
    <xf numFmtId="165" fontId="2" fillId="0" borderId="0"/>
    <xf numFmtId="165" fontId="2" fillId="0" borderId="0"/>
    <xf numFmtId="0" fontId="5" fillId="6" borderId="0">
      <alignment horizontal="left"/>
    </xf>
    <xf numFmtId="0" fontId="6" fillId="6" borderId="0">
      <alignment horizontal="right"/>
    </xf>
    <xf numFmtId="0" fontId="7" fillId="7" borderId="0">
      <alignment horizontal="center"/>
    </xf>
    <xf numFmtId="0" fontId="6" fillId="6" borderId="0">
      <alignment horizontal="right"/>
    </xf>
    <xf numFmtId="0" fontId="8" fillId="7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6" borderId="0">
      <alignment horizontal="left"/>
    </xf>
    <xf numFmtId="0" fontId="11" fillId="7" borderId="0">
      <alignment horizontal="left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9" fillId="0" borderId="0"/>
    <xf numFmtId="0" fontId="9" fillId="0" borderId="0"/>
    <xf numFmtId="165" fontId="2" fillId="0" borderId="0"/>
    <xf numFmtId="0" fontId="9" fillId="0" borderId="0"/>
    <xf numFmtId="0" fontId="1" fillId="0" borderId="0"/>
    <xf numFmtId="0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9" fillId="2" borderId="1" applyNumberFormat="0" applyFont="0" applyAlignment="0" applyProtection="0"/>
    <xf numFmtId="166" fontId="12" fillId="7" borderId="0">
      <alignment horizontal="right"/>
    </xf>
    <xf numFmtId="0" fontId="13" fillId="8" borderId="0">
      <alignment horizontal="center"/>
    </xf>
    <xf numFmtId="0" fontId="5" fillId="9" borderId="0"/>
    <xf numFmtId="165" fontId="14" fillId="10" borderId="6"/>
    <xf numFmtId="0" fontId="15" fillId="7" borderId="0" applyBorder="0">
      <alignment horizontal="centerContinuous"/>
    </xf>
    <xf numFmtId="0" fontId="16" fillId="9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11" borderId="0">
      <alignment horizontal="center"/>
    </xf>
    <xf numFmtId="49" fontId="17" fillId="7" borderId="0">
      <alignment horizontal="center"/>
    </xf>
    <xf numFmtId="0" fontId="6" fillId="6" borderId="0">
      <alignment horizontal="center"/>
    </xf>
    <xf numFmtId="0" fontId="6" fillId="6" borderId="0">
      <alignment horizontal="centerContinuous"/>
    </xf>
    <xf numFmtId="0" fontId="18" fillId="7" borderId="0">
      <alignment horizontal="left"/>
    </xf>
    <xf numFmtId="49" fontId="18" fillId="7" borderId="0">
      <alignment horizontal="center"/>
    </xf>
    <xf numFmtId="0" fontId="5" fillId="6" borderId="0">
      <alignment horizontal="left"/>
    </xf>
    <xf numFmtId="49" fontId="18" fillId="7" borderId="0">
      <alignment horizontal="left"/>
    </xf>
    <xf numFmtId="0" fontId="5" fillId="6" borderId="0">
      <alignment horizontal="centerContinuous"/>
    </xf>
    <xf numFmtId="0" fontId="5" fillId="6" borderId="0">
      <alignment horizontal="right"/>
    </xf>
    <xf numFmtId="49" fontId="11" fillId="7" borderId="0">
      <alignment horizontal="left"/>
    </xf>
    <xf numFmtId="0" fontId="6" fillId="6" borderId="0">
      <alignment horizontal="right"/>
    </xf>
    <xf numFmtId="0" fontId="18" fillId="12" borderId="0">
      <alignment horizontal="center"/>
    </xf>
    <xf numFmtId="0" fontId="19" fillId="12" borderId="0">
      <alignment horizontal="center"/>
    </xf>
    <xf numFmtId="0" fontId="20" fillId="7" borderId="0">
      <alignment horizontal="center"/>
    </xf>
  </cellStyleXfs>
  <cellXfs count="29">
    <xf numFmtId="0" fontId="0" fillId="0" borderId="0" xfId="0"/>
    <xf numFmtId="43" fontId="0" fillId="0" borderId="0" xfId="1" applyFont="1"/>
    <xf numFmtId="16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0" xfId="0" applyFont="1"/>
    <xf numFmtId="43" fontId="4" fillId="0" borderId="2" xfId="1" applyFont="1" applyBorder="1" applyAlignment="1">
      <alignment horizontal="center"/>
    </xf>
    <xf numFmtId="43" fontId="0" fillId="3" borderId="0" xfId="1" applyFont="1" applyFill="1"/>
    <xf numFmtId="43" fontId="0" fillId="0" borderId="3" xfId="1" applyFont="1" applyBorder="1"/>
    <xf numFmtId="43" fontId="0" fillId="0" borderId="0" xfId="1" applyFont="1" applyFill="1"/>
    <xf numFmtId="43" fontId="2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3" fontId="0" fillId="0" borderId="2" xfId="1" applyFont="1" applyBorder="1"/>
    <xf numFmtId="0" fontId="4" fillId="0" borderId="0" xfId="0" applyFont="1" applyAlignment="1">
      <alignment horizontal="right"/>
    </xf>
    <xf numFmtId="43" fontId="0" fillId="0" borderId="4" xfId="1" applyFont="1" applyBorder="1"/>
    <xf numFmtId="0" fontId="4" fillId="0" borderId="0" xfId="0" applyFont="1" applyBorder="1" applyAlignment="1">
      <alignment horizontal="right"/>
    </xf>
    <xf numFmtId="43" fontId="0" fillId="0" borderId="5" xfId="1" applyFont="1" applyBorder="1"/>
    <xf numFmtId="44" fontId="0" fillId="0" borderId="2" xfId="0" applyNumberFormat="1" applyBorder="1"/>
    <xf numFmtId="44" fontId="0" fillId="0" borderId="0" xfId="0" applyNumberFormat="1"/>
    <xf numFmtId="44" fontId="0" fillId="4" borderId="0" xfId="0" applyNumberFormat="1" applyFill="1"/>
    <xf numFmtId="44" fontId="0" fillId="0" borderId="3" xfId="0" applyNumberFormat="1" applyBorder="1"/>
    <xf numFmtId="44" fontId="0" fillId="5" borderId="4" xfId="0" applyNumberFormat="1" applyFill="1" applyBorder="1"/>
    <xf numFmtId="9" fontId="0" fillId="0" borderId="0" xfId="0" applyNumberFormat="1"/>
    <xf numFmtId="44" fontId="2" fillId="0" borderId="0" xfId="0" applyNumberFormat="1" applyFont="1"/>
    <xf numFmtId="0" fontId="3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54">
    <cellStyle name="=C:\WINNT\SYSTEM32\COMMAND.COM" xfId="2"/>
    <cellStyle name="=C:\WINNT\SYSTEM32\COMMAND.COM 2" xfId="3"/>
    <cellStyle name="ColumnAttributeAbovePrompt" xfId="4"/>
    <cellStyle name="ColumnAttributePrompt" xfId="5"/>
    <cellStyle name="ColumnAttributeValue" xfId="6"/>
    <cellStyle name="ColumnHeadingPrompt" xfId="7"/>
    <cellStyle name="ColumnHeadingValue" xfId="8"/>
    <cellStyle name="Comma" xfId="1" builtinId="3"/>
    <cellStyle name="Comma 10" xfId="9"/>
    <cellStyle name="Comma 10 2" xfId="10"/>
    <cellStyle name="Comma 11" xfId="11"/>
    <cellStyle name="Comma 12" xfId="12"/>
    <cellStyle name="Comma 2" xfId="13"/>
    <cellStyle name="Comma 2 2" xfId="14"/>
    <cellStyle name="Comma 2 2 2" xfId="15"/>
    <cellStyle name="Comma 2 3" xfId="16"/>
    <cellStyle name="Comma 2 3 2" xfId="17"/>
    <cellStyle name="Comma 2 4" xfId="18"/>
    <cellStyle name="Comma 2 4 2" xfId="19"/>
    <cellStyle name="Comma 2 4 2 2" xfId="20"/>
    <cellStyle name="Comma 2 4 3" xfId="21"/>
    <cellStyle name="Comma 2 5" xfId="22"/>
    <cellStyle name="Comma 2 5 2" xfId="23"/>
    <cellStyle name="Comma 2 5 2 2" xfId="24"/>
    <cellStyle name="Comma 2 5 3" xfId="25"/>
    <cellStyle name="Comma 2 6" xfId="26"/>
    <cellStyle name="Comma 2 6 2" xfId="27"/>
    <cellStyle name="Comma 2 7" xfId="28"/>
    <cellStyle name="Comma 3" xfId="29"/>
    <cellStyle name="Comma 3 2" xfId="30"/>
    <cellStyle name="Comma 3 2 2" xfId="31"/>
    <cellStyle name="Comma 3 3" xfId="32"/>
    <cellStyle name="Comma 3 3 2" xfId="33"/>
    <cellStyle name="Comma 4" xfId="34"/>
    <cellStyle name="Comma 4 2" xfId="35"/>
    <cellStyle name="Comma 4 2 2" xfId="36"/>
    <cellStyle name="Comma 5" xfId="37"/>
    <cellStyle name="Comma 6" xfId="38"/>
    <cellStyle name="Comma 6 2" xfId="39"/>
    <cellStyle name="Comma 6 2 2" xfId="40"/>
    <cellStyle name="Comma 6 3" xfId="41"/>
    <cellStyle name="Comma 7" xfId="42"/>
    <cellStyle name="Comma 7 2" xfId="43"/>
    <cellStyle name="Comma 7 2 2" xfId="44"/>
    <cellStyle name="Comma 8" xfId="45"/>
    <cellStyle name="Comma 8 2" xfId="46"/>
    <cellStyle name="Comma 8 2 2" xfId="47"/>
    <cellStyle name="Comma 8 3" xfId="48"/>
    <cellStyle name="Comma 9" xfId="49"/>
    <cellStyle name="Comma 9 2" xfId="50"/>
    <cellStyle name="Currency 2" xfId="51"/>
    <cellStyle name="Currency 2 2" xfId="52"/>
    <cellStyle name="Currency 2 2 2" xfId="53"/>
    <cellStyle name="Currency 3" xfId="54"/>
    <cellStyle name="Currency 4" xfId="55"/>
    <cellStyle name="Currency 5" xfId="56"/>
    <cellStyle name="Currency 6" xfId="57"/>
    <cellStyle name="Currency 8" xfId="58"/>
    <cellStyle name="Currency 8 2" xfId="59"/>
    <cellStyle name="LineItemPrompt" xfId="60"/>
    <cellStyle name="LineItemValue" xfId="61"/>
    <cellStyle name="Normal" xfId="0" builtinId="0"/>
    <cellStyle name="Normal 10" xfId="62"/>
    <cellStyle name="Normal 11" xfId="63"/>
    <cellStyle name="Normal 12" xfId="64"/>
    <cellStyle name="Normal 12 2" xfId="65"/>
    <cellStyle name="Normal 12 2 2" xfId="66"/>
    <cellStyle name="Normal 13" xfId="67"/>
    <cellStyle name="Normal 13 2" xfId="68"/>
    <cellStyle name="Normal 14" xfId="69"/>
    <cellStyle name="Normal 15" xfId="70"/>
    <cellStyle name="Normal 15 2" xfId="71"/>
    <cellStyle name="Normal 16" xfId="72"/>
    <cellStyle name="Normal 17" xfId="73"/>
    <cellStyle name="Normal 18" xfId="74"/>
    <cellStyle name="Normal 2" xfId="75"/>
    <cellStyle name="Normal 2 2" xfId="76"/>
    <cellStyle name="Normal 2 2 2" xfId="77"/>
    <cellStyle name="Normal 2 2 2 2" xfId="78"/>
    <cellStyle name="Normal 2 2 2 3" xfId="79"/>
    <cellStyle name="Normal 2 2 2 4" xfId="80"/>
    <cellStyle name="Normal 2 2 3" xfId="81"/>
    <cellStyle name="Normal 2 3" xfId="82"/>
    <cellStyle name="Normal 2 3 2" xfId="83"/>
    <cellStyle name="Normal 2 4" xfId="84"/>
    <cellStyle name="Normal 2 4 2" xfId="85"/>
    <cellStyle name="Normal 2 4 3" xfId="86"/>
    <cellStyle name="Normal 2 4 4" xfId="87"/>
    <cellStyle name="Normal 2 5" xfId="88"/>
    <cellStyle name="Normal 2 6" xfId="89"/>
    <cellStyle name="Normal 2 7" xfId="90"/>
    <cellStyle name="Normal 3" xfId="91"/>
    <cellStyle name="Normal 3 2" xfId="92"/>
    <cellStyle name="Normal 3 2 2" xfId="93"/>
    <cellStyle name="Normal 3 3" xfId="94"/>
    <cellStyle name="Normal 3 4" xfId="95"/>
    <cellStyle name="Normal 4" xfId="96"/>
    <cellStyle name="Normal 4 2" xfId="97"/>
    <cellStyle name="Normal 4 2 2" xfId="98"/>
    <cellStyle name="Normal 4 2 2 2" xfId="99"/>
    <cellStyle name="Normal 4 2 2 2 2" xfId="100"/>
    <cellStyle name="Normal 4 2 2 3" xfId="101"/>
    <cellStyle name="Normal 4 2 3" xfId="102"/>
    <cellStyle name="Normal 4 2 3 2" xfId="103"/>
    <cellStyle name="Normal 4 2 3 2 2" xfId="104"/>
    <cellStyle name="Normal 4 2 3 3" xfId="105"/>
    <cellStyle name="Normal 4 2 4" xfId="106"/>
    <cellStyle name="Normal 4 2 4 2" xfId="107"/>
    <cellStyle name="Normal 4 2 5" xfId="108"/>
    <cellStyle name="Normal 4 3" xfId="109"/>
    <cellStyle name="Normal 5" xfId="110"/>
    <cellStyle name="Normal 5 2" xfId="111"/>
    <cellStyle name="Normal 6" xfId="112"/>
    <cellStyle name="Normal 6 2" xfId="113"/>
    <cellStyle name="Normal 6 2 2" xfId="114"/>
    <cellStyle name="Normal 6 3" xfId="115"/>
    <cellStyle name="Normal 7" xfId="116"/>
    <cellStyle name="Normal 7 2" xfId="117"/>
    <cellStyle name="Normal 7 2 2" xfId="118"/>
    <cellStyle name="Normal 7 3" xfId="119"/>
    <cellStyle name="Normal 8" xfId="120"/>
    <cellStyle name="Normal 8 2" xfId="121"/>
    <cellStyle name="Normal 8 2 2" xfId="122"/>
    <cellStyle name="Normal 8 3" xfId="123"/>
    <cellStyle name="Normal 9" xfId="124"/>
    <cellStyle name="Normal 9 2" xfId="125"/>
    <cellStyle name="Normal 9 2 2" xfId="126"/>
    <cellStyle name="Normal 9 3" xfId="127"/>
    <cellStyle name="Note 2" xfId="128"/>
    <cellStyle name="OUTPUT AMOUNTS" xfId="129"/>
    <cellStyle name="OUTPUT COLUMN HEADINGS" xfId="130"/>
    <cellStyle name="OUTPUT LINE ITEMS" xfId="131"/>
    <cellStyle name="Output Line Items 2" xfId="132"/>
    <cellStyle name="OUTPUT REPORT HEADING" xfId="133"/>
    <cellStyle name="OUTPUT REPORT TITLE" xfId="134"/>
    <cellStyle name="Percent 2" xfId="135"/>
    <cellStyle name="Percent 3" xfId="136"/>
    <cellStyle name="Percent 4" xfId="137"/>
    <cellStyle name="Percent 5" xfId="138"/>
    <cellStyle name="ReportTitlePrompt" xfId="139"/>
    <cellStyle name="ReportTitleValue" xfId="140"/>
    <cellStyle name="RowAcctAbovePrompt" xfId="141"/>
    <cellStyle name="RowAcctSOBAbovePrompt" xfId="142"/>
    <cellStyle name="RowAcctSOBValue" xfId="143"/>
    <cellStyle name="RowAcctValue" xfId="144"/>
    <cellStyle name="RowAttrAbovePrompt" xfId="145"/>
    <cellStyle name="RowAttrValue" xfId="146"/>
    <cellStyle name="RowColSetAbovePrompt" xfId="147"/>
    <cellStyle name="RowColSetLeftPrompt" xfId="148"/>
    <cellStyle name="RowColSetValue" xfId="149"/>
    <cellStyle name="RowLeftPrompt" xfId="150"/>
    <cellStyle name="SampleUsingFormatMask" xfId="151"/>
    <cellStyle name="SampleWithNoFormatMask" xfId="152"/>
    <cellStyle name="UploadThisRowValue" xfId="1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11\Revenue%20Volume%20Analysis%202011.1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2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7" sqref="K7"/>
    </sheetView>
  </sheetViews>
  <sheetFormatPr defaultRowHeight="12.75"/>
  <cols>
    <col min="2" max="2" width="39.140625" bestFit="1" customWidth="1"/>
    <col min="3" max="3" width="17.7109375" customWidth="1"/>
    <col min="4" max="4" width="1.7109375" customWidth="1"/>
    <col min="5" max="5" width="17.7109375" customWidth="1"/>
    <col min="6" max="6" width="1.7109375" customWidth="1"/>
    <col min="7" max="7" width="17.7109375" customWidth="1"/>
    <col min="8" max="8" width="1.7109375" customWidth="1"/>
    <col min="9" max="9" width="17.7109375" customWidth="1"/>
    <col min="10" max="10" width="1.7109375" customWidth="1"/>
    <col min="11" max="11" width="17.7109375" customWidth="1"/>
    <col min="12" max="12" width="1.7109375" customWidth="1"/>
    <col min="13" max="13" width="17.7109375" customWidth="1"/>
    <col min="14" max="14" width="1.7109375" customWidth="1"/>
    <col min="15" max="15" width="17.7109375" customWidth="1"/>
    <col min="16" max="16" width="1.7109375" customWidth="1"/>
    <col min="17" max="17" width="18.28515625" bestFit="1" customWidth="1"/>
    <col min="18" max="18" width="1.7109375" customWidth="1"/>
    <col min="19" max="19" width="17.7109375" bestFit="1" customWidth="1"/>
    <col min="20" max="20" width="2.85546875" customWidth="1"/>
    <col min="21" max="21" width="19.42578125" style="1" customWidth="1"/>
    <col min="22" max="22" width="2.7109375" customWidth="1"/>
    <col min="23" max="23" width="19.7109375" style="1" customWidth="1"/>
    <col min="25" max="25" width="11.5703125" bestFit="1" customWidth="1"/>
    <col min="26" max="26" width="13.85546875" bestFit="1" customWidth="1"/>
  </cols>
  <sheetData>
    <row r="1" spans="1:2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3">
      <c r="A5" s="2"/>
      <c r="B5" s="2"/>
      <c r="C5" s="3"/>
      <c r="D5" s="2"/>
      <c r="E5" s="3"/>
      <c r="F5" s="2"/>
      <c r="G5" s="3" t="s">
        <v>3</v>
      </c>
      <c r="H5" s="2"/>
      <c r="I5" s="3" t="s">
        <v>3</v>
      </c>
      <c r="J5" s="2"/>
      <c r="K5" s="3" t="s">
        <v>3</v>
      </c>
      <c r="L5" s="2"/>
      <c r="M5" s="3" t="s">
        <v>3</v>
      </c>
      <c r="N5" s="2"/>
      <c r="O5" s="3" t="s">
        <v>3</v>
      </c>
      <c r="P5" s="2"/>
      <c r="Q5" s="3"/>
      <c r="R5" s="2"/>
      <c r="S5" s="3"/>
    </row>
    <row r="6" spans="1:23">
      <c r="C6" s="3" t="s">
        <v>3</v>
      </c>
      <c r="D6" s="4"/>
      <c r="E6" s="3" t="s">
        <v>3</v>
      </c>
      <c r="F6" s="4"/>
      <c r="G6" s="3" t="s">
        <v>4</v>
      </c>
      <c r="H6" s="4"/>
      <c r="I6" s="3" t="s">
        <v>5</v>
      </c>
      <c r="J6" s="4"/>
      <c r="K6" s="3" t="s">
        <v>6</v>
      </c>
      <c r="L6" s="4"/>
      <c r="M6" s="3" t="s">
        <v>7</v>
      </c>
      <c r="N6" s="4"/>
      <c r="O6" s="3" t="s">
        <v>8</v>
      </c>
      <c r="P6" s="4"/>
      <c r="Q6" s="3"/>
      <c r="R6" s="4"/>
      <c r="S6" s="3" t="s">
        <v>9</v>
      </c>
      <c r="U6" s="5" t="s">
        <v>10</v>
      </c>
      <c r="W6" s="5" t="s">
        <v>11</v>
      </c>
    </row>
    <row r="7" spans="1:23">
      <c r="A7" s="6"/>
      <c r="C7" s="7" t="s">
        <v>12</v>
      </c>
      <c r="D7" s="4"/>
      <c r="E7" s="7" t="s">
        <v>13</v>
      </c>
      <c r="F7" s="4"/>
      <c r="G7" s="7" t="s">
        <v>14</v>
      </c>
      <c r="H7" s="4"/>
      <c r="I7" s="7" t="s">
        <v>14</v>
      </c>
      <c r="J7" s="4"/>
      <c r="K7" s="7" t="s">
        <v>15</v>
      </c>
      <c r="L7" s="4"/>
      <c r="M7" s="7" t="s">
        <v>16</v>
      </c>
      <c r="N7" s="4"/>
      <c r="O7" s="7" t="s">
        <v>17</v>
      </c>
      <c r="P7" s="4"/>
      <c r="Q7" s="7" t="s">
        <v>18</v>
      </c>
      <c r="R7" s="4"/>
      <c r="S7" s="7" t="s">
        <v>19</v>
      </c>
      <c r="U7" s="7" t="s">
        <v>19</v>
      </c>
      <c r="W7" s="7" t="s">
        <v>19</v>
      </c>
    </row>
    <row r="8" spans="1:23">
      <c r="A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3">
      <c r="A9" s="6" t="s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B10" t="s">
        <v>21</v>
      </c>
      <c r="C10" s="1">
        <v>-13106557.910000002</v>
      </c>
      <c r="D10" s="1"/>
      <c r="E10" s="1">
        <v>0</v>
      </c>
      <c r="F10" s="1"/>
      <c r="G10" s="1">
        <v>0</v>
      </c>
      <c r="H10" s="1"/>
      <c r="I10" s="1">
        <v>0</v>
      </c>
      <c r="J10" s="1"/>
      <c r="K10" s="1">
        <v>0</v>
      </c>
      <c r="L10" s="1"/>
      <c r="M10" s="8">
        <v>30093.539999999997</v>
      </c>
      <c r="N10" s="1"/>
      <c r="O10" s="1">
        <v>0</v>
      </c>
      <c r="P10" s="1"/>
      <c r="Q10" s="1">
        <v>0</v>
      </c>
      <c r="R10" s="1"/>
      <c r="S10" s="1">
        <v>-13076464.370000003</v>
      </c>
      <c r="T10" s="1"/>
      <c r="U10" s="1">
        <v>-100538.95</v>
      </c>
      <c r="W10" s="1">
        <f t="shared" ref="W10:W11" si="0">S10-U10</f>
        <v>-12975925.420000004</v>
      </c>
    </row>
    <row r="11" spans="1:23">
      <c r="B11" t="s">
        <v>22</v>
      </c>
      <c r="C11" s="1">
        <v>-2060.4</v>
      </c>
      <c r="D11" s="1"/>
      <c r="E11" s="1">
        <v>0</v>
      </c>
      <c r="F11" s="1"/>
      <c r="G11" s="1">
        <v>0</v>
      </c>
      <c r="H11" s="1"/>
      <c r="I11" s="1">
        <v>0</v>
      </c>
      <c r="J11" s="1"/>
      <c r="K11" s="1">
        <v>0</v>
      </c>
      <c r="L11" s="1"/>
      <c r="M11" s="1">
        <v>0</v>
      </c>
      <c r="N11" s="1"/>
      <c r="O11" s="1">
        <v>0</v>
      </c>
      <c r="P11" s="1"/>
      <c r="Q11" s="1">
        <v>0</v>
      </c>
      <c r="R11" s="1"/>
      <c r="S11" s="1">
        <v>-2060.4</v>
      </c>
      <c r="T11" s="1"/>
      <c r="U11" s="1">
        <v>0</v>
      </c>
      <c r="W11" s="1">
        <f t="shared" si="0"/>
        <v>-2060.4</v>
      </c>
    </row>
    <row r="12" spans="1:23">
      <c r="B12" t="s">
        <v>23</v>
      </c>
      <c r="C12" s="9">
        <f>SUM(C10:C11)</f>
        <v>-13108618.310000002</v>
      </c>
      <c r="D12" s="1"/>
      <c r="E12" s="9">
        <f>SUM(E10:E11)</f>
        <v>0</v>
      </c>
      <c r="F12" s="1"/>
      <c r="G12" s="9">
        <f>SUM(G10:G11)</f>
        <v>0</v>
      </c>
      <c r="H12" s="1"/>
      <c r="I12" s="9">
        <f>SUM(I10:I11)</f>
        <v>0</v>
      </c>
      <c r="J12" s="1"/>
      <c r="K12" s="9">
        <f>SUM(K10:K11)</f>
        <v>0</v>
      </c>
      <c r="L12" s="1"/>
      <c r="M12" s="9">
        <f>SUM(M10:M11)</f>
        <v>30093.539999999997</v>
      </c>
      <c r="N12" s="1"/>
      <c r="O12" s="9">
        <f>SUM(O10:O11)</f>
        <v>0</v>
      </c>
      <c r="P12" s="1"/>
      <c r="Q12" s="9">
        <f>SUM(Q10:Q11)</f>
        <v>0</v>
      </c>
      <c r="R12" s="1"/>
      <c r="S12" s="9">
        <f>SUM(S10:S11)</f>
        <v>-13078524.770000003</v>
      </c>
      <c r="T12" s="1"/>
      <c r="U12" s="9">
        <f>SUM(U10:U11)</f>
        <v>-100538.95</v>
      </c>
      <c r="W12" s="9">
        <f>SUM(W10:W11)</f>
        <v>-12977985.820000004</v>
      </c>
    </row>
    <row r="13" spans="1:2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3">
      <c r="B14" t="s">
        <v>24</v>
      </c>
      <c r="C14" s="1">
        <v>-23277078.57</v>
      </c>
      <c r="D14" s="1"/>
      <c r="E14" s="1">
        <v>0</v>
      </c>
      <c r="F14" s="1"/>
      <c r="G14" s="1">
        <v>0</v>
      </c>
      <c r="H14" s="1"/>
      <c r="I14" s="1">
        <v>0</v>
      </c>
      <c r="J14" s="1"/>
      <c r="K14" s="1">
        <v>0</v>
      </c>
      <c r="L14" s="1"/>
      <c r="M14" s="1">
        <v>0</v>
      </c>
      <c r="N14" s="1"/>
      <c r="O14" s="1">
        <v>0</v>
      </c>
      <c r="P14" s="1"/>
      <c r="Q14" s="1">
        <v>0</v>
      </c>
      <c r="R14" s="1"/>
      <c r="S14" s="1">
        <v>-23277078.57</v>
      </c>
      <c r="T14" s="1"/>
      <c r="U14" s="1">
        <v>0</v>
      </c>
      <c r="W14" s="1">
        <f t="shared" ref="W14:W22" si="1">S14-U14</f>
        <v>-23277078.57</v>
      </c>
    </row>
    <row r="15" spans="1:23">
      <c r="B15" t="s">
        <v>25</v>
      </c>
      <c r="C15" s="1">
        <v>-7375.1699999999992</v>
      </c>
      <c r="D15" s="1"/>
      <c r="E15" s="1">
        <v>0</v>
      </c>
      <c r="F15" s="1"/>
      <c r="G15" s="1">
        <v>0</v>
      </c>
      <c r="H15" s="1"/>
      <c r="I15" s="1">
        <v>0</v>
      </c>
      <c r="J15" s="1"/>
      <c r="K15" s="1">
        <v>0</v>
      </c>
      <c r="L15" s="1"/>
      <c r="M15" s="1">
        <v>0</v>
      </c>
      <c r="N15" s="1"/>
      <c r="O15" s="1">
        <v>0</v>
      </c>
      <c r="P15" s="1"/>
      <c r="Q15" s="1">
        <v>0</v>
      </c>
      <c r="R15" s="1"/>
      <c r="S15" s="1">
        <v>-7375.1699999999992</v>
      </c>
      <c r="T15" s="1"/>
      <c r="U15" s="1">
        <v>0</v>
      </c>
      <c r="W15" s="1">
        <f t="shared" si="1"/>
        <v>-7375.1699999999992</v>
      </c>
    </row>
    <row r="16" spans="1:23">
      <c r="B16" t="s">
        <v>26</v>
      </c>
      <c r="C16" s="1">
        <v>-492258.64</v>
      </c>
      <c r="D16" s="1"/>
      <c r="E16" s="1">
        <v>0</v>
      </c>
      <c r="F16" s="1"/>
      <c r="G16" s="1">
        <v>0</v>
      </c>
      <c r="H16" s="1"/>
      <c r="I16" s="1">
        <v>0</v>
      </c>
      <c r="J16" s="1"/>
      <c r="K16" s="1">
        <v>0</v>
      </c>
      <c r="L16" s="1"/>
      <c r="M16" s="8">
        <v>263971.94</v>
      </c>
      <c r="N16" s="1"/>
      <c r="O16" s="1">
        <v>0</v>
      </c>
      <c r="P16" s="1"/>
      <c r="Q16" s="1">
        <v>0</v>
      </c>
      <c r="R16" s="1"/>
      <c r="S16" s="1">
        <v>-228286.7</v>
      </c>
      <c r="T16" s="1"/>
      <c r="U16" s="1">
        <v>0</v>
      </c>
      <c r="W16" s="1">
        <f t="shared" si="1"/>
        <v>-228286.7</v>
      </c>
    </row>
    <row r="17" spans="2:26">
      <c r="B17" t="s">
        <v>27</v>
      </c>
      <c r="C17" s="1">
        <v>-609282.00999999989</v>
      </c>
      <c r="D17" s="1"/>
      <c r="E17" s="1">
        <v>0</v>
      </c>
      <c r="F17" s="1"/>
      <c r="G17" s="1">
        <v>0</v>
      </c>
      <c r="H17" s="1"/>
      <c r="I17" s="1">
        <v>0</v>
      </c>
      <c r="J17" s="1"/>
      <c r="K17" s="1">
        <v>0</v>
      </c>
      <c r="L17" s="1"/>
      <c r="M17" s="1">
        <v>0</v>
      </c>
      <c r="N17" s="1"/>
      <c r="O17" s="1">
        <v>0</v>
      </c>
      <c r="P17" s="1"/>
      <c r="Q17" s="1">
        <v>0</v>
      </c>
      <c r="R17" s="1"/>
      <c r="S17" s="1">
        <v>-609282.00999999989</v>
      </c>
      <c r="T17" s="1"/>
      <c r="U17" s="1">
        <v>0</v>
      </c>
      <c r="W17" s="1">
        <f t="shared" si="1"/>
        <v>-609282.00999999989</v>
      </c>
    </row>
    <row r="18" spans="2:26">
      <c r="B18" t="s">
        <v>28</v>
      </c>
      <c r="C18" s="1">
        <v>-1748.5200000000004</v>
      </c>
      <c r="D18" s="1"/>
      <c r="E18" s="1">
        <v>0</v>
      </c>
      <c r="F18" s="1"/>
      <c r="G18" s="1">
        <v>0</v>
      </c>
      <c r="H18" s="1"/>
      <c r="I18" s="1">
        <v>0</v>
      </c>
      <c r="J18" s="1"/>
      <c r="K18" s="1">
        <v>0</v>
      </c>
      <c r="L18" s="1"/>
      <c r="M18" s="1">
        <v>0</v>
      </c>
      <c r="N18" s="1"/>
      <c r="O18" s="1">
        <v>0</v>
      </c>
      <c r="P18" s="1"/>
      <c r="Q18" s="1">
        <v>0</v>
      </c>
      <c r="R18" s="1"/>
      <c r="S18" s="1">
        <v>-1748.5200000000004</v>
      </c>
      <c r="T18" s="1"/>
      <c r="U18" s="1">
        <v>0</v>
      </c>
      <c r="W18" s="1">
        <f t="shared" si="1"/>
        <v>-1748.5200000000004</v>
      </c>
    </row>
    <row r="19" spans="2:26">
      <c r="B19" t="s">
        <v>29</v>
      </c>
      <c r="C19" s="1">
        <v>-8611852.879999999</v>
      </c>
      <c r="D19" s="1"/>
      <c r="E19" s="1">
        <v>0</v>
      </c>
      <c r="F19" s="1"/>
      <c r="G19" s="1">
        <v>0</v>
      </c>
      <c r="H19" s="1"/>
      <c r="I19" s="1">
        <v>0</v>
      </c>
      <c r="J19" s="1"/>
      <c r="K19" s="8">
        <v>63748.679999999993</v>
      </c>
      <c r="L19" s="1"/>
      <c r="M19" s="1">
        <v>0</v>
      </c>
      <c r="N19" s="1"/>
      <c r="O19" s="1">
        <v>0</v>
      </c>
      <c r="P19" s="1"/>
      <c r="Q19" s="1">
        <v>0</v>
      </c>
      <c r="R19" s="1"/>
      <c r="S19" s="1">
        <v>-8548104.1999999993</v>
      </c>
      <c r="T19" s="1"/>
      <c r="U19" s="1">
        <v>0</v>
      </c>
      <c r="W19" s="1">
        <f t="shared" si="1"/>
        <v>-8548104.1999999993</v>
      </c>
    </row>
    <row r="20" spans="2:26">
      <c r="B20" t="s">
        <v>30</v>
      </c>
      <c r="C20" s="1">
        <v>-1158.7199999999996</v>
      </c>
      <c r="D20" s="1"/>
      <c r="E20" s="1">
        <v>0</v>
      </c>
      <c r="F20" s="1"/>
      <c r="G20" s="1">
        <v>0</v>
      </c>
      <c r="H20" s="1"/>
      <c r="I20" s="1">
        <v>0</v>
      </c>
      <c r="J20" s="1"/>
      <c r="K20" s="1">
        <v>0</v>
      </c>
      <c r="L20" s="1"/>
      <c r="M20" s="1">
        <v>0</v>
      </c>
      <c r="N20" s="1"/>
      <c r="O20" s="1">
        <v>0</v>
      </c>
      <c r="P20" s="1"/>
      <c r="Q20" s="1">
        <v>0</v>
      </c>
      <c r="R20" s="1"/>
      <c r="S20" s="1">
        <v>-1158.7199999999996</v>
      </c>
      <c r="T20" s="1"/>
      <c r="U20" s="1">
        <v>0</v>
      </c>
      <c r="W20" s="1">
        <f t="shared" si="1"/>
        <v>-1158.7199999999996</v>
      </c>
    </row>
    <row r="21" spans="2:26">
      <c r="B21" t="s">
        <v>31</v>
      </c>
      <c r="C21" s="1">
        <v>-72297112.86999999</v>
      </c>
      <c r="D21" s="1"/>
      <c r="E21" s="8">
        <v>69412.639999999999</v>
      </c>
      <c r="F21" s="1"/>
      <c r="G21" s="1">
        <v>0</v>
      </c>
      <c r="H21" s="1"/>
      <c r="I21" s="8">
        <v>159126.24</v>
      </c>
      <c r="J21" s="1"/>
      <c r="K21" s="1">
        <v>0</v>
      </c>
      <c r="L21" s="1"/>
      <c r="M21" s="1">
        <v>0</v>
      </c>
      <c r="N21" s="1"/>
      <c r="O21" s="1">
        <v>0</v>
      </c>
      <c r="P21" s="1"/>
      <c r="Q21" s="1">
        <v>0</v>
      </c>
      <c r="R21" s="1"/>
      <c r="S21" s="1">
        <v>-72207399.269999996</v>
      </c>
      <c r="T21" s="1"/>
      <c r="U21" s="1">
        <v>0</v>
      </c>
      <c r="W21" s="1">
        <f t="shared" si="1"/>
        <v>-72207399.269999996</v>
      </c>
    </row>
    <row r="22" spans="2:26">
      <c r="B22" t="s">
        <v>32</v>
      </c>
      <c r="C22" s="1">
        <v>-2192056.3600000008</v>
      </c>
      <c r="D22" s="1"/>
      <c r="E22" s="1">
        <v>0</v>
      </c>
      <c r="F22" s="1"/>
      <c r="G22" s="1">
        <v>0</v>
      </c>
      <c r="H22" s="1"/>
      <c r="I22" s="1">
        <v>0</v>
      </c>
      <c r="J22" s="1"/>
      <c r="K22" s="1">
        <v>0</v>
      </c>
      <c r="L22" s="1"/>
      <c r="M22" s="1">
        <v>0</v>
      </c>
      <c r="N22" s="1"/>
      <c r="O22" s="1">
        <v>0</v>
      </c>
      <c r="P22" s="1"/>
      <c r="Q22" s="1">
        <v>0</v>
      </c>
      <c r="R22" s="1"/>
      <c r="S22" s="1">
        <v>-2192056.3600000008</v>
      </c>
      <c r="T22" s="1"/>
      <c r="U22" s="1">
        <v>0</v>
      </c>
      <c r="W22" s="1">
        <f t="shared" si="1"/>
        <v>-2192056.3600000008</v>
      </c>
    </row>
    <row r="23" spans="2:26">
      <c r="B23" t="s">
        <v>33</v>
      </c>
      <c r="C23" s="1">
        <v>-5605561.5099999998</v>
      </c>
      <c r="D23" s="1"/>
      <c r="E23" s="1">
        <v>0</v>
      </c>
      <c r="F23" s="1"/>
      <c r="G23" s="1">
        <v>0</v>
      </c>
      <c r="H23" s="1"/>
      <c r="I23" s="1">
        <v>0</v>
      </c>
      <c r="J23" s="1"/>
      <c r="K23" s="1">
        <v>0</v>
      </c>
      <c r="L23" s="1"/>
      <c r="M23" s="1">
        <v>0</v>
      </c>
      <c r="N23" s="1"/>
      <c r="O23" s="1">
        <v>0</v>
      </c>
      <c r="P23" s="1"/>
      <c r="Q23" s="1">
        <v>0</v>
      </c>
      <c r="R23" s="1"/>
      <c r="S23" s="1">
        <v>-5605561.5099999998</v>
      </c>
      <c r="T23" s="1"/>
      <c r="U23" s="1">
        <v>-396501.01</v>
      </c>
      <c r="W23" s="1">
        <f>S23-U23</f>
        <v>-5209060.5</v>
      </c>
    </row>
    <row r="24" spans="2:26">
      <c r="B24" t="s">
        <v>34</v>
      </c>
      <c r="C24" s="1">
        <v>-2851</v>
      </c>
      <c r="D24" s="1"/>
      <c r="E24" s="1">
        <v>0</v>
      </c>
      <c r="F24" s="1"/>
      <c r="G24" s="1">
        <v>0</v>
      </c>
      <c r="H24" s="1"/>
      <c r="I24" s="1">
        <v>0</v>
      </c>
      <c r="J24" s="1"/>
      <c r="K24" s="1">
        <v>0</v>
      </c>
      <c r="L24" s="1"/>
      <c r="M24" s="1">
        <v>0</v>
      </c>
      <c r="N24" s="1"/>
      <c r="O24" s="1">
        <v>0</v>
      </c>
      <c r="P24" s="1"/>
      <c r="Q24" s="1">
        <v>0</v>
      </c>
      <c r="R24" s="1"/>
      <c r="S24" s="1">
        <v>-2851</v>
      </c>
      <c r="T24" s="1"/>
      <c r="U24" s="1">
        <v>0</v>
      </c>
      <c r="W24" s="1">
        <f>S24-U24</f>
        <v>-2851</v>
      </c>
      <c r="Z24" s="10"/>
    </row>
    <row r="25" spans="2:26">
      <c r="B25" t="s">
        <v>35</v>
      </c>
      <c r="C25" s="9">
        <f>SUM(C14:C24)</f>
        <v>-113098336.25</v>
      </c>
      <c r="D25" s="1"/>
      <c r="E25" s="9">
        <f>SUM(E14:E24)</f>
        <v>69412.639999999999</v>
      </c>
      <c r="F25" s="1"/>
      <c r="G25" s="9">
        <f>SUM(G14:G24)</f>
        <v>0</v>
      </c>
      <c r="H25" s="1"/>
      <c r="I25" s="9">
        <f>SUM(I14:I24)</f>
        <v>159126.24</v>
      </c>
      <c r="J25" s="1"/>
      <c r="K25" s="9">
        <f>SUM(K14:K24)</f>
        <v>63748.679999999993</v>
      </c>
      <c r="L25" s="1"/>
      <c r="M25" s="9">
        <f>SUM(M14:M24)</f>
        <v>263971.94</v>
      </c>
      <c r="N25" s="1"/>
      <c r="O25" s="9">
        <f>SUM(O14:O24)</f>
        <v>0</v>
      </c>
      <c r="P25" s="1"/>
      <c r="Q25" s="9">
        <f>SUM(Q14:Q24)</f>
        <v>0</v>
      </c>
      <c r="R25" s="1"/>
      <c r="S25" s="9">
        <f>SUM(S14:S24)</f>
        <v>-112680902.03</v>
      </c>
      <c r="T25" s="1"/>
      <c r="U25" s="9">
        <f>SUM(U14:U24)</f>
        <v>-396501.01</v>
      </c>
      <c r="W25" s="9">
        <f>SUM(W14:W24)</f>
        <v>-112284401.02</v>
      </c>
      <c r="Z25" s="11"/>
    </row>
    <row r="26" spans="2:26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6">
      <c r="B27" t="s">
        <v>36</v>
      </c>
      <c r="C27" s="1">
        <v>-14989278.23</v>
      </c>
      <c r="D27" s="1"/>
      <c r="E27" s="1">
        <v>0</v>
      </c>
      <c r="F27" s="1"/>
      <c r="G27" s="1">
        <v>0</v>
      </c>
      <c r="H27" s="1"/>
      <c r="I27" s="1">
        <v>0</v>
      </c>
      <c r="J27" s="1"/>
      <c r="K27" s="1">
        <v>0</v>
      </c>
      <c r="L27" s="1"/>
      <c r="M27" s="1">
        <v>0</v>
      </c>
      <c r="N27" s="1"/>
      <c r="O27" s="1">
        <v>0</v>
      </c>
      <c r="P27" s="1"/>
      <c r="Q27" s="1">
        <v>0</v>
      </c>
      <c r="R27" s="1"/>
      <c r="S27" s="1">
        <v>-14989278.23</v>
      </c>
      <c r="T27" s="1"/>
      <c r="U27" s="1">
        <v>0</v>
      </c>
      <c r="W27" s="1">
        <f t="shared" ref="W27:W29" si="2">S27-U27</f>
        <v>-14989278.23</v>
      </c>
    </row>
    <row r="28" spans="2:26">
      <c r="B28" t="s">
        <v>37</v>
      </c>
      <c r="C28" s="1">
        <v>-373621.74999999994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0</v>
      </c>
      <c r="N28" s="1"/>
      <c r="O28" s="1">
        <v>0</v>
      </c>
      <c r="P28" s="1"/>
      <c r="Q28" s="1">
        <v>0</v>
      </c>
      <c r="R28" s="1"/>
      <c r="S28" s="1">
        <v>-373621.74999999994</v>
      </c>
      <c r="T28" s="1"/>
      <c r="U28" s="1">
        <v>0</v>
      </c>
      <c r="W28" s="1">
        <f t="shared" si="2"/>
        <v>-373621.74999999994</v>
      </c>
    </row>
    <row r="29" spans="2:26">
      <c r="B29" t="s">
        <v>38</v>
      </c>
      <c r="C29" s="1">
        <v>-347092.80000000005</v>
      </c>
      <c r="D29" s="1"/>
      <c r="E29" s="1">
        <v>0</v>
      </c>
      <c r="F29" s="1"/>
      <c r="G29" s="1">
        <v>0</v>
      </c>
      <c r="H29" s="1"/>
      <c r="I29" s="1">
        <v>0</v>
      </c>
      <c r="J29" s="1"/>
      <c r="K29" s="1">
        <v>0</v>
      </c>
      <c r="L29" s="1"/>
      <c r="M29" s="8">
        <v>113516.68</v>
      </c>
      <c r="N29" s="1"/>
      <c r="O29" s="1">
        <v>0</v>
      </c>
      <c r="P29" s="1"/>
      <c r="Q29" s="1">
        <v>0</v>
      </c>
      <c r="R29" s="1"/>
      <c r="S29" s="1">
        <v>-233576.12000000005</v>
      </c>
      <c r="T29" s="1"/>
      <c r="U29" s="1">
        <v>0</v>
      </c>
      <c r="W29" s="1">
        <f t="shared" si="2"/>
        <v>-233576.12000000005</v>
      </c>
    </row>
    <row r="30" spans="2:26">
      <c r="B30" t="s">
        <v>39</v>
      </c>
      <c r="C30" s="1">
        <v>-1248617.45</v>
      </c>
      <c r="D30" s="1"/>
      <c r="E30" s="8">
        <v>21139.980000000003</v>
      </c>
      <c r="F30" s="1"/>
      <c r="G30" s="1">
        <v>0</v>
      </c>
      <c r="H30" s="1"/>
      <c r="I30" s="1">
        <v>0</v>
      </c>
      <c r="J30" s="1"/>
      <c r="K30" s="1">
        <v>0</v>
      </c>
      <c r="L30" s="1"/>
      <c r="M30" s="1">
        <v>0</v>
      </c>
      <c r="N30" s="1"/>
      <c r="O30" s="1">
        <v>0</v>
      </c>
      <c r="P30" s="1"/>
      <c r="Q30" s="1">
        <v>0</v>
      </c>
      <c r="R30" s="1"/>
      <c r="S30" s="1">
        <v>-1269757.43</v>
      </c>
      <c r="T30" s="1"/>
      <c r="U30" s="1">
        <v>-84663.03</v>
      </c>
      <c r="W30" s="1">
        <f>S30-U30</f>
        <v>-1185094.3999999999</v>
      </c>
      <c r="Z30" s="12"/>
    </row>
    <row r="31" spans="2:26">
      <c r="B31" t="s">
        <v>40</v>
      </c>
      <c r="C31" s="1">
        <v>-609257.04999999993</v>
      </c>
      <c r="D31" s="1"/>
      <c r="E31" s="1">
        <v>0</v>
      </c>
      <c r="F31" s="1"/>
      <c r="G31" s="1">
        <v>0</v>
      </c>
      <c r="H31" s="1"/>
      <c r="I31" s="1">
        <v>0</v>
      </c>
      <c r="J31" s="1"/>
      <c r="K31" s="1">
        <v>0</v>
      </c>
      <c r="L31" s="1"/>
      <c r="M31" s="1">
        <v>0</v>
      </c>
      <c r="N31" s="1"/>
      <c r="O31" s="1">
        <v>0</v>
      </c>
      <c r="P31" s="1"/>
      <c r="Q31" s="1">
        <v>0</v>
      </c>
      <c r="R31" s="1"/>
      <c r="S31" s="1">
        <v>-609257.04999999993</v>
      </c>
      <c r="T31" s="1"/>
      <c r="U31" s="1">
        <v>-17290.240000000002</v>
      </c>
      <c r="W31" s="1">
        <f>S31-U31</f>
        <v>-591966.80999999994</v>
      </c>
      <c r="Z31" s="1"/>
    </row>
    <row r="32" spans="2:26">
      <c r="B32" t="s">
        <v>41</v>
      </c>
      <c r="C32" s="1">
        <v>0</v>
      </c>
      <c r="D32" s="1"/>
      <c r="E32" s="1">
        <v>0</v>
      </c>
      <c r="F32" s="1"/>
      <c r="G32" s="1">
        <v>0</v>
      </c>
      <c r="H32" s="1"/>
      <c r="I32" s="1">
        <v>0</v>
      </c>
      <c r="J32" s="1"/>
      <c r="K32" s="1">
        <v>0</v>
      </c>
      <c r="L32" s="1"/>
      <c r="M32" s="1">
        <v>0</v>
      </c>
      <c r="N32" s="1"/>
      <c r="O32" s="1">
        <v>0</v>
      </c>
      <c r="P32" s="1"/>
      <c r="Q32" s="1">
        <v>0</v>
      </c>
      <c r="R32" s="1"/>
      <c r="S32" s="1">
        <v>0</v>
      </c>
      <c r="T32" s="1"/>
      <c r="U32" s="1">
        <v>0</v>
      </c>
      <c r="W32" s="1">
        <f t="shared" ref="W32:W34" si="3">S32-U32</f>
        <v>0</v>
      </c>
      <c r="Z32" s="12"/>
    </row>
    <row r="33" spans="1:26">
      <c r="B33" t="s">
        <v>42</v>
      </c>
      <c r="C33" s="1">
        <v>-68894.520000000019</v>
      </c>
      <c r="D33" s="1"/>
      <c r="E33" s="1">
        <v>0</v>
      </c>
      <c r="F33" s="1"/>
      <c r="G33" s="1">
        <v>0</v>
      </c>
      <c r="H33" s="1"/>
      <c r="I33" s="1">
        <v>0</v>
      </c>
      <c r="J33" s="1"/>
      <c r="K33" s="1">
        <v>0</v>
      </c>
      <c r="L33" s="1"/>
      <c r="M33" s="1">
        <v>0</v>
      </c>
      <c r="N33" s="1"/>
      <c r="O33" s="1">
        <v>0</v>
      </c>
      <c r="P33" s="1"/>
      <c r="Q33" s="1">
        <v>0</v>
      </c>
      <c r="R33" s="1"/>
      <c r="S33" s="1">
        <v>-68894.520000000019</v>
      </c>
      <c r="T33" s="1"/>
      <c r="U33" s="1">
        <v>0</v>
      </c>
      <c r="W33" s="1">
        <f t="shared" si="3"/>
        <v>-68894.520000000019</v>
      </c>
      <c r="Y33" s="1"/>
    </row>
    <row r="34" spans="1:26">
      <c r="B34" t="s">
        <v>43</v>
      </c>
      <c r="C34" s="1">
        <v>-61723.990000000005</v>
      </c>
      <c r="D34" s="13"/>
      <c r="E34" s="1">
        <v>0</v>
      </c>
      <c r="F34" s="13"/>
      <c r="G34" s="1">
        <v>0</v>
      </c>
      <c r="H34" s="13"/>
      <c r="I34" s="1">
        <v>0</v>
      </c>
      <c r="J34" s="13"/>
      <c r="K34" s="1">
        <v>0</v>
      </c>
      <c r="L34" s="13"/>
      <c r="M34" s="1">
        <v>0</v>
      </c>
      <c r="N34" s="13"/>
      <c r="O34" s="1">
        <v>0</v>
      </c>
      <c r="P34" s="13"/>
      <c r="Q34" s="1">
        <v>0</v>
      </c>
      <c r="R34" s="13"/>
      <c r="S34" s="14">
        <v>-61723.990000000005</v>
      </c>
      <c r="T34" s="1"/>
      <c r="U34" s="14">
        <v>0</v>
      </c>
      <c r="W34" s="1">
        <f t="shared" si="3"/>
        <v>-61723.990000000005</v>
      </c>
      <c r="Z34" s="12"/>
    </row>
    <row r="35" spans="1:26">
      <c r="B35" t="s">
        <v>44</v>
      </c>
      <c r="C35" s="9">
        <f>SUM(C27:C34)</f>
        <v>-17698485.789999999</v>
      </c>
      <c r="D35" s="13"/>
      <c r="E35" s="9">
        <f>SUM(E27:E34)</f>
        <v>21139.980000000003</v>
      </c>
      <c r="F35" s="13"/>
      <c r="G35" s="9">
        <f>SUM(G27:G34)</f>
        <v>0</v>
      </c>
      <c r="H35" s="13"/>
      <c r="I35" s="9">
        <f>SUM(I27:I34)</f>
        <v>0</v>
      </c>
      <c r="J35" s="13"/>
      <c r="K35" s="9">
        <f>SUM(K27:K34)</f>
        <v>0</v>
      </c>
      <c r="L35" s="13"/>
      <c r="M35" s="9">
        <f>SUM(M27:M34)</f>
        <v>113516.68</v>
      </c>
      <c r="N35" s="13"/>
      <c r="O35" s="9">
        <f>SUM(O27:O34)</f>
        <v>0</v>
      </c>
      <c r="P35" s="13"/>
      <c r="Q35" s="9">
        <f>SUM(Q27:Q34)</f>
        <v>0</v>
      </c>
      <c r="R35" s="13"/>
      <c r="S35" s="9">
        <f>SUM(S27:S34)</f>
        <v>-17606109.09</v>
      </c>
      <c r="T35" s="1"/>
      <c r="U35" s="9">
        <f>SUM(U27:U34)</f>
        <v>-101953.27</v>
      </c>
      <c r="W35" s="9">
        <f>SUM(W27:W34)</f>
        <v>-17504155.819999997</v>
      </c>
    </row>
    <row r="36" spans="1:26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"/>
      <c r="U36" s="13"/>
      <c r="W36" s="13"/>
    </row>
    <row r="37" spans="1:26" ht="13.5" thickBot="1">
      <c r="B37" s="15" t="s">
        <v>45</v>
      </c>
      <c r="C37" s="16">
        <f>C35+C25+C12</f>
        <v>-143905440.34999999</v>
      </c>
      <c r="D37" s="13"/>
      <c r="E37" s="16">
        <f>E35+E25+E12</f>
        <v>90552.62</v>
      </c>
      <c r="F37" s="13"/>
      <c r="G37" s="16">
        <f>G35+G25+G12</f>
        <v>0</v>
      </c>
      <c r="H37" s="13"/>
      <c r="I37" s="16">
        <f>I35+I25+I12</f>
        <v>159126.24</v>
      </c>
      <c r="J37" s="13"/>
      <c r="K37" s="16">
        <f>K35+K25+K12</f>
        <v>63748.679999999993</v>
      </c>
      <c r="L37" s="13"/>
      <c r="M37" s="16">
        <f>M35+M25+M12</f>
        <v>407582.16</v>
      </c>
      <c r="N37" s="13"/>
      <c r="O37" s="16">
        <f>O35+O25+O12</f>
        <v>0</v>
      </c>
      <c r="P37" s="13"/>
      <c r="Q37" s="16">
        <f>Q35+Q25+Q12</f>
        <v>0</v>
      </c>
      <c r="R37" s="13"/>
      <c r="S37" s="16">
        <f>S35+S25+S12</f>
        <v>-143365535.89000002</v>
      </c>
      <c r="T37" s="1"/>
      <c r="U37" s="16">
        <f>U35+U25+U12</f>
        <v>-598993.23</v>
      </c>
      <c r="W37" s="16">
        <f>W35+W25+W12</f>
        <v>-142766542.66</v>
      </c>
    </row>
    <row r="38" spans="1:26" ht="13.5" thickTop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U38" s="13"/>
      <c r="W38" s="13"/>
    </row>
    <row r="39" spans="1:26">
      <c r="A39" s="6" t="s">
        <v>46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"/>
      <c r="U39" s="13"/>
      <c r="W39" s="13"/>
    </row>
    <row r="40" spans="1:26">
      <c r="B40" t="s">
        <v>47</v>
      </c>
      <c r="C40" s="1">
        <v>-8381255.2399999993</v>
      </c>
      <c r="D40" s="13"/>
      <c r="E40" s="1">
        <v>0</v>
      </c>
      <c r="F40" s="13"/>
      <c r="G40" s="1">
        <v>0</v>
      </c>
      <c r="H40" s="13"/>
      <c r="I40" s="1">
        <v>0</v>
      </c>
      <c r="J40" s="13"/>
      <c r="K40" s="1">
        <v>0</v>
      </c>
      <c r="L40" s="13"/>
      <c r="M40" s="1">
        <v>0</v>
      </c>
      <c r="N40" s="13"/>
      <c r="O40" s="1">
        <v>0</v>
      </c>
      <c r="P40" s="13"/>
      <c r="Q40" s="1">
        <v>0</v>
      </c>
      <c r="R40" s="13"/>
      <c r="S40" s="13">
        <v>-8381255.2399999993</v>
      </c>
      <c r="T40" s="1"/>
      <c r="U40" s="13">
        <v>0</v>
      </c>
      <c r="W40" s="1">
        <f t="shared" ref="W40:W42" si="4">S40-U40</f>
        <v>-8381255.2399999993</v>
      </c>
    </row>
    <row r="41" spans="1:26">
      <c r="B41" t="s">
        <v>48</v>
      </c>
      <c r="C41" s="1">
        <v>0</v>
      </c>
      <c r="D41" s="13"/>
      <c r="E41" s="1">
        <v>0</v>
      </c>
      <c r="F41" s="13"/>
      <c r="G41" s="1">
        <v>0</v>
      </c>
      <c r="H41" s="13"/>
      <c r="I41" s="1">
        <v>0</v>
      </c>
      <c r="J41" s="13"/>
      <c r="K41" s="1">
        <v>0</v>
      </c>
      <c r="L41" s="13"/>
      <c r="M41" s="1">
        <v>0</v>
      </c>
      <c r="N41" s="13"/>
      <c r="O41" s="1">
        <v>0</v>
      </c>
      <c r="P41" s="13"/>
      <c r="Q41" s="1">
        <v>0</v>
      </c>
      <c r="R41" s="13"/>
      <c r="S41" s="13">
        <v>0</v>
      </c>
      <c r="T41" s="1"/>
      <c r="U41" s="13">
        <v>0</v>
      </c>
      <c r="W41" s="1">
        <f t="shared" si="4"/>
        <v>0</v>
      </c>
    </row>
    <row r="42" spans="1:26">
      <c r="B42" t="s">
        <v>49</v>
      </c>
      <c r="C42" s="1">
        <v>0</v>
      </c>
      <c r="D42" s="13"/>
      <c r="E42" s="1">
        <v>0</v>
      </c>
      <c r="F42" s="13"/>
      <c r="G42" s="1">
        <v>0</v>
      </c>
      <c r="H42" s="13"/>
      <c r="I42" s="1">
        <v>0</v>
      </c>
      <c r="J42" s="13"/>
      <c r="K42" s="1">
        <v>0</v>
      </c>
      <c r="L42" s="13"/>
      <c r="M42" s="1">
        <v>0</v>
      </c>
      <c r="N42" s="13"/>
      <c r="O42" s="1">
        <v>0</v>
      </c>
      <c r="P42" s="13"/>
      <c r="Q42" s="1">
        <v>0</v>
      </c>
      <c r="R42" s="13"/>
      <c r="S42" s="14">
        <v>0</v>
      </c>
      <c r="T42" s="1"/>
      <c r="U42" s="14">
        <v>0</v>
      </c>
      <c r="W42" s="1">
        <f t="shared" si="4"/>
        <v>0</v>
      </c>
    </row>
    <row r="43" spans="1:26">
      <c r="B43" s="17"/>
      <c r="C43" s="18">
        <f>SUM(C40:C42)</f>
        <v>-8381255.2399999993</v>
      </c>
      <c r="D43" s="13"/>
      <c r="E43" s="18">
        <f>SUM(E40:E42)</f>
        <v>0</v>
      </c>
      <c r="F43" s="13"/>
      <c r="G43" s="18">
        <f>SUM(G40:G42)</f>
        <v>0</v>
      </c>
      <c r="H43" s="13"/>
      <c r="I43" s="18">
        <f>SUM(I40:I42)</f>
        <v>0</v>
      </c>
      <c r="J43" s="13"/>
      <c r="K43" s="18">
        <f>SUM(K40:K42)</f>
        <v>0</v>
      </c>
      <c r="L43" s="13"/>
      <c r="M43" s="18">
        <f>SUM(M40:M42)</f>
        <v>0</v>
      </c>
      <c r="N43" s="13"/>
      <c r="O43" s="18">
        <f>SUM(O40:O42)</f>
        <v>0</v>
      </c>
      <c r="P43" s="13"/>
      <c r="Q43" s="18">
        <f>SUM(Q40:Q42)</f>
        <v>0</v>
      </c>
      <c r="R43" s="13"/>
      <c r="S43" s="13">
        <f>SUM(S40:S42)</f>
        <v>-8381255.2399999993</v>
      </c>
      <c r="T43" s="1"/>
      <c r="U43" s="13">
        <f>SUM(U40:U42)</f>
        <v>0</v>
      </c>
      <c r="W43" s="18">
        <f>SUM(W40:W42)</f>
        <v>-8381255.2399999993</v>
      </c>
    </row>
    <row r="44" spans="1:26"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"/>
      <c r="U44" s="13"/>
      <c r="W44" s="13"/>
    </row>
    <row r="45" spans="1:26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6" ht="13.5" thickBot="1">
      <c r="B46" s="6" t="s">
        <v>50</v>
      </c>
      <c r="C46" s="16">
        <f>C37+C43</f>
        <v>-152286695.59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6">
        <f>S37+S43</f>
        <v>-151746791.13000003</v>
      </c>
      <c r="T46" s="1"/>
      <c r="U46" s="16">
        <f>U37+U43</f>
        <v>-598993.23</v>
      </c>
      <c r="W46" s="16">
        <f>W37+W43</f>
        <v>-151147797.90000001</v>
      </c>
    </row>
    <row r="47" spans="1:26" ht="13.5" thickTop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>
      <c r="C49" s="19" t="s">
        <v>51</v>
      </c>
      <c r="D49" s="19"/>
      <c r="E49" s="19"/>
      <c r="F49" s="19"/>
      <c r="G49" s="19"/>
      <c r="H49" s="20"/>
      <c r="I49" s="20"/>
      <c r="J49" s="20"/>
      <c r="K49" s="19" t="s">
        <v>52</v>
      </c>
      <c r="L49" s="19"/>
      <c r="M49" s="19"/>
      <c r="N49" s="20"/>
      <c r="O49" s="20"/>
      <c r="P49" s="20"/>
      <c r="Q49" s="20"/>
      <c r="R49" s="20"/>
      <c r="S49" s="20"/>
      <c r="T49" s="20"/>
    </row>
    <row r="50" spans="3:20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3:20">
      <c r="C51" s="20" t="s">
        <v>53</v>
      </c>
      <c r="D51" s="20"/>
      <c r="E51" s="20" t="s">
        <v>54</v>
      </c>
      <c r="F51" s="20"/>
      <c r="G51" s="21">
        <v>5950691.2100000009</v>
      </c>
      <c r="H51" s="20"/>
      <c r="I51" s="20"/>
      <c r="J51" s="20"/>
      <c r="K51" s="20" t="s">
        <v>53</v>
      </c>
      <c r="L51" s="20"/>
      <c r="M51" s="20" t="s">
        <v>55</v>
      </c>
      <c r="N51" s="20"/>
      <c r="O51" s="21">
        <v>119763710.25</v>
      </c>
      <c r="P51" s="20"/>
      <c r="Q51" s="20"/>
      <c r="R51" s="20"/>
      <c r="S51" s="20"/>
      <c r="T51" s="20"/>
    </row>
    <row r="52" spans="3:20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 t="s">
        <v>56</v>
      </c>
      <c r="N52" s="20"/>
      <c r="O52" s="21">
        <v>2206652.69</v>
      </c>
      <c r="P52" s="20"/>
      <c r="Q52" s="20"/>
      <c r="R52" s="20"/>
      <c r="S52" s="20"/>
      <c r="T52" s="20"/>
    </row>
    <row r="53" spans="3:20">
      <c r="C53" s="20"/>
      <c r="D53" s="20"/>
      <c r="E53" s="20"/>
      <c r="F53" s="20"/>
      <c r="G53" s="22">
        <f>SUM(G51:G52)</f>
        <v>5950691.2100000009</v>
      </c>
      <c r="H53" s="20"/>
      <c r="I53" s="20"/>
      <c r="J53" s="20"/>
      <c r="K53" s="20"/>
      <c r="L53" s="20"/>
      <c r="M53" s="20"/>
      <c r="N53" s="20"/>
      <c r="O53" s="22">
        <f>SUM(O51:O52)</f>
        <v>121970362.94</v>
      </c>
      <c r="P53" s="20"/>
      <c r="Q53" s="20"/>
      <c r="R53" s="20"/>
      <c r="S53" s="20"/>
      <c r="T53" s="20"/>
    </row>
    <row r="54" spans="3:20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3:20">
      <c r="C55" s="20" t="s">
        <v>57</v>
      </c>
      <c r="D55" s="20"/>
      <c r="E55" s="20"/>
      <c r="F55" s="20"/>
      <c r="G55" s="20"/>
      <c r="H55" s="20"/>
      <c r="I55" s="20"/>
      <c r="J55" s="20"/>
      <c r="K55" s="20" t="s">
        <v>57</v>
      </c>
      <c r="L55" s="20"/>
      <c r="M55" s="20"/>
      <c r="N55" s="20"/>
      <c r="O55" s="20"/>
      <c r="P55" s="20"/>
      <c r="Q55" s="20"/>
      <c r="R55" s="20"/>
      <c r="S55" s="20"/>
      <c r="T55" s="20"/>
    </row>
    <row r="56" spans="3:20">
      <c r="C56" s="20"/>
      <c r="D56" s="20"/>
      <c r="E56" s="20" t="s">
        <v>35</v>
      </c>
      <c r="F56" s="20"/>
      <c r="G56" s="20">
        <f>-S41</f>
        <v>0</v>
      </c>
      <c r="H56" s="20"/>
      <c r="I56" s="20"/>
      <c r="J56" s="20"/>
      <c r="K56" s="20"/>
      <c r="L56" s="20"/>
      <c r="M56" s="20" t="s">
        <v>35</v>
      </c>
      <c r="N56" s="20"/>
      <c r="O56" s="20">
        <f>-S25</f>
        <v>112680902.03</v>
      </c>
      <c r="P56" s="20"/>
      <c r="Q56" s="20"/>
      <c r="R56" s="20"/>
      <c r="S56" s="20"/>
      <c r="T56" s="20"/>
    </row>
    <row r="57" spans="3:20">
      <c r="C57" s="20"/>
      <c r="D57" s="20"/>
      <c r="E57" s="20" t="s">
        <v>58</v>
      </c>
      <c r="F57" s="20"/>
      <c r="G57" s="20">
        <f>-S40*0.71</f>
        <v>5950691.2203999991</v>
      </c>
      <c r="H57" s="20"/>
      <c r="I57" s="20"/>
      <c r="J57" s="20"/>
      <c r="K57" s="20" t="s">
        <v>23</v>
      </c>
      <c r="L57" s="20"/>
      <c r="M57" s="20">
        <f>-S12</f>
        <v>13078524.770000003</v>
      </c>
      <c r="P57" s="20"/>
      <c r="Q57" s="20"/>
      <c r="R57" s="20"/>
      <c r="S57" s="20"/>
      <c r="T57" s="20"/>
    </row>
    <row r="58" spans="3:20">
      <c r="C58" s="20"/>
      <c r="D58" s="20"/>
      <c r="E58" s="20"/>
      <c r="F58" s="20"/>
      <c r="G58" s="22">
        <f>SUM(G56:G57)</f>
        <v>5950691.2203999991</v>
      </c>
      <c r="H58" s="20"/>
      <c r="I58" s="20"/>
      <c r="J58" s="20"/>
      <c r="K58" t="s">
        <v>59</v>
      </c>
      <c r="M58" s="12">
        <v>-12787.199999999999</v>
      </c>
      <c r="O58" s="12">
        <f>-M58</f>
        <v>12787.199999999999</v>
      </c>
      <c r="P58" s="20"/>
      <c r="Q58" s="20"/>
      <c r="R58" s="20"/>
      <c r="S58" s="20"/>
      <c r="T58" s="20"/>
    </row>
    <row r="59" spans="3:20">
      <c r="C59" s="20"/>
      <c r="D59" s="20"/>
      <c r="E59" s="20"/>
      <c r="F59" s="20"/>
      <c r="G59" s="20"/>
      <c r="H59" s="20"/>
      <c r="I59" s="20"/>
      <c r="J59" s="20"/>
      <c r="K59" s="20" t="s">
        <v>23</v>
      </c>
      <c r="M59" s="22">
        <f>+M57+M58</f>
        <v>13065737.570000004</v>
      </c>
      <c r="P59" s="20"/>
      <c r="Q59" s="20"/>
      <c r="R59" s="20"/>
      <c r="S59" s="20"/>
      <c r="T59" s="20"/>
    </row>
    <row r="60" spans="3:20" ht="13.5" thickBot="1">
      <c r="C60" s="20"/>
      <c r="D60" s="20"/>
      <c r="E60" s="20" t="s">
        <v>60</v>
      </c>
      <c r="F60" s="20"/>
      <c r="G60" s="23">
        <f>G58-G53</f>
        <v>1.0399998165667057E-2</v>
      </c>
      <c r="H60" s="20"/>
      <c r="I60" s="20"/>
      <c r="J60" s="20"/>
      <c r="K60" s="20" t="s">
        <v>61</v>
      </c>
      <c r="L60" s="20"/>
      <c r="M60" s="24">
        <v>0.71</v>
      </c>
      <c r="O60" s="20">
        <f>ROUND(+M59*M60,2)</f>
        <v>9276673.6699999999</v>
      </c>
      <c r="P60" s="20"/>
      <c r="Q60" s="25"/>
      <c r="R60" s="20"/>
      <c r="S60" s="20"/>
      <c r="T60" s="20"/>
    </row>
    <row r="61" spans="3:20" ht="13.5" thickTop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">
        <f>SUM(O56:O60)</f>
        <v>121970362.90000001</v>
      </c>
      <c r="P61" s="20"/>
      <c r="Q61" s="25"/>
      <c r="R61" s="20"/>
      <c r="S61" s="20"/>
      <c r="T61" s="20"/>
    </row>
    <row r="62" spans="3:20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3:20" ht="13.5" thickBo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 t="s">
        <v>60</v>
      </c>
      <c r="N63" s="20"/>
      <c r="O63" s="23">
        <f>O61-O53</f>
        <v>-3.9999991655349731E-2</v>
      </c>
      <c r="P63" s="20"/>
      <c r="Q63" s="20"/>
      <c r="R63" s="20"/>
      <c r="S63" s="20"/>
      <c r="T63" s="20"/>
    </row>
    <row r="64" spans="3:20" ht="13.5" thickTop="1">
      <c r="C64" s="20" t="s">
        <v>62</v>
      </c>
      <c r="D64" s="20"/>
      <c r="E64" s="20" t="s">
        <v>54</v>
      </c>
      <c r="F64" s="20"/>
      <c r="G64" s="21">
        <v>2430564.0300000003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>
      <c r="C65" s="20"/>
      <c r="D65" s="20"/>
      <c r="E65" s="20"/>
      <c r="F65" s="20"/>
      <c r="G65" s="20"/>
      <c r="H65" s="20"/>
      <c r="I65" s="20"/>
      <c r="J65" s="20"/>
      <c r="K65" s="20" t="s">
        <v>62</v>
      </c>
      <c r="L65" s="20"/>
      <c r="M65" s="20" t="s">
        <v>55</v>
      </c>
      <c r="N65" s="20"/>
      <c r="O65" s="21">
        <v>20349972.68</v>
      </c>
      <c r="P65" s="20"/>
      <c r="Q65" s="20"/>
      <c r="R65" s="20"/>
      <c r="S65" s="20"/>
      <c r="T65" s="20"/>
    </row>
    <row r="66" spans="3:20">
      <c r="C66" s="20"/>
      <c r="D66" s="20"/>
      <c r="E66" s="20"/>
      <c r="F66" s="20"/>
      <c r="G66" s="22">
        <f>SUM(G64:G65)</f>
        <v>2430564.0300000003</v>
      </c>
      <c r="H66" s="20"/>
      <c r="I66" s="20"/>
      <c r="J66" s="20"/>
      <c r="K66" s="20"/>
      <c r="L66" s="20"/>
      <c r="M66" s="20" t="s">
        <v>56</v>
      </c>
      <c r="N66" s="20"/>
      <c r="O66" s="21">
        <v>1045200.27</v>
      </c>
      <c r="P66" s="20"/>
      <c r="Q66" s="20"/>
      <c r="R66" s="20"/>
      <c r="S66" s="20"/>
      <c r="T66" s="20"/>
    </row>
    <row r="67" spans="3:20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2">
        <f>SUM(O65:O66)</f>
        <v>21395172.949999999</v>
      </c>
      <c r="P67" s="20"/>
      <c r="Q67" s="20"/>
      <c r="R67" s="20"/>
      <c r="S67" s="20"/>
      <c r="T67" s="20"/>
    </row>
    <row r="68" spans="3:20">
      <c r="C68" s="20" t="s">
        <v>57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>
      <c r="C69" s="20"/>
      <c r="D69" s="20"/>
      <c r="E69" s="20" t="s">
        <v>63</v>
      </c>
      <c r="F69" s="20"/>
      <c r="G69" s="20">
        <f>-S42</f>
        <v>0</v>
      </c>
      <c r="H69" s="20"/>
      <c r="I69" s="20"/>
      <c r="J69" s="20"/>
      <c r="K69" s="20" t="s">
        <v>57</v>
      </c>
      <c r="L69" s="20"/>
      <c r="M69" s="20"/>
      <c r="N69" s="20"/>
      <c r="O69" s="20"/>
      <c r="P69" s="20"/>
      <c r="Q69" s="20"/>
      <c r="R69" s="20"/>
      <c r="S69" s="20"/>
      <c r="T69" s="20"/>
    </row>
    <row r="70" spans="3:20">
      <c r="C70" s="20"/>
      <c r="D70" s="20"/>
      <c r="E70" s="20" t="s">
        <v>64</v>
      </c>
      <c r="F70" s="20"/>
      <c r="G70" s="20">
        <f>-S40*0.29</f>
        <v>2430564.0195999998</v>
      </c>
      <c r="H70" s="20"/>
      <c r="I70" s="20"/>
      <c r="J70" s="20"/>
      <c r="K70" s="20"/>
      <c r="L70" s="20"/>
      <c r="M70" s="20" t="s">
        <v>63</v>
      </c>
      <c r="N70" s="20"/>
      <c r="O70" s="20">
        <f>-S35</f>
        <v>17606109.09</v>
      </c>
      <c r="P70" s="20"/>
      <c r="Q70" s="20"/>
      <c r="R70" s="20"/>
      <c r="S70" s="20"/>
      <c r="T70" s="20"/>
    </row>
    <row r="71" spans="3:20">
      <c r="C71" s="20"/>
      <c r="D71" s="20"/>
      <c r="E71" s="20"/>
      <c r="F71" s="20"/>
      <c r="G71" s="22">
        <f>SUM(G69:G70)</f>
        <v>2430564.0195999998</v>
      </c>
      <c r="H71" s="20"/>
      <c r="I71" s="20"/>
      <c r="J71" s="20"/>
      <c r="K71" s="20" t="s">
        <v>23</v>
      </c>
      <c r="L71" s="20"/>
      <c r="M71" s="20">
        <f>-S12</f>
        <v>13078524.770000003</v>
      </c>
      <c r="N71" s="20"/>
      <c r="O71" s="20"/>
      <c r="P71" s="20"/>
      <c r="Q71" s="20"/>
      <c r="R71" s="20"/>
      <c r="S71" s="20"/>
      <c r="T71" s="20"/>
    </row>
    <row r="72" spans="3:20">
      <c r="C72" s="20"/>
      <c r="D72" s="20"/>
      <c r="E72" s="20"/>
      <c r="F72" s="20"/>
      <c r="G72" s="20"/>
      <c r="H72" s="20"/>
      <c r="I72" s="20"/>
      <c r="J72" s="20"/>
      <c r="K72" t="s">
        <v>59</v>
      </c>
      <c r="M72" s="12">
        <f>+M58</f>
        <v>-12787.199999999999</v>
      </c>
      <c r="N72" s="20"/>
      <c r="O72" s="20"/>
      <c r="P72" s="20"/>
      <c r="Q72" s="20"/>
      <c r="R72" s="20"/>
      <c r="S72" s="20"/>
      <c r="T72" s="20"/>
    </row>
    <row r="73" spans="3:20" ht="13.5" thickBot="1">
      <c r="C73" s="20"/>
      <c r="D73" s="20"/>
      <c r="E73" s="20" t="s">
        <v>60</v>
      </c>
      <c r="F73" s="20"/>
      <c r="G73" s="23">
        <f>G71-G66</f>
        <v>-1.0400000493973494E-2</v>
      </c>
      <c r="H73" s="20"/>
      <c r="I73" s="20"/>
      <c r="J73" s="20"/>
      <c r="K73" s="20" t="s">
        <v>23</v>
      </c>
      <c r="M73" s="22">
        <f>+M71+M72</f>
        <v>13065737.570000004</v>
      </c>
      <c r="N73" s="20"/>
      <c r="O73" s="20"/>
      <c r="P73" s="20"/>
      <c r="Q73" s="25"/>
      <c r="R73" s="20"/>
      <c r="S73" s="20"/>
      <c r="T73" s="20"/>
    </row>
    <row r="74" spans="3:20" ht="13.5" thickTop="1">
      <c r="C74" s="20"/>
      <c r="D74" s="20"/>
      <c r="E74" s="20"/>
      <c r="F74" s="20"/>
      <c r="G74" s="20"/>
      <c r="H74" s="20"/>
      <c r="I74" s="20"/>
      <c r="J74" s="20"/>
      <c r="K74" s="20" t="s">
        <v>61</v>
      </c>
      <c r="L74" s="20"/>
      <c r="M74" s="24">
        <v>0.28999999999999998</v>
      </c>
      <c r="N74" s="20"/>
      <c r="O74" s="20">
        <f>ROUND(+M73*M74,2)</f>
        <v>3789063.9</v>
      </c>
      <c r="P74" s="20"/>
      <c r="Q74" s="20"/>
      <c r="R74" s="20"/>
      <c r="S74" s="20"/>
      <c r="T74" s="20"/>
    </row>
    <row r="75" spans="3:20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2">
        <f>SUM(O70:O74)</f>
        <v>21395172.989999998</v>
      </c>
      <c r="P75" s="20"/>
      <c r="Q75" s="20"/>
      <c r="R75" s="20"/>
      <c r="S75" s="20"/>
      <c r="T75" s="20"/>
    </row>
    <row r="76" spans="3:20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3.5" thickBo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 t="s">
        <v>60</v>
      </c>
      <c r="N77" s="20"/>
      <c r="O77" s="23">
        <f>O75-O67</f>
        <v>3.9999999105930328E-2</v>
      </c>
      <c r="P77" s="20"/>
      <c r="Q77" s="20"/>
      <c r="R77" s="20"/>
      <c r="S77" s="20"/>
      <c r="T77" s="20"/>
    </row>
    <row r="78" spans="3:20" ht="13.5" thickTop="1">
      <c r="C78" s="20"/>
      <c r="D78" s="20"/>
      <c r="E78" s="20"/>
      <c r="F78" s="20"/>
      <c r="G78" s="20"/>
      <c r="H78" s="20"/>
      <c r="I78" s="20"/>
      <c r="J78" s="20"/>
      <c r="P78" s="20"/>
      <c r="Q78" s="20"/>
      <c r="R78" s="20"/>
      <c r="S78" s="20"/>
      <c r="T78" s="20"/>
    </row>
    <row r="79" spans="3:20">
      <c r="C79" s="20"/>
      <c r="D79" s="20"/>
      <c r="E79" s="20"/>
      <c r="F79" s="20"/>
      <c r="G79" s="20"/>
      <c r="H79" s="20"/>
      <c r="I79" s="20"/>
      <c r="J79" s="20"/>
      <c r="P79" s="20"/>
      <c r="Q79" s="20"/>
      <c r="R79" s="20"/>
      <c r="S79" s="20"/>
      <c r="T79" s="20"/>
    </row>
    <row r="80" spans="3:20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0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0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0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0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0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0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0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0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0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3:20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3:20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3:20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3:20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3:20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3:20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3:20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3:20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3:20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3:20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3:20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3:20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3:20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3:20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3:20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3:20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3:20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3:20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3:20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3:20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3:20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3:20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3:20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3:20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3:20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3:20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3:20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3:20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3:20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3:20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3:20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3:20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3:20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3:20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3:20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3:20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3:20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3:20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3:20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3:20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3:20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3:20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3:20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3:20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3:20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3:20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3:20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3:20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3:20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3:20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3:20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3:20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3:20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3:20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3:20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3:20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3:20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3:20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3:20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3:20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3:20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3:20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3:20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3:20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3:20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3:20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3:20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3:20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3:20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3:20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3:20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3:20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3:20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3:20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3:20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3:20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3:20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3:20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3:20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3:20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3:20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3:20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3:20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3:20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3:20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3:20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3:20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3:20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3:20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3:20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3:20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3:20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3:20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3:20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3:20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3:20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3:20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3:20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3:20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3:20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3:20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3:20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3:20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3:20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3:20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3:20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3:20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3:20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3:20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3:20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3:20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3:20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3:20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3:20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3:20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3:20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3:20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3:20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3:20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3:20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3:20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3:20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3:20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3:20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3:20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3:20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3:20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3:20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3:20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3:20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3:20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3:20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3:20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3:20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3:20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3:20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3:20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3:20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3:20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3:20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3:20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3:20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3:20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3:20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3:20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3:20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3:20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3:20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3:20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3:20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3:20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3:20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3:20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3:20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3:20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3:20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3:20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3:20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3:20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3:20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3:20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3:20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3:20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3:20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3:20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3:20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3:20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3:20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3:20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3:20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3:20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3:20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3:20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3:20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3:20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3:20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3:20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3:20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3:20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3:20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3:20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3:20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3:20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3:20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3:20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3:20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3:20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3:20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3:20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3:20">
      <c r="K280" s="20"/>
      <c r="L280" s="20"/>
      <c r="M280" s="20"/>
      <c r="N280" s="20"/>
      <c r="O280" s="20"/>
    </row>
    <row r="281" spans="3:20">
      <c r="K281" s="20"/>
      <c r="L281" s="20"/>
      <c r="M281" s="20"/>
      <c r="N281" s="20"/>
      <c r="O281" s="20"/>
    </row>
    <row r="282" spans="3:20">
      <c r="K282" s="20"/>
      <c r="L282" s="20"/>
      <c r="M282" s="20"/>
      <c r="N282" s="20"/>
      <c r="O282" s="20"/>
    </row>
  </sheetData>
  <mergeCells count="3">
    <mergeCell ref="A1:S1"/>
    <mergeCell ref="A2:S2"/>
    <mergeCell ref="A3:S3"/>
  </mergeCells>
  <pageMargins left="0.75" right="0.75" top="1" bottom="1" header="0.5" footer="0.5"/>
  <pageSetup scale="44" orientation="landscape" r:id="rId1"/>
  <headerFooter alignWithMargins="0">
    <oddFooter>&amp;L&amp;Z
&amp;F&amp;C&amp;A&amp;R4.&amp;P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 Mar 2012 by State</vt:lpstr>
      <vt:lpstr>'YE Mar 2012 by State'!Print_Area</vt:lpstr>
      <vt:lpstr>'YE Mar 2012 by State'!Print_Titles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Amlung</dc:creator>
  <cp:lastModifiedBy> </cp:lastModifiedBy>
  <dcterms:created xsi:type="dcterms:W3CDTF">2012-04-17T19:36:21Z</dcterms:created>
  <dcterms:modified xsi:type="dcterms:W3CDTF">2012-04-17T21:13:39Z</dcterms:modified>
</cp:coreProperties>
</file>