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05" yWindow="285" windowWidth="25605" windowHeight="15990" activeTab="1"/>
  </bookViews>
  <sheets>
    <sheet name="Returns by year" sheetId="1" r:id="rId1"/>
    <sheet name="S&amp;P 500 &amp; Raw Data" sheetId="2" r:id="rId2"/>
    <sheet name="T. Bill rates" sheetId="3" r:id="rId3"/>
    <sheet name="T. Bond return" sheetId="4" r:id="rId4"/>
    <sheet name="Summary for ppt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HTML_CodePage" hidden="1">1252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</definedNames>
  <calcPr fullCalcOnLoad="1"/>
</workbook>
</file>

<file path=xl/comments1.xml><?xml version="1.0" encoding="utf-8"?>
<comments xmlns="http://schemas.openxmlformats.org/spreadsheetml/2006/main">
  <authors>
    <author>Aswath Damodaran</author>
  </authors>
  <commentList>
    <comment ref="C2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ST: Short term (Treasury bill)
LT: Long term (Treasury bond)</t>
        </r>
      </text>
    </comment>
    <comment ref="C3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The risk premium will be computed from this year to the current year.</t>
        </r>
      </text>
    </comment>
  </commentList>
</comments>
</file>

<file path=xl/sharedStrings.xml><?xml version="1.0" encoding="utf-8"?>
<sst xmlns="http://schemas.openxmlformats.org/spreadsheetml/2006/main" count="923" uniqueCount="103">
  <si>
    <t>Geometric Average</t>
  </si>
  <si>
    <t>Stocks - T. Bills</t>
  </si>
  <si>
    <t>Stocks - T. Bonds</t>
  </si>
  <si>
    <t>Arithmetic Average</t>
  </si>
  <si>
    <t>Annual Returns on Investments in</t>
  </si>
  <si>
    <t>Compounded Value of $ 100</t>
  </si>
  <si>
    <t>Year</t>
  </si>
  <si>
    <t>Stocks</t>
  </si>
  <si>
    <t>T.Bills</t>
  </si>
  <si>
    <t>T.Bonds</t>
  </si>
  <si>
    <t>Risk Premium</t>
  </si>
  <si>
    <t>Arithmetic Average</t>
  </si>
  <si>
    <t>Stocks - T.Bills</t>
  </si>
  <si>
    <t>Stocks - T.Bonds</t>
  </si>
  <si>
    <t>Geometric Average</t>
  </si>
  <si>
    <t>S&amp;P 500</t>
  </si>
  <si>
    <t>T.Bond rate</t>
  </si>
  <si>
    <t>Dividends</t>
  </si>
  <si>
    <t>Dividend Yield</t>
  </si>
  <si>
    <t>Return on bond</t>
  </si>
  <si>
    <t>What is your riskfree rate?</t>
  </si>
  <si>
    <t>Enter your starting year</t>
  </si>
  <si>
    <t>Estimate of risk premium based on your inputs:</t>
  </si>
  <si>
    <t>Value of stocks in starting year:</t>
  </si>
  <si>
    <t>Value of T.bonds in starting year:</t>
  </si>
  <si>
    <t>Customixed Geometric risk premium estimator</t>
  </si>
  <si>
    <t>are provided at the bottom of this table.</t>
  </si>
  <si>
    <t>Estimates of risk premiums from 1928, over the last 40 years and over the last 10 years</t>
  </si>
  <si>
    <t>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</si>
  <si>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</si>
  <si>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</si>
  <si>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</si>
  <si>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</si>
  <si>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</si>
  <si>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</si>
  <si>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</si>
  <si>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</si>
  <si>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</si>
  <si>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</si>
  <si>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</si>
  <si>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Stocks - Bills</t>
  </si>
  <si>
    <t>Stocks - Bonds</t>
  </si>
  <si>
    <t>Standard Error</t>
  </si>
  <si>
    <t>Value of T.Bills in starting year:</t>
  </si>
  <si>
    <t>Title:</t>
  </si>
  <si>
    <t>3-Month Treasury Bill: Secondary Market Rate</t>
  </si>
  <si>
    <t>Series ID:</t>
  </si>
  <si>
    <t>TB3MS</t>
  </si>
  <si>
    <t>Source:</t>
  </si>
  <si>
    <t>Board of Governors of the Federal Reserve System</t>
  </si>
  <si>
    <t>Release:</t>
  </si>
  <si>
    <t>H.15 Selected Interest Rates</t>
  </si>
  <si>
    <t>Seasonal Adjustment:</t>
  </si>
  <si>
    <t>Not Applicable</t>
  </si>
  <si>
    <t>Frequency:</t>
  </si>
  <si>
    <t>Monthly</t>
  </si>
  <si>
    <t>Units:</t>
  </si>
  <si>
    <t>Percent</t>
  </si>
  <si>
    <t>Date Range:</t>
  </si>
  <si>
    <t>1934-01-01 to 2008-11-01</t>
  </si>
  <si>
    <t>Last Updated:</t>
  </si>
  <si>
    <t>2008-12-02 10:34 AM CST</t>
  </si>
  <si>
    <t>Notes:</t>
  </si>
  <si>
    <t>January 09</t>
  </si>
  <si>
    <t>Averages of Business Days, Discount Basis</t>
  </si>
  <si>
    <t>DATE</t>
  </si>
  <si>
    <t>VALUE</t>
  </si>
  <si>
    <t>Year</t>
  </si>
  <si>
    <t>Sum</t>
  </si>
  <si>
    <t>Average</t>
  </si>
  <si>
    <t xml:space="preserve">Bond used: </t>
  </si>
  <si>
    <t>US treasury 10-year bond at end of each year</t>
  </si>
  <si>
    <t>Source:</t>
  </si>
  <si>
    <t>Feb</t>
  </si>
  <si>
    <t>Feb</t>
  </si>
  <si>
    <t>Mar</t>
  </si>
  <si>
    <t>Mar</t>
  </si>
  <si>
    <t>Apr</t>
  </si>
  <si>
    <t>Apr</t>
  </si>
  <si>
    <t>May</t>
  </si>
  <si>
    <t>May</t>
  </si>
  <si>
    <t>June</t>
  </si>
  <si>
    <t>June</t>
  </si>
  <si>
    <t>july</t>
  </si>
  <si>
    <t>july</t>
  </si>
  <si>
    <t>Aug</t>
  </si>
  <si>
    <t>Aug</t>
  </si>
  <si>
    <t>Sept</t>
  </si>
  <si>
    <t>Sept</t>
  </si>
  <si>
    <t>Oct</t>
  </si>
  <si>
    <t>Oct</t>
  </si>
  <si>
    <t>Nov</t>
  </si>
  <si>
    <t>Nov</t>
  </si>
  <si>
    <t>Dec</t>
  </si>
  <si>
    <t>Dec</t>
  </si>
  <si>
    <t>Federal Reserve of St. Louis (FRED)</t>
  </si>
  <si>
    <t>Computation</t>
  </si>
  <si>
    <t>To compute the return on a constant maturity bond, I add two components - the promised coupon at the start of the year and the price change due to interest rate changes.</t>
  </si>
  <si>
    <t>The return on the 10-year bond for 1928 = 3.17% (Coupon rate promised at the end of 1927) - Price change on a bond with a coupon rate of 3.17%, when the interest rate goes to 3.45%.</t>
  </si>
  <si>
    <t>Historical risk premium</t>
  </si>
  <si>
    <t>1928-2011</t>
  </si>
  <si>
    <t>1962-2011</t>
  </si>
  <si>
    <t>2002-2011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</si>
</sst>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0.0000"/>
    <numFmt numFmtId="167" formatCode="0.000"/>
    <numFmt numFmtId="168" formatCode="0.000000000000000%"/>
    <numFmt numFmtId="169" formatCode="0.00000000000000%"/>
    <numFmt numFmtId="170" formatCode="0.0000000000000%"/>
    <numFmt numFmtId="171" formatCode="yyyy\-mm\-dd"/>
    <numFmt numFmtId="172" formatCode="0.0"/>
    <numFmt numFmtId="173" formatCode="m/d"/>
    <numFmt numFmtId="174" formatCode="mmmmm"/>
    <numFmt numFmtId="175" formatCode="mmmm\-yy"/>
  </numFmts>
  <fonts count="5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i/>
      <sz val="12"/>
      <name val="Times"/>
      <family val="0"/>
    </font>
    <font>
      <sz val="12"/>
      <name val="Times"/>
      <family val="0"/>
    </font>
    <font>
      <b/>
      <sz val="12"/>
      <name val="Times"/>
      <family val="0"/>
    </font>
    <font>
      <b/>
      <i/>
      <sz val="12"/>
      <name val="Times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sz val="14"/>
      <color indexed="10"/>
      <name val="Times"/>
      <family val="0"/>
    </font>
    <font>
      <sz val="14"/>
      <color indexed="10"/>
      <name val="Geneva"/>
      <family val="0"/>
    </font>
    <font>
      <sz val="10"/>
      <name val="Times"/>
      <family val="0"/>
    </font>
    <font>
      <sz val="8"/>
      <name val="Verdana"/>
      <family val="2"/>
    </font>
    <font>
      <sz val="10"/>
      <name val="Arial"/>
      <family val="0"/>
    </font>
    <font>
      <sz val="12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Genev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4" fontId="5" fillId="0" borderId="10" xfId="44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0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0" fontId="5" fillId="0" borderId="10" xfId="59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10" fontId="5" fillId="34" borderId="14" xfId="0" applyNumberFormat="1" applyFont="1" applyFill="1" applyBorder="1" applyAlignment="1">
      <alignment horizontal="center"/>
    </xf>
    <xf numFmtId="10" fontId="5" fillId="0" borderId="0" xfId="0" applyNumberFormat="1" applyFont="1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172" fontId="0" fillId="0" borderId="0" xfId="0" applyNumberFormat="1" applyAlignment="1" applyProtection="1">
      <alignment/>
      <protection locked="0"/>
    </xf>
    <xf numFmtId="17" fontId="16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7" fontId="0" fillId="0" borderId="0" xfId="0" applyNumberFormat="1" applyAlignment="1">
      <alignment/>
    </xf>
    <xf numFmtId="49" fontId="16" fillId="0" borderId="0" xfId="0" applyNumberFormat="1" applyFont="1" applyAlignment="1" applyProtection="1">
      <alignment horizontal="right"/>
      <protection locked="0"/>
    </xf>
    <xf numFmtId="2" fontId="0" fillId="0" borderId="0" xfId="0" applyNumberFormat="1" applyAlignment="1">
      <alignment/>
    </xf>
    <xf numFmtId="10" fontId="5" fillId="0" borderId="15" xfId="59" applyNumberFormat="1" applyFont="1" applyFill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="125" zoomScaleNormal="125" zoomScalePageLayoutView="0" workbookViewId="0" topLeftCell="A1">
      <selection activeCell="R6" sqref="R6"/>
    </sheetView>
  </sheetViews>
  <sheetFormatPr defaultColWidth="10.75390625" defaultRowHeight="12.75"/>
  <cols>
    <col min="1" max="1" width="15.625" style="11" bestFit="1" customWidth="1"/>
    <col min="2" max="2" width="6.875" style="11" bestFit="1" customWidth="1"/>
    <col min="3" max="3" width="6.625" style="11" bestFit="1" customWidth="1"/>
    <col min="4" max="4" width="7.875" style="11" bestFit="1" customWidth="1"/>
    <col min="5" max="5" width="10.75390625" style="11" bestFit="1" customWidth="1"/>
    <col min="6" max="6" width="12.125" style="11" bestFit="1" customWidth="1"/>
    <col min="7" max="7" width="12.875" style="11" bestFit="1" customWidth="1"/>
    <col min="8" max="8" width="10.75390625" style="11" customWidth="1"/>
    <col min="9" max="9" width="11.375" style="11" customWidth="1"/>
    <col min="10" max="10" width="11.25390625" style="11" bestFit="1" customWidth="1"/>
    <col min="11" max="16384" width="10.75390625" style="11" customWidth="1"/>
  </cols>
  <sheetData>
    <row r="1" spans="1:7" s="23" customFormat="1" ht="18">
      <c r="A1" s="22" t="s">
        <v>25</v>
      </c>
      <c r="B1" s="22"/>
      <c r="C1" s="22"/>
      <c r="D1" s="22"/>
      <c r="E1" s="22"/>
      <c r="F1" s="22"/>
      <c r="G1" s="22"/>
    </row>
    <row r="2" spans="1:6" ht="15">
      <c r="A2" s="11" t="s">
        <v>20</v>
      </c>
      <c r="C2" s="19" t="s">
        <v>28</v>
      </c>
      <c r="F2" s="11" t="s">
        <v>27</v>
      </c>
    </row>
    <row r="3" spans="1:6" ht="15">
      <c r="A3" s="11" t="s">
        <v>21</v>
      </c>
      <c r="C3" s="19">
        <v>1929</v>
      </c>
      <c r="F3" s="11" t="s">
        <v>26</v>
      </c>
    </row>
    <row r="4" ht="15">
      <c r="E4" s="20"/>
    </row>
    <row r="5" spans="1:5" ht="15">
      <c r="A5" s="11" t="s">
        <v>23</v>
      </c>
      <c r="E5" s="21">
        <f>IF(C3=1928,100,VLOOKUP(C3-1,A12:G94,5))</f>
        <v>143.8111551528879</v>
      </c>
    </row>
    <row r="6" spans="1:5" ht="15.75">
      <c r="A6" s="11" t="s">
        <v>43</v>
      </c>
      <c r="E6" s="21">
        <f>IF(C3=1928,100,VLOOKUP(C3-1,A12:G94,6))</f>
        <v>103.08</v>
      </c>
    </row>
    <row r="7" spans="1:5" ht="15.75">
      <c r="A7" s="11" t="s">
        <v>24</v>
      </c>
      <c r="E7" s="21">
        <f>IF(C3=1928,100,VLOOKUP(C3-1,A11:G94,7))</f>
        <v>100.83547085897993</v>
      </c>
    </row>
    <row r="8" spans="1:5" ht="16.5" thickBot="1">
      <c r="A8" s="11" t="s">
        <v>22</v>
      </c>
      <c r="E8" s="29">
        <f>IF(C2="ST",(E94/E5)^(1/(A94-C3+1))-(F94/E6)^(1/(A94-C3+1)),(E94/E5)^(1/(A94-C3+1))-(G94/E7)^(1/(A94-C3+1)))</f>
        <v>0.03893667120741884</v>
      </c>
    </row>
    <row r="9" ht="16.5" thickBot="1"/>
    <row r="10" spans="2:7" ht="16.5" thickBot="1">
      <c r="B10" s="9" t="s">
        <v>4</v>
      </c>
      <c r="C10" s="8"/>
      <c r="D10" s="10"/>
      <c r="E10" s="9" t="s">
        <v>5</v>
      </c>
      <c r="F10" s="8"/>
      <c r="G10" s="10"/>
    </row>
    <row r="11" spans="1:10" ht="15.75">
      <c r="A11" s="5" t="s">
        <v>6</v>
      </c>
      <c r="B11" s="5" t="s">
        <v>7</v>
      </c>
      <c r="C11" s="5" t="s">
        <v>8</v>
      </c>
      <c r="D11" s="5" t="s">
        <v>9</v>
      </c>
      <c r="E11" s="6" t="s">
        <v>7</v>
      </c>
      <c r="F11" s="6" t="s">
        <v>8</v>
      </c>
      <c r="G11" s="6" t="s">
        <v>9</v>
      </c>
      <c r="H11" s="11" t="s">
        <v>40</v>
      </c>
      <c r="I11" s="11" t="s">
        <v>41</v>
      </c>
      <c r="J11" s="11" t="s">
        <v>99</v>
      </c>
    </row>
    <row r="12" spans="1:9" ht="15.75">
      <c r="A12" s="1">
        <v>1928</v>
      </c>
      <c r="B12" s="2">
        <f>('S&amp;P 500 &amp; Raw Data'!B4-'S&amp;P 500 &amp; Raw Data'!B3+'S&amp;P 500 &amp; Raw Data'!C4)/'S&amp;P 500 &amp; Raw Data'!B3</f>
        <v>0.43811155152887893</v>
      </c>
      <c r="C12" s="2">
        <v>0.0308</v>
      </c>
      <c r="D12" s="2">
        <f>'S&amp;P 500 &amp; Raw Data'!F4</f>
        <v>0.008354708589799302</v>
      </c>
      <c r="E12" s="7">
        <f>100*(1+B12)</f>
        <v>143.8111551528879</v>
      </c>
      <c r="F12" s="7">
        <f>100*(1+C12)</f>
        <v>103.08</v>
      </c>
      <c r="G12" s="7">
        <f>100*(1+D12)</f>
        <v>100.83547085897993</v>
      </c>
      <c r="H12" s="30">
        <f>B12-C12</f>
        <v>0.40731155152887893</v>
      </c>
      <c r="I12" s="26">
        <f>B12-D12</f>
        <v>0.4297568429390796</v>
      </c>
    </row>
    <row r="13" spans="1:9" ht="15.75">
      <c r="A13" s="1">
        <v>1929</v>
      </c>
      <c r="B13" s="2">
        <f>('S&amp;P 500 &amp; Raw Data'!B5-'S&amp;P 500 &amp; Raw Data'!B4+'S&amp;P 500 &amp; Raw Data'!C5)/'S&amp;P 500 &amp; Raw Data'!B4</f>
        <v>-0.0829794661190966</v>
      </c>
      <c r="C13" s="2">
        <v>0.0316</v>
      </c>
      <c r="D13" s="2">
        <f>'S&amp;P 500 &amp; Raw Data'!F5</f>
        <v>0.04203804156320426</v>
      </c>
      <c r="E13" s="7">
        <f aca="true" t="shared" si="0" ref="E13:E44">E12*(1+B13)</f>
        <v>131.8777822763307</v>
      </c>
      <c r="F13" s="7">
        <f aca="true" t="shared" si="1" ref="F13:F44">F12*(1+C13)</f>
        <v>106.337328</v>
      </c>
      <c r="G13" s="7">
        <f aca="true" t="shared" si="2" ref="G13:G26">G12*(1+D13)</f>
        <v>105.074396573995</v>
      </c>
      <c r="H13" s="30">
        <f aca="true" t="shared" si="3" ref="H13:H76">B13-C13</f>
        <v>-0.1145794661190966</v>
      </c>
      <c r="I13" s="26">
        <f aca="true" t="shared" si="4" ref="I13:I76">B13-D13</f>
        <v>-0.12501750768230085</v>
      </c>
    </row>
    <row r="14" spans="1:9" ht="15.75">
      <c r="A14" s="1">
        <v>1930</v>
      </c>
      <c r="B14" s="2">
        <f>('S&amp;P 500 &amp; Raw Data'!B6-'S&amp;P 500 &amp; Raw Data'!B5+'S&amp;P 500 &amp; Raw Data'!C6)/'S&amp;P 500 &amp; Raw Data'!B5</f>
        <v>-0.25123636363636365</v>
      </c>
      <c r="C14" s="2">
        <v>0.0455</v>
      </c>
      <c r="D14" s="2">
        <f>'S&amp;P 500 &amp; Raw Data'!F6</f>
        <v>0.045409314348970366</v>
      </c>
      <c r="E14" s="7">
        <f t="shared" si="0"/>
        <v>98.74528781279727</v>
      </c>
      <c r="F14" s="7">
        <f t="shared" si="1"/>
        <v>111.17567642400002</v>
      </c>
      <c r="G14" s="7">
        <f t="shared" si="2"/>
        <v>109.84575287805193</v>
      </c>
      <c r="H14" s="30">
        <f t="shared" si="3"/>
        <v>-0.29673636363636363</v>
      </c>
      <c r="I14" s="26">
        <f t="shared" si="4"/>
        <v>-0.29664567798533403</v>
      </c>
    </row>
    <row r="15" spans="1:9" ht="15.75">
      <c r="A15" s="1">
        <v>1931</v>
      </c>
      <c r="B15" s="2">
        <f>('S&amp;P 500 &amp; Raw Data'!B7-'S&amp;P 500 &amp; Raw Data'!B6+'S&amp;P 500 &amp; Raw Data'!C7)/'S&amp;P 500 &amp; Raw Data'!B6</f>
        <v>-0.4383754889178619</v>
      </c>
      <c r="C15" s="2">
        <v>0.0231</v>
      </c>
      <c r="D15" s="2">
        <f>'S&amp;P 500 &amp; Raw Data'!F7</f>
        <v>-0.02558855961942253</v>
      </c>
      <c r="E15" s="7">
        <f t="shared" si="0"/>
        <v>55.457773989527276</v>
      </c>
      <c r="F15" s="7">
        <f t="shared" si="1"/>
        <v>113.7438345493944</v>
      </c>
      <c r="G15" s="7">
        <f t="shared" si="2"/>
        <v>107.03495828159154</v>
      </c>
      <c r="H15" s="30">
        <f t="shared" si="3"/>
        <v>-0.4614754889178619</v>
      </c>
      <c r="I15" s="26">
        <f t="shared" si="4"/>
        <v>-0.41278692929843935</v>
      </c>
    </row>
    <row r="16" spans="1:9" ht="15.75">
      <c r="A16" s="1">
        <v>1932</v>
      </c>
      <c r="B16" s="2">
        <f>('S&amp;P 500 &amp; Raw Data'!B8-'S&amp;P 500 &amp; Raw Data'!B7+'S&amp;P 500 &amp; Raw Data'!C8)/'S&amp;P 500 &amp; Raw Data'!B7</f>
        <v>-0.08642364532019696</v>
      </c>
      <c r="C16" s="2">
        <v>0.0107</v>
      </c>
      <c r="D16" s="2">
        <f>'S&amp;P 500 &amp; Raw Data'!F8</f>
        <v>0.08790306990477326</v>
      </c>
      <c r="E16" s="7">
        <f t="shared" si="0"/>
        <v>50.66491100000872</v>
      </c>
      <c r="F16" s="7">
        <f t="shared" si="1"/>
        <v>114.96089357907292</v>
      </c>
      <c r="G16" s="7">
        <f t="shared" si="2"/>
        <v>116.44365970167279</v>
      </c>
      <c r="H16" s="30">
        <f t="shared" si="3"/>
        <v>-0.09712364532019696</v>
      </c>
      <c r="I16" s="26">
        <f t="shared" si="4"/>
        <v>-0.17432671522497023</v>
      </c>
    </row>
    <row r="17" spans="1:9" ht="15.75">
      <c r="A17" s="1">
        <v>1933</v>
      </c>
      <c r="B17" s="2">
        <f>('S&amp;P 500 &amp; Raw Data'!B9-'S&amp;P 500 &amp; Raw Data'!B8+'S&amp;P 500 &amp; Raw Data'!C9)/'S&amp;P 500 &amp; Raw Data'!B8</f>
        <v>0.49982225433526023</v>
      </c>
      <c r="C17" s="2">
        <v>0.0096</v>
      </c>
      <c r="D17" s="2">
        <f>'S&amp;P 500 &amp; Raw Data'!F9</f>
        <v>0.01855272089185736</v>
      </c>
      <c r="E17" s="7">
        <f t="shared" si="0"/>
        <v>75.9883610317284</v>
      </c>
      <c r="F17" s="7">
        <f t="shared" si="1"/>
        <v>116.06451815743202</v>
      </c>
      <c r="G17" s="7">
        <f t="shared" si="2"/>
        <v>118.60400641974435</v>
      </c>
      <c r="H17" s="30">
        <f t="shared" si="3"/>
        <v>0.49022225433526023</v>
      </c>
      <c r="I17" s="26">
        <f t="shared" si="4"/>
        <v>0.48126953344340284</v>
      </c>
    </row>
    <row r="18" spans="1:9" ht="15.75">
      <c r="A18" s="1">
        <v>1934</v>
      </c>
      <c r="B18" s="2">
        <f>('S&amp;P 500 &amp; Raw Data'!B10-'S&amp;P 500 &amp; Raw Data'!B9+'S&amp;P 500 &amp; Raw Data'!C10)/'S&amp;P 500 &amp; Raw Data'!B9</f>
        <v>-0.011885656970912803</v>
      </c>
      <c r="C18" s="2">
        <f>'T. Bill rates'!G13</f>
        <v>0.003225</v>
      </c>
      <c r="D18" s="2">
        <f>'S&amp;P 500 &amp; Raw Data'!F10</f>
        <v>0.0796344261796561</v>
      </c>
      <c r="E18" s="7">
        <f t="shared" si="0"/>
        <v>75.0851894387234</v>
      </c>
      <c r="F18" s="7">
        <f t="shared" si="1"/>
        <v>116.43882622848975</v>
      </c>
      <c r="G18" s="7">
        <f t="shared" si="2"/>
        <v>128.04896841358894</v>
      </c>
      <c r="H18" s="30">
        <f t="shared" si="3"/>
        <v>-0.015110656970912803</v>
      </c>
      <c r="I18" s="26">
        <f t="shared" si="4"/>
        <v>-0.0915200831505689</v>
      </c>
    </row>
    <row r="19" spans="1:9" ht="15.75">
      <c r="A19" s="1">
        <v>1935</v>
      </c>
      <c r="B19" s="2">
        <f>('S&amp;P 500 &amp; Raw Data'!B11-'S&amp;P 500 &amp; Raw Data'!B10+'S&amp;P 500 &amp; Raw Data'!C11)/'S&amp;P 500 &amp; Raw Data'!B10</f>
        <v>0.4674042105263158</v>
      </c>
      <c r="C19" s="2">
        <f>'T. Bill rates'!G14</f>
        <v>0.0017499999999999998</v>
      </c>
      <c r="D19" s="2">
        <f>'S&amp;P 500 &amp; Raw Data'!F11</f>
        <v>0.04472047729656613</v>
      </c>
      <c r="E19" s="7">
        <f t="shared" si="0"/>
        <v>110.18032313054879</v>
      </c>
      <c r="F19" s="7">
        <f t="shared" si="1"/>
        <v>116.64259417438959</v>
      </c>
      <c r="G19" s="7">
        <f t="shared" si="2"/>
        <v>133.77537939837757</v>
      </c>
      <c r="H19" s="30">
        <f t="shared" si="3"/>
        <v>0.46565421052631584</v>
      </c>
      <c r="I19" s="26">
        <f t="shared" si="4"/>
        <v>0.42268373322974967</v>
      </c>
    </row>
    <row r="20" spans="1:9" ht="15.75">
      <c r="A20" s="1">
        <v>1936</v>
      </c>
      <c r="B20" s="2">
        <f>('S&amp;P 500 &amp; Raw Data'!B12-'S&amp;P 500 &amp; Raw Data'!B11+'S&amp;P 500 &amp; Raw Data'!C12)/'S&amp;P 500 &amp; Raw Data'!B11</f>
        <v>0.3194341027550261</v>
      </c>
      <c r="C20" s="2">
        <f>'T. Bill rates'!G15</f>
        <v>0.0017000000000000001</v>
      </c>
      <c r="D20" s="2">
        <f>'S&amp;P 500 &amp; Raw Data'!F12</f>
        <v>0.0501787540454506</v>
      </c>
      <c r="E20" s="7">
        <f t="shared" si="0"/>
        <v>145.3756757910145</v>
      </c>
      <c r="F20" s="7">
        <f t="shared" si="1"/>
        <v>116.84088658448606</v>
      </c>
      <c r="G20" s="7">
        <f t="shared" si="2"/>
        <v>140.4880612585456</v>
      </c>
      <c r="H20" s="30">
        <f t="shared" si="3"/>
        <v>0.3177341027550261</v>
      </c>
      <c r="I20" s="26">
        <f t="shared" si="4"/>
        <v>0.2692553487095755</v>
      </c>
    </row>
    <row r="21" spans="1:9" ht="15.75">
      <c r="A21" s="1">
        <v>1937</v>
      </c>
      <c r="B21" s="2">
        <f>('S&amp;P 500 &amp; Raw Data'!B13-'S&amp;P 500 &amp; Raw Data'!B12+'S&amp;P 500 &amp; Raw Data'!C13)/'S&amp;P 500 &amp; Raw Data'!B12</f>
        <v>-0.3533672875436554</v>
      </c>
      <c r="C21" s="2">
        <f>'T. Bill rates'!G16</f>
        <v>0.0030250000000000003</v>
      </c>
      <c r="D21" s="2">
        <f>'S&amp;P 500 &amp; Raw Data'!F13</f>
        <v>0.01379146059646038</v>
      </c>
      <c r="E21" s="7">
        <f t="shared" si="0"/>
        <v>94.00466756191786</v>
      </c>
      <c r="F21" s="7">
        <f t="shared" si="1"/>
        <v>117.19433026640414</v>
      </c>
      <c r="G21" s="7">
        <f t="shared" si="2"/>
        <v>142.42559681966594</v>
      </c>
      <c r="H21" s="30">
        <f t="shared" si="3"/>
        <v>-0.3563922875436554</v>
      </c>
      <c r="I21" s="26">
        <f t="shared" si="4"/>
        <v>-0.36715874814011573</v>
      </c>
    </row>
    <row r="22" spans="1:9" ht="15.75">
      <c r="A22" s="1">
        <v>1938</v>
      </c>
      <c r="B22" s="2">
        <f>('S&amp;P 500 &amp; Raw Data'!B14-'S&amp;P 500 &amp; Raw Data'!B13+'S&amp;P 500 &amp; Raw Data'!C14)/'S&amp;P 500 &amp; Raw Data'!B13</f>
        <v>0.29282654028436017</v>
      </c>
      <c r="C22" s="2">
        <f>'T. Bill rates'!G17</f>
        <v>0.000775</v>
      </c>
      <c r="D22" s="2">
        <f>'S&amp;P 500 &amp; Raw Data'!F14</f>
        <v>0.04213248532204607</v>
      </c>
      <c r="E22" s="7">
        <f t="shared" si="0"/>
        <v>121.53172913465568</v>
      </c>
      <c r="F22" s="7">
        <f t="shared" si="1"/>
        <v>117.28515587236059</v>
      </c>
      <c r="G22" s="7">
        <f t="shared" si="2"/>
        <v>148.42634118715418</v>
      </c>
      <c r="H22" s="30">
        <f t="shared" si="3"/>
        <v>0.29205154028436014</v>
      </c>
      <c r="I22" s="26">
        <f t="shared" si="4"/>
        <v>0.2506940549623141</v>
      </c>
    </row>
    <row r="23" spans="1:9" ht="15.75">
      <c r="A23" s="1">
        <v>1939</v>
      </c>
      <c r="B23" s="2">
        <f>('S&amp;P 500 &amp; Raw Data'!B15-'S&amp;P 500 &amp; Raw Data'!B14+'S&amp;P 500 &amp; Raw Data'!C15)/'S&amp;P 500 &amp; Raw Data'!B14</f>
        <v>-0.010975646879756443</v>
      </c>
      <c r="C23" s="2">
        <f>'T. Bill rates'!G18</f>
        <v>0.00037500000000000006</v>
      </c>
      <c r="D23" s="2">
        <f>'S&amp;P 500 &amp; Raw Data'!F15</f>
        <v>0.04412261394206067</v>
      </c>
      <c r="E23" s="7">
        <f t="shared" si="0"/>
        <v>120.19783979098749</v>
      </c>
      <c r="F23" s="7">
        <f t="shared" si="1"/>
        <v>117.32913780581272</v>
      </c>
      <c r="G23" s="7">
        <f t="shared" si="2"/>
        <v>154.97529933818757</v>
      </c>
      <c r="H23" s="30">
        <f t="shared" si="3"/>
        <v>-0.011350646879756444</v>
      </c>
      <c r="I23" s="26">
        <f t="shared" si="4"/>
        <v>-0.05509826082181711</v>
      </c>
    </row>
    <row r="24" spans="1:9" ht="15.75">
      <c r="A24" s="1">
        <v>1940</v>
      </c>
      <c r="B24" s="2">
        <f>('S&amp;P 500 &amp; Raw Data'!B16-'S&amp;P 500 &amp; Raw Data'!B15+'S&amp;P 500 &amp; Raw Data'!C16)/'S&amp;P 500 &amp; Raw Data'!B15</f>
        <v>-0.10672873194221515</v>
      </c>
      <c r="C24" s="2">
        <f>'T. Bill rates'!G19</f>
        <v>0.00025</v>
      </c>
      <c r="D24" s="2">
        <f>'S&amp;P 500 &amp; Raw Data'!F16</f>
        <v>0.05402481596284551</v>
      </c>
      <c r="E24" s="7">
        <f t="shared" si="0"/>
        <v>107.36927676790187</v>
      </c>
      <c r="F24" s="7">
        <f t="shared" si="1"/>
        <v>117.35847009026418</v>
      </c>
      <c r="G24" s="7">
        <f t="shared" si="2"/>
        <v>163.34781136372007</v>
      </c>
      <c r="H24" s="30">
        <f t="shared" si="3"/>
        <v>-0.10697873194221515</v>
      </c>
      <c r="I24" s="26">
        <f t="shared" si="4"/>
        <v>-0.16075354790506066</v>
      </c>
    </row>
    <row r="25" spans="1:9" ht="15.75">
      <c r="A25" s="1">
        <v>1941</v>
      </c>
      <c r="B25" s="2">
        <f>('S&amp;P 500 &amp; Raw Data'!B17-'S&amp;P 500 &amp; Raw Data'!B16+'S&amp;P 500 &amp; Raw Data'!C17)/'S&amp;P 500 &amp; Raw Data'!B16</f>
        <v>-0.1277145557655955</v>
      </c>
      <c r="C25" s="2">
        <f>'T. Bill rates'!G20</f>
        <v>0.0008249999999999999</v>
      </c>
      <c r="D25" s="2">
        <f>'S&amp;P 500 &amp; Raw Data'!F17</f>
        <v>-0.020221975848580105</v>
      </c>
      <c r="E25" s="7">
        <f t="shared" si="0"/>
        <v>93.656657282616</v>
      </c>
      <c r="F25" s="7">
        <f t="shared" si="1"/>
        <v>117.45529082808865</v>
      </c>
      <c r="G25" s="7">
        <f t="shared" si="2"/>
        <v>160.0445958674045</v>
      </c>
      <c r="H25" s="30">
        <f t="shared" si="3"/>
        <v>-0.1285395557655955</v>
      </c>
      <c r="I25" s="26">
        <f t="shared" si="4"/>
        <v>-0.10749257991701541</v>
      </c>
    </row>
    <row r="26" spans="1:9" ht="15.75">
      <c r="A26" s="1">
        <v>1942</v>
      </c>
      <c r="B26" s="2">
        <f>('S&amp;P 500 &amp; Raw Data'!B18-'S&amp;P 500 &amp; Raw Data'!B17+'S&amp;P 500 &amp; Raw Data'!C18)/'S&amp;P 500 &amp; Raw Data'!B17</f>
        <v>0.19173762945914843</v>
      </c>
      <c r="C26" s="2">
        <f>'T. Bill rates'!G21</f>
        <v>0.0033750000000000004</v>
      </c>
      <c r="D26" s="2">
        <f>'S&amp;P 500 &amp; Raw Data'!F18</f>
        <v>0.022948682374484164</v>
      </c>
      <c r="E26" s="7">
        <f t="shared" si="0"/>
        <v>111.61416273305268</v>
      </c>
      <c r="F26" s="7">
        <f t="shared" si="1"/>
        <v>117.85170243463344</v>
      </c>
      <c r="G26" s="7">
        <f t="shared" si="2"/>
        <v>163.71740846371824</v>
      </c>
      <c r="H26" s="30">
        <f t="shared" si="3"/>
        <v>0.18836262945914845</v>
      </c>
      <c r="I26" s="26">
        <f t="shared" si="4"/>
        <v>0.16878894708466427</v>
      </c>
    </row>
    <row r="27" spans="1:9" ht="15.75">
      <c r="A27" s="1">
        <v>1943</v>
      </c>
      <c r="B27" s="2">
        <f>('S&amp;P 500 &amp; Raw Data'!B19-'S&amp;P 500 &amp; Raw Data'!B18+'S&amp;P 500 &amp; Raw Data'!C19)/'S&amp;P 500 &amp; Raw Data'!B18</f>
        <v>0.25061310133060394</v>
      </c>
      <c r="C27" s="2">
        <f>'T. Bill rates'!G22</f>
        <v>0.0038</v>
      </c>
      <c r="D27" s="2">
        <f>'S&amp;P 500 &amp; Raw Data'!F19</f>
        <v>0.0249</v>
      </c>
      <c r="E27" s="7">
        <f t="shared" si="0"/>
        <v>139.5861342080017</v>
      </c>
      <c r="F27" s="7">
        <f t="shared" si="1"/>
        <v>118.29953890388505</v>
      </c>
      <c r="G27" s="7">
        <f aca="true" t="shared" si="5" ref="G27:G42">G26*(1+D27)</f>
        <v>167.79397193446482</v>
      </c>
      <c r="H27" s="30">
        <f t="shared" si="3"/>
        <v>0.24681310133060394</v>
      </c>
      <c r="I27" s="26">
        <f t="shared" si="4"/>
        <v>0.22571310133060393</v>
      </c>
    </row>
    <row r="28" spans="1:9" ht="15.75">
      <c r="A28" s="1">
        <v>1944</v>
      </c>
      <c r="B28" s="2">
        <f>('S&amp;P 500 &amp; Raw Data'!B20-'S&amp;P 500 &amp; Raw Data'!B19+'S&amp;P 500 &amp; Raw Data'!C20)/'S&amp;P 500 &amp; Raw Data'!B19</f>
        <v>0.1903067694944301</v>
      </c>
      <c r="C28" s="2">
        <f>'T. Bill rates'!G23</f>
        <v>0.0038</v>
      </c>
      <c r="D28" s="2">
        <f>'S&amp;P 500 &amp; Raw Data'!F20</f>
        <v>0.025776111579070303</v>
      </c>
      <c r="E28" s="7">
        <f t="shared" si="0"/>
        <v>166.15032047534245</v>
      </c>
      <c r="F28" s="7">
        <f t="shared" si="1"/>
        <v>118.74907715171982</v>
      </c>
      <c r="G28" s="7">
        <f t="shared" si="5"/>
        <v>172.11904807734297</v>
      </c>
      <c r="H28" s="30">
        <f t="shared" si="3"/>
        <v>0.1865067694944301</v>
      </c>
      <c r="I28" s="26">
        <f t="shared" si="4"/>
        <v>0.16453065791535978</v>
      </c>
    </row>
    <row r="29" spans="1:9" ht="15.75">
      <c r="A29" s="1">
        <v>1945</v>
      </c>
      <c r="B29" s="2">
        <f>('S&amp;P 500 &amp; Raw Data'!B21-'S&amp;P 500 &amp; Raw Data'!B20+'S&amp;P 500 &amp; Raw Data'!C21)/'S&amp;P 500 &amp; Raw Data'!B20</f>
        <v>0.358210843373494</v>
      </c>
      <c r="C29" s="2">
        <f>'T. Bill rates'!G24</f>
        <v>0.0038</v>
      </c>
      <c r="D29" s="2">
        <f>'S&amp;P 500 &amp; Raw Data'!F21</f>
        <v>0.03804417341923723</v>
      </c>
      <c r="E29" s="7">
        <f t="shared" si="0"/>
        <v>225.6671668995912</v>
      </c>
      <c r="F29" s="7">
        <f t="shared" si="1"/>
        <v>119.20032364489636</v>
      </c>
      <c r="G29" s="7">
        <f t="shared" si="5"/>
        <v>178.66717499115143</v>
      </c>
      <c r="H29" s="30">
        <f t="shared" si="3"/>
        <v>0.354410843373494</v>
      </c>
      <c r="I29" s="26">
        <f t="shared" si="4"/>
        <v>0.3201666699542568</v>
      </c>
    </row>
    <row r="30" spans="1:9" ht="15.75">
      <c r="A30" s="1">
        <v>1946</v>
      </c>
      <c r="B30" s="2">
        <f>('S&amp;P 500 &amp; Raw Data'!B22-'S&amp;P 500 &amp; Raw Data'!B21+'S&amp;P 500 &amp; Raw Data'!C22)/'S&amp;P 500 &amp; Raw Data'!B21</f>
        <v>-0.08429147465437781</v>
      </c>
      <c r="C30" s="2">
        <f>'T. Bill rates'!G25</f>
        <v>0.0038</v>
      </c>
      <c r="D30" s="2">
        <f>'S&amp;P 500 &amp; Raw Data'!F22</f>
        <v>0.031283745375695685</v>
      </c>
      <c r="E30" s="7">
        <f t="shared" si="0"/>
        <v>206.64534862054904</v>
      </c>
      <c r="F30" s="7">
        <f t="shared" si="1"/>
        <v>119.65328487474697</v>
      </c>
      <c r="G30" s="7">
        <f t="shared" si="5"/>
        <v>184.2565534005695</v>
      </c>
      <c r="H30" s="30">
        <f t="shared" si="3"/>
        <v>-0.0880914746543778</v>
      </c>
      <c r="I30" s="26">
        <f t="shared" si="4"/>
        <v>-0.11557522003007349</v>
      </c>
    </row>
    <row r="31" spans="1:9" ht="15.75">
      <c r="A31" s="1">
        <v>1947</v>
      </c>
      <c r="B31" s="2">
        <f>('S&amp;P 500 &amp; Raw Data'!B23-'S&amp;P 500 &amp; Raw Data'!B22+'S&amp;P 500 &amp; Raw Data'!C23)/'S&amp;P 500 &amp; Raw Data'!B22</f>
        <v>0.052</v>
      </c>
      <c r="C31" s="2">
        <f>'T. Bill rates'!G26</f>
        <v>0.005675</v>
      </c>
      <c r="D31" s="2">
        <f>'S&amp;P 500 &amp; Raw Data'!F23</f>
        <v>0.009196968062832236</v>
      </c>
      <c r="E31" s="7">
        <f t="shared" si="0"/>
        <v>217.3909067488176</v>
      </c>
      <c r="F31" s="7">
        <f t="shared" si="1"/>
        <v>120.33231726641117</v>
      </c>
      <c r="G31" s="7">
        <f t="shared" si="5"/>
        <v>185.95115503756207</v>
      </c>
      <c r="H31" s="30">
        <f t="shared" si="3"/>
        <v>0.046325</v>
      </c>
      <c r="I31" s="26">
        <f t="shared" si="4"/>
        <v>0.042803031937167765</v>
      </c>
    </row>
    <row r="32" spans="1:9" ht="15.75">
      <c r="A32" s="1">
        <v>1948</v>
      </c>
      <c r="B32" s="2">
        <f>('S&amp;P 500 &amp; Raw Data'!B24-'S&amp;P 500 &amp; Raw Data'!B23+'S&amp;P 500 &amp; Raw Data'!C24)/'S&amp;P 500 &amp; Raw Data'!B23</f>
        <v>0.057045751633986834</v>
      </c>
      <c r="C32" s="2">
        <f>'T. Bill rates'!G27</f>
        <v>0.010225</v>
      </c>
      <c r="D32" s="2">
        <f>'S&amp;P 500 &amp; Raw Data'!F24</f>
        <v>0.019510369413175046</v>
      </c>
      <c r="E32" s="7">
        <f t="shared" si="0"/>
        <v>229.79213442269784</v>
      </c>
      <c r="F32" s="7">
        <f t="shared" si="1"/>
        <v>121.56271521046021</v>
      </c>
      <c r="G32" s="7">
        <f t="shared" si="5"/>
        <v>189.5791307651515</v>
      </c>
      <c r="H32" s="30">
        <f t="shared" si="3"/>
        <v>0.046820751633986836</v>
      </c>
      <c r="I32" s="26">
        <f t="shared" si="4"/>
        <v>0.03753538222081179</v>
      </c>
    </row>
    <row r="33" spans="1:9" ht="15.75">
      <c r="A33" s="1">
        <v>1949</v>
      </c>
      <c r="B33" s="2">
        <f>('S&amp;P 500 &amp; Raw Data'!B25-'S&amp;P 500 &amp; Raw Data'!B24+'S&amp;P 500 &amp; Raw Data'!C25)/'S&amp;P 500 &amp; Raw Data'!B24</f>
        <v>0.18303223684210526</v>
      </c>
      <c r="C33" s="2">
        <f>'T. Bill rates'!G28</f>
        <v>0.011025</v>
      </c>
      <c r="D33" s="2">
        <f>'S&amp;P 500 &amp; Raw Data'!F25</f>
        <v>0.04663485182797314</v>
      </c>
      <c r="E33" s="7">
        <f t="shared" si="0"/>
        <v>271.851502794806</v>
      </c>
      <c r="F33" s="7">
        <f t="shared" si="1"/>
        <v>122.90294414565554</v>
      </c>
      <c r="G33" s="7">
        <f t="shared" si="5"/>
        <v>198.42012543806027</v>
      </c>
      <c r="H33" s="30">
        <f t="shared" si="3"/>
        <v>0.17200723684210525</v>
      </c>
      <c r="I33" s="26">
        <f t="shared" si="4"/>
        <v>0.13639738501413212</v>
      </c>
    </row>
    <row r="34" spans="1:9" ht="15.75">
      <c r="A34" s="1">
        <v>1950</v>
      </c>
      <c r="B34" s="2">
        <f>('S&amp;P 500 &amp; Raw Data'!B26-'S&amp;P 500 &amp; Raw Data'!B25+'S&amp;P 500 &amp; Raw Data'!C26)/'S&amp;P 500 &amp; Raw Data'!B25</f>
        <v>0.30805539011316263</v>
      </c>
      <c r="C34" s="2">
        <f>'T. Bill rates'!G29</f>
        <v>0.011725</v>
      </c>
      <c r="D34" s="2">
        <f>'S&amp;P 500 &amp; Raw Data'!F26</f>
        <v>0.00429595741710961</v>
      </c>
      <c r="E34" s="7">
        <f t="shared" si="0"/>
        <v>355.5968235411095</v>
      </c>
      <c r="F34" s="7">
        <f t="shared" si="1"/>
        <v>124.34398116576335</v>
      </c>
      <c r="G34" s="7">
        <f t="shared" si="5"/>
        <v>199.2725298476397</v>
      </c>
      <c r="H34" s="30">
        <f t="shared" si="3"/>
        <v>0.29633039011316264</v>
      </c>
      <c r="I34" s="26">
        <f t="shared" si="4"/>
        <v>0.30375943269605304</v>
      </c>
    </row>
    <row r="35" spans="1:9" ht="15.75">
      <c r="A35" s="1">
        <v>1951</v>
      </c>
      <c r="B35" s="2">
        <f>('S&amp;P 500 &amp; Raw Data'!B27-'S&amp;P 500 &amp; Raw Data'!B26+'S&amp;P 500 &amp; Raw Data'!C27)/'S&amp;P 500 &amp; Raw Data'!B26</f>
        <v>0.2367846304454234</v>
      </c>
      <c r="C35" s="2">
        <f>'T. Bill rates'!G30</f>
        <v>0.014775</v>
      </c>
      <c r="D35" s="2">
        <f>'S&amp;P 500 &amp; Raw Data'!F27</f>
        <v>-0.0029531392208319886</v>
      </c>
      <c r="E35" s="7">
        <f t="shared" si="0"/>
        <v>439.7966859908575</v>
      </c>
      <c r="F35" s="7">
        <f t="shared" si="1"/>
        <v>126.18116348748751</v>
      </c>
      <c r="G35" s="7">
        <f t="shared" si="5"/>
        <v>198.68405032411223</v>
      </c>
      <c r="H35" s="30">
        <f t="shared" si="3"/>
        <v>0.22200963044542338</v>
      </c>
      <c r="I35" s="26">
        <f t="shared" si="4"/>
        <v>0.23973776966625537</v>
      </c>
    </row>
    <row r="36" spans="1:9" ht="15.75">
      <c r="A36" s="1">
        <v>1952</v>
      </c>
      <c r="B36" s="2">
        <f>('S&amp;P 500 &amp; Raw Data'!B28-'S&amp;P 500 &amp; Raw Data'!B27+'S&amp;P 500 &amp; Raw Data'!C28)/'S&amp;P 500 &amp; Raw Data'!B27</f>
        <v>0.18150988641144306</v>
      </c>
      <c r="C36" s="2">
        <f>'T. Bill rates'!G31</f>
        <v>0.016725</v>
      </c>
      <c r="D36" s="2">
        <f>'S&amp;P 500 &amp; Raw Data'!F28</f>
        <v>0.022679961918305656</v>
      </c>
      <c r="E36" s="7">
        <f t="shared" si="0"/>
        <v>519.6241325091871</v>
      </c>
      <c r="F36" s="7">
        <f t="shared" si="1"/>
        <v>128.29154344681575</v>
      </c>
      <c r="G36" s="7">
        <f t="shared" si="5"/>
        <v>203.19019701923781</v>
      </c>
      <c r="H36" s="30">
        <f t="shared" si="3"/>
        <v>0.16478488641144307</v>
      </c>
      <c r="I36" s="26">
        <f t="shared" si="4"/>
        <v>0.1588299244931374</v>
      </c>
    </row>
    <row r="37" spans="1:9" ht="15.75">
      <c r="A37" s="1">
        <v>1953</v>
      </c>
      <c r="B37" s="2">
        <f>('S&amp;P 500 &amp; Raw Data'!B29-'S&amp;P 500 &amp; Raw Data'!B28+'S&amp;P 500 &amp; Raw Data'!C29)/'S&amp;P 500 &amp; Raw Data'!B28</f>
        <v>-0.012082047421904465</v>
      </c>
      <c r="C37" s="2">
        <f>'T. Bill rates'!G32</f>
        <v>0.018925</v>
      </c>
      <c r="D37" s="2">
        <f>'S&amp;P 500 &amp; Raw Data'!F29</f>
        <v>0.04143840258908851</v>
      </c>
      <c r="E37" s="7">
        <f t="shared" si="0"/>
        <v>513.3460090986451</v>
      </c>
      <c r="F37" s="7">
        <f t="shared" si="1"/>
        <v>130.71946090654674</v>
      </c>
      <c r="G37" s="7">
        <f t="shared" si="5"/>
        <v>211.61007420547722</v>
      </c>
      <c r="H37" s="30">
        <f t="shared" si="3"/>
        <v>-0.031007047421904466</v>
      </c>
      <c r="I37" s="26">
        <f t="shared" si="4"/>
        <v>-0.05352045001099298</v>
      </c>
    </row>
    <row r="38" spans="1:9" ht="15.75">
      <c r="A38" s="1">
        <v>1954</v>
      </c>
      <c r="B38" s="2">
        <f>('S&amp;P 500 &amp; Raw Data'!B30-'S&amp;P 500 &amp; Raw Data'!B29+'S&amp;P 500 &amp; Raw Data'!C30)/'S&amp;P 500 &amp; Raw Data'!B29</f>
        <v>0.525633212414349</v>
      </c>
      <c r="C38" s="2">
        <f>'T. Bill rates'!G33</f>
        <v>0.009625</v>
      </c>
      <c r="D38" s="2">
        <f>'S&amp;P 500 &amp; Raw Data'!F30</f>
        <v>0.032898034558095555</v>
      </c>
      <c r="E38" s="7">
        <f t="shared" si="0"/>
        <v>783.1777209412517</v>
      </c>
      <c r="F38" s="7">
        <f t="shared" si="1"/>
        <v>131.97763571777224</v>
      </c>
      <c r="G38" s="7">
        <f t="shared" si="5"/>
        <v>218.57162973953018</v>
      </c>
      <c r="H38" s="30">
        <f t="shared" si="3"/>
        <v>0.516008212414349</v>
      </c>
      <c r="I38" s="26">
        <f t="shared" si="4"/>
        <v>0.4927351778562535</v>
      </c>
    </row>
    <row r="39" spans="1:9" ht="15.75">
      <c r="A39" s="1">
        <v>1955</v>
      </c>
      <c r="B39" s="2">
        <f>('S&amp;P 500 &amp; Raw Data'!B31-'S&amp;P 500 &amp; Raw Data'!B30+'S&amp;P 500 &amp; Raw Data'!C31)/'S&amp;P 500 &amp; Raw Data'!B30</f>
        <v>0.3259733185102835</v>
      </c>
      <c r="C39" s="2">
        <f>'T. Bill rates'!G34</f>
        <v>0.0166</v>
      </c>
      <c r="D39" s="2">
        <f>'S&amp;P 500 &amp; Raw Data'!F31</f>
        <v>-0.013364391288618781</v>
      </c>
      <c r="E39" s="7">
        <f t="shared" si="0"/>
        <v>1038.4727616197922</v>
      </c>
      <c r="F39" s="7">
        <f t="shared" si="1"/>
        <v>134.16846447068727</v>
      </c>
      <c r="G39" s="7">
        <f t="shared" si="5"/>
        <v>215.65055295509998</v>
      </c>
      <c r="H39" s="30">
        <f t="shared" si="3"/>
        <v>0.3093733185102835</v>
      </c>
      <c r="I39" s="26">
        <f t="shared" si="4"/>
        <v>0.33933770979890227</v>
      </c>
    </row>
    <row r="40" spans="1:9" ht="15.75">
      <c r="A40" s="1">
        <v>1956</v>
      </c>
      <c r="B40" s="2">
        <f>('S&amp;P 500 &amp; Raw Data'!B32-'S&amp;P 500 &amp; Raw Data'!B31+'S&amp;P 500 &amp; Raw Data'!C32)/'S&amp;P 500 &amp; Raw Data'!B31</f>
        <v>0.07439511873350935</v>
      </c>
      <c r="C40" s="2">
        <f>'T. Bill rates'!G35</f>
        <v>0.025550000000000003</v>
      </c>
      <c r="D40" s="2">
        <f>'S&amp;P 500 &amp; Raw Data'!F32</f>
        <v>-0.022557738173154165</v>
      </c>
      <c r="E40" s="7">
        <f t="shared" si="0"/>
        <v>1115.730066022012</v>
      </c>
      <c r="F40" s="7">
        <f t="shared" si="1"/>
        <v>137.5964687379133</v>
      </c>
      <c r="G40" s="7">
        <f t="shared" si="5"/>
        <v>210.7859642446429</v>
      </c>
      <c r="H40" s="30">
        <f t="shared" si="3"/>
        <v>0.04884511873350934</v>
      </c>
      <c r="I40" s="26">
        <f t="shared" si="4"/>
        <v>0.09695285690666351</v>
      </c>
    </row>
    <row r="41" spans="1:9" ht="15.75">
      <c r="A41" s="1">
        <v>1957</v>
      </c>
      <c r="B41" s="2">
        <f>('S&amp;P 500 &amp; Raw Data'!B33-'S&amp;P 500 &amp; Raw Data'!B32+'S&amp;P 500 &amp; Raw Data'!C33)/'S&amp;P 500 &amp; Raw Data'!B32</f>
        <v>-0.1045736018855796</v>
      </c>
      <c r="C41" s="2">
        <f>'T. Bill rates'!G36</f>
        <v>0.0323</v>
      </c>
      <c r="D41" s="2">
        <f>'S&amp;P 500 &amp; Raw Data'!F33</f>
        <v>0.0679701284662499</v>
      </c>
      <c r="E41" s="7">
        <f t="shared" si="0"/>
        <v>999.0541542860545</v>
      </c>
      <c r="F41" s="7">
        <f t="shared" si="1"/>
        <v>142.04083467814792</v>
      </c>
      <c r="G41" s="7">
        <f t="shared" si="5"/>
        <v>225.11311331323367</v>
      </c>
      <c r="H41" s="30">
        <f t="shared" si="3"/>
        <v>-0.1368736018855796</v>
      </c>
      <c r="I41" s="26">
        <f t="shared" si="4"/>
        <v>-0.17254373035182952</v>
      </c>
    </row>
    <row r="42" spans="1:9" ht="15.75">
      <c r="A42" s="1">
        <v>1958</v>
      </c>
      <c r="B42" s="2">
        <f>('S&amp;P 500 &amp; Raw Data'!B34-'S&amp;P 500 &amp; Raw Data'!B33+'S&amp;P 500 &amp; Raw Data'!C34)/'S&amp;P 500 &amp; Raw Data'!B33</f>
        <v>0.43719954988747184</v>
      </c>
      <c r="C42" s="2">
        <f>'T. Bill rates'!G37</f>
        <v>0.017775</v>
      </c>
      <c r="D42" s="2">
        <f>'S&amp;P 500 &amp; Raw Data'!F34</f>
        <v>-0.020990181755274694</v>
      </c>
      <c r="E42" s="7">
        <f t="shared" si="0"/>
        <v>1435.8401808531264</v>
      </c>
      <c r="F42" s="7">
        <f t="shared" si="1"/>
        <v>144.56561051455202</v>
      </c>
      <c r="G42" s="7">
        <f t="shared" si="5"/>
        <v>220.38794814929315</v>
      </c>
      <c r="H42" s="30">
        <f t="shared" si="3"/>
        <v>0.41942454988747185</v>
      </c>
      <c r="I42" s="26">
        <f t="shared" si="4"/>
        <v>0.4581897316427465</v>
      </c>
    </row>
    <row r="43" spans="1:9" ht="15.75">
      <c r="A43" s="1">
        <v>1959</v>
      </c>
      <c r="B43" s="2">
        <f>('S&amp;P 500 &amp; Raw Data'!B35-'S&amp;P 500 &amp; Raw Data'!B34+'S&amp;P 500 &amp; Raw Data'!C35)/'S&amp;P 500 &amp; Raw Data'!B34</f>
        <v>0.12056457163557326</v>
      </c>
      <c r="C43" s="2">
        <f>'T. Bill rates'!G38</f>
        <v>0.032549999999999996</v>
      </c>
      <c r="D43" s="2">
        <f>'S&amp;P 500 &amp; Raw Data'!F35</f>
        <v>-0.026466312591385065</v>
      </c>
      <c r="E43" s="7">
        <f t="shared" si="0"/>
        <v>1608.9516371948275</v>
      </c>
      <c r="F43" s="7">
        <f t="shared" si="1"/>
        <v>149.2712211368007</v>
      </c>
      <c r="G43" s="7">
        <f aca="true" t="shared" si="6" ref="G43:G58">G42*(1+D43)</f>
        <v>214.55509182219998</v>
      </c>
      <c r="H43" s="30">
        <f t="shared" si="3"/>
        <v>0.08801457163557326</v>
      </c>
      <c r="I43" s="26">
        <f t="shared" si="4"/>
        <v>0.1470308842269583</v>
      </c>
    </row>
    <row r="44" spans="1:10" ht="15.75">
      <c r="A44" s="1">
        <v>1960</v>
      </c>
      <c r="B44" s="2">
        <f>('S&amp;P 500 &amp; Raw Data'!B36-'S&amp;P 500 &amp; Raw Data'!B35+'S&amp;P 500 &amp; Raw Data'!C36)/'S&amp;P 500 &amp; Raw Data'!B35</f>
        <v>0.00336535314743695</v>
      </c>
      <c r="C44" s="2">
        <f>'T. Bill rates'!G39</f>
        <v>0.030449999999999998</v>
      </c>
      <c r="D44" s="2">
        <f>'S&amp;P 500 &amp; Raw Data'!F36</f>
        <v>0.11639503690963365</v>
      </c>
      <c r="E44" s="7">
        <f t="shared" si="0"/>
        <v>1614.366327651135</v>
      </c>
      <c r="F44" s="7">
        <f t="shared" si="1"/>
        <v>153.8165298204163</v>
      </c>
      <c r="G44" s="7">
        <f t="shared" si="6"/>
        <v>239.52823965399477</v>
      </c>
      <c r="H44" s="30">
        <f t="shared" si="3"/>
        <v>-0.02708464685256305</v>
      </c>
      <c r="I44" s="26">
        <f t="shared" si="4"/>
        <v>-0.1130296837621967</v>
      </c>
      <c r="J44" s="30">
        <f>((E44/100)^(1/(A44-$A$12+1)))-((G44/100)^(1/(A44-$A$12+1)))</f>
        <v>0.061119788031217315</v>
      </c>
    </row>
    <row r="45" spans="1:10" ht="15.75">
      <c r="A45" s="1">
        <v>1961</v>
      </c>
      <c r="B45" s="2">
        <f>('S&amp;P 500 &amp; Raw Data'!B37-'S&amp;P 500 &amp; Raw Data'!B36+'S&amp;P 500 &amp; Raw Data'!C37)/'S&amp;P 500 &amp; Raw Data'!B36</f>
        <v>0.2663771295818275</v>
      </c>
      <c r="C45" s="2">
        <f>'T. Bill rates'!G40</f>
        <v>0.022675</v>
      </c>
      <c r="D45" s="2">
        <f>'S&amp;P 500 &amp; Raw Data'!F37</f>
        <v>0.020609208076323167</v>
      </c>
      <c r="E45" s="7">
        <f aca="true" t="shared" si="7" ref="E45:E76">E44*(1+B45)</f>
        <v>2044.3965961044005</v>
      </c>
      <c r="F45" s="7">
        <f aca="true" t="shared" si="8" ref="F45:F76">F44*(1+C45)</f>
        <v>157.30431963409424</v>
      </c>
      <c r="G45" s="7">
        <f t="shared" si="6"/>
        <v>244.46472698517934</v>
      </c>
      <c r="H45" s="30">
        <f t="shared" si="3"/>
        <v>0.24370212958182752</v>
      </c>
      <c r="I45" s="26">
        <f t="shared" si="4"/>
        <v>0.24576792150550436</v>
      </c>
      <c r="J45" s="30">
        <f aca="true" t="shared" si="9" ref="J45:J93">((E45/100)^(1/(A45-$A$12+1)))-((G45/100)^(1/(A45-$A$12+1)))</f>
        <v>0.06617359182997262</v>
      </c>
    </row>
    <row r="46" spans="1:10" ht="15.75">
      <c r="A46" s="1">
        <v>1962</v>
      </c>
      <c r="B46" s="2">
        <f>('S&amp;P 500 &amp; Raw Data'!B38-'S&amp;P 500 &amp; Raw Data'!B37+'S&amp;P 500 &amp; Raw Data'!C38)/'S&amp;P 500 &amp; Raw Data'!B37</f>
        <v>-0.08811460517120888</v>
      </c>
      <c r="C46" s="2">
        <f>'T. Bill rates'!G41</f>
        <v>0.027775000000000005</v>
      </c>
      <c r="D46" s="2">
        <f>'S&amp;P 500 &amp; Raw Data'!F38</f>
        <v>0.05693544054008462</v>
      </c>
      <c r="E46" s="7">
        <f t="shared" si="7"/>
        <v>1864.2553972252979</v>
      </c>
      <c r="F46" s="7">
        <f t="shared" si="8"/>
        <v>161.67344711193124</v>
      </c>
      <c r="G46" s="7">
        <f t="shared" si="6"/>
        <v>258.383433912592</v>
      </c>
      <c r="H46" s="30">
        <f t="shared" si="3"/>
        <v>-0.11588960517120889</v>
      </c>
      <c r="I46" s="26">
        <f t="shared" si="4"/>
        <v>-0.14505004571129348</v>
      </c>
      <c r="J46" s="30">
        <f t="shared" si="9"/>
        <v>0.05968346537898994</v>
      </c>
    </row>
    <row r="47" spans="1:10" ht="15.75">
      <c r="A47" s="1">
        <v>1963</v>
      </c>
      <c r="B47" s="2">
        <f>('S&amp;P 500 &amp; Raw Data'!B39-'S&amp;P 500 &amp; Raw Data'!B38+'S&amp;P 500 &amp; Raw Data'!C39)/'S&amp;P 500 &amp; Raw Data'!B38</f>
        <v>0.22611927099841514</v>
      </c>
      <c r="C47" s="2">
        <f>'T. Bill rates'!G42</f>
        <v>0.031100000000000003</v>
      </c>
      <c r="D47" s="2">
        <f>'S&amp;P 500 &amp; Raw Data'!F39</f>
        <v>0.016841620739546127</v>
      </c>
      <c r="E47" s="7">
        <f t="shared" si="7"/>
        <v>2285.7994686007432</v>
      </c>
      <c r="F47" s="7">
        <f t="shared" si="8"/>
        <v>166.70149131711227</v>
      </c>
      <c r="G47" s="7">
        <f t="shared" si="6"/>
        <v>262.7350297119295</v>
      </c>
      <c r="H47" s="30">
        <f t="shared" si="3"/>
        <v>0.19501927099841515</v>
      </c>
      <c r="I47" s="26">
        <f t="shared" si="4"/>
        <v>0.20927765025886902</v>
      </c>
      <c r="J47" s="30">
        <f t="shared" si="9"/>
        <v>0.06361899391151482</v>
      </c>
    </row>
    <row r="48" spans="1:10" ht="15.75">
      <c r="A48" s="1">
        <v>1964</v>
      </c>
      <c r="B48" s="2">
        <f>('S&amp;P 500 &amp; Raw Data'!B40-'S&amp;P 500 &amp; Raw Data'!B39+'S&amp;P 500 &amp; Raw Data'!C40)/'S&amp;P 500 &amp; Raw Data'!B39</f>
        <v>0.16415455878432425</v>
      </c>
      <c r="C48" s="2">
        <f>'T. Bill rates'!G43</f>
        <v>0.03505</v>
      </c>
      <c r="D48" s="2">
        <f>'S&amp;P 500 &amp; Raw Data'!F40</f>
        <v>0.037280648911540815</v>
      </c>
      <c r="E48" s="7">
        <f t="shared" si="7"/>
        <v>2661.023871838341</v>
      </c>
      <c r="F48" s="7">
        <f t="shared" si="8"/>
        <v>172.54437858777706</v>
      </c>
      <c r="G48" s="7">
        <f t="shared" si="6"/>
        <v>272.5299621113832</v>
      </c>
      <c r="H48" s="30">
        <f t="shared" si="3"/>
        <v>0.12910455878432425</v>
      </c>
      <c r="I48" s="26">
        <f t="shared" si="4"/>
        <v>0.12687390987278344</v>
      </c>
      <c r="J48" s="30">
        <f t="shared" si="9"/>
        <v>0.06526777744265821</v>
      </c>
    </row>
    <row r="49" spans="1:10" ht="15.75">
      <c r="A49" s="1">
        <v>1965</v>
      </c>
      <c r="B49" s="2">
        <f>('S&amp;P 500 &amp; Raw Data'!B41-'S&amp;P 500 &amp; Raw Data'!B40+'S&amp;P 500 &amp; Raw Data'!C41)/'S&amp;P 500 &amp; Raw Data'!B40</f>
        <v>0.12399242477876114</v>
      </c>
      <c r="C49" s="2">
        <f>'T. Bill rates'!G44</f>
        <v>0.039025</v>
      </c>
      <c r="D49" s="2">
        <f>'S&amp;P 500 &amp; Raw Data'!F41</f>
        <v>0.007188550935926234</v>
      </c>
      <c r="E49" s="7">
        <f t="shared" si="7"/>
        <v>2990.9706741017444</v>
      </c>
      <c r="F49" s="7">
        <f t="shared" si="8"/>
        <v>179.27792296216506</v>
      </c>
      <c r="G49" s="7">
        <f t="shared" si="6"/>
        <v>274.48905762558695</v>
      </c>
      <c r="H49" s="30">
        <f t="shared" si="3"/>
        <v>0.08496742477876115</v>
      </c>
      <c r="I49" s="26">
        <f t="shared" si="4"/>
        <v>0.11680387384283492</v>
      </c>
      <c r="J49" s="30">
        <f t="shared" si="9"/>
        <v>0.06661794168987445</v>
      </c>
    </row>
    <row r="50" spans="1:10" ht="15.75">
      <c r="A50" s="1">
        <v>1966</v>
      </c>
      <c r="B50" s="2">
        <f>('S&amp;P 500 &amp; Raw Data'!B42-'S&amp;P 500 &amp; Raw Data'!B41+'S&amp;P 500 &amp; Raw Data'!C42)/'S&amp;P 500 &amp; Raw Data'!B41</f>
        <v>-0.0997095423563779</v>
      </c>
      <c r="C50" s="2">
        <f>'T. Bill rates'!G45</f>
        <v>0.0484</v>
      </c>
      <c r="D50" s="2">
        <f>'S&amp;P 500 &amp; Raw Data'!F42</f>
        <v>0.029079409324299622</v>
      </c>
      <c r="E50" s="7">
        <f t="shared" si="7"/>
        <v>2692.7423569857124</v>
      </c>
      <c r="F50" s="7">
        <f t="shared" si="8"/>
        <v>187.95497443353386</v>
      </c>
      <c r="G50" s="7">
        <f t="shared" si="6"/>
        <v>282.47103728732264</v>
      </c>
      <c r="H50" s="30">
        <f t="shared" si="3"/>
        <v>-0.1481095423563779</v>
      </c>
      <c r="I50" s="26">
        <f t="shared" si="4"/>
        <v>-0.12878895168067753</v>
      </c>
      <c r="J50" s="30">
        <f t="shared" si="9"/>
        <v>0.061123719679815336</v>
      </c>
    </row>
    <row r="51" spans="1:10" ht="15.75">
      <c r="A51" s="1">
        <v>1967</v>
      </c>
      <c r="B51" s="2">
        <f>('S&amp;P 500 &amp; Raw Data'!B43-'S&amp;P 500 &amp; Raw Data'!B42+'S&amp;P 500 &amp; Raw Data'!C43)/'S&amp;P 500 &amp; Raw Data'!B42</f>
        <v>0.23802966513133328</v>
      </c>
      <c r="C51" s="2">
        <f>'T. Bill rates'!G46</f>
        <v>0.043324999999999995</v>
      </c>
      <c r="D51" s="2">
        <f>'S&amp;P 500 &amp; Raw Data'!F43</f>
        <v>-0.015806209932824666</v>
      </c>
      <c r="E51" s="7">
        <f t="shared" si="7"/>
        <v>3333.6949185039784</v>
      </c>
      <c r="F51" s="7">
        <f t="shared" si="8"/>
        <v>196.09812370086672</v>
      </c>
      <c r="G51" s="7">
        <f t="shared" si="6"/>
        <v>278.0062407720165</v>
      </c>
      <c r="H51" s="30">
        <f t="shared" si="3"/>
        <v>0.19470466513133328</v>
      </c>
      <c r="I51" s="26">
        <f t="shared" si="4"/>
        <v>0.25383587506415795</v>
      </c>
      <c r="J51" s="30">
        <f t="shared" si="9"/>
        <v>0.06573283877673952</v>
      </c>
    </row>
    <row r="52" spans="1:10" ht="15.75">
      <c r="A52" s="1">
        <v>1968</v>
      </c>
      <c r="B52" s="2">
        <f>('S&amp;P 500 &amp; Raw Data'!B44-'S&amp;P 500 &amp; Raw Data'!B43+'S&amp;P 500 &amp; Raw Data'!C44)/'S&amp;P 500 &amp; Raw Data'!B43</f>
        <v>0.10814862651601535</v>
      </c>
      <c r="C52" s="2">
        <f>'T. Bill rates'!G47</f>
        <v>0.0526</v>
      </c>
      <c r="D52" s="2">
        <f>'S&amp;P 500 &amp; Raw Data'!F44</f>
        <v>0.032746196950768365</v>
      </c>
      <c r="E52" s="7">
        <f t="shared" si="7"/>
        <v>3694.2294451636035</v>
      </c>
      <c r="F52" s="7">
        <f t="shared" si="8"/>
        <v>206.4128850075323</v>
      </c>
      <c r="G52" s="7">
        <f t="shared" si="6"/>
        <v>287.1098878858797</v>
      </c>
      <c r="H52" s="30">
        <f t="shared" si="3"/>
        <v>0.05554862651601535</v>
      </c>
      <c r="I52" s="26">
        <f t="shared" si="4"/>
        <v>0.07540242956524698</v>
      </c>
      <c r="J52" s="30">
        <f t="shared" si="9"/>
        <v>0.06596627828748769</v>
      </c>
    </row>
    <row r="53" spans="1:10" ht="15.75">
      <c r="A53" s="1">
        <v>1969</v>
      </c>
      <c r="B53" s="2">
        <f>('S&amp;P 500 &amp; Raw Data'!B45-'S&amp;P 500 &amp; Raw Data'!B44+'S&amp;P 500 &amp; Raw Data'!C45)/'S&amp;P 500 &amp; Raw Data'!B44</f>
        <v>-0.08241371076449064</v>
      </c>
      <c r="C53" s="2">
        <f>'T. Bill rates'!G48</f>
        <v>0.065625</v>
      </c>
      <c r="D53" s="2">
        <f>'S&amp;P 500 &amp; Raw Data'!F45</f>
        <v>-0.050140493209926106</v>
      </c>
      <c r="E53" s="7">
        <f t="shared" si="7"/>
        <v>3389.7742881722256</v>
      </c>
      <c r="F53" s="7">
        <f t="shared" si="8"/>
        <v>219.95873058615163</v>
      </c>
      <c r="G53" s="7">
        <f t="shared" si="6"/>
        <v>272.7140565018351</v>
      </c>
      <c r="H53" s="30">
        <f t="shared" si="3"/>
        <v>-0.14803871076449066</v>
      </c>
      <c r="I53" s="26">
        <f t="shared" si="4"/>
        <v>-0.03227321755456453</v>
      </c>
      <c r="J53" s="30">
        <f t="shared" si="9"/>
        <v>0.06333387273419877</v>
      </c>
    </row>
    <row r="54" spans="1:10" ht="15.75">
      <c r="A54" s="1">
        <v>1970</v>
      </c>
      <c r="B54" s="2">
        <f>('S&amp;P 500 &amp; Raw Data'!B46-'S&amp;P 500 &amp; Raw Data'!B45+'S&amp;P 500 &amp; Raw Data'!C46)/'S&amp;P 500 &amp; Raw Data'!B45</f>
        <v>0.03561144905496419</v>
      </c>
      <c r="C54" s="2">
        <f>'T. Bill rates'!G49</f>
        <v>0.06684999999999999</v>
      </c>
      <c r="D54" s="2">
        <f>'S&amp;P 500 &amp; Raw Data'!F46</f>
        <v>0.16754737183412338</v>
      </c>
      <c r="E54" s="7">
        <f t="shared" si="7"/>
        <v>3510.489062543298</v>
      </c>
      <c r="F54" s="7">
        <f t="shared" si="8"/>
        <v>234.6629717258359</v>
      </c>
      <c r="G54" s="7">
        <f t="shared" si="6"/>
        <v>318.4065799309402</v>
      </c>
      <c r="H54" s="30">
        <f t="shared" si="3"/>
        <v>-0.031238550945035803</v>
      </c>
      <c r="I54" s="26">
        <f t="shared" si="4"/>
        <v>-0.1319359227791592</v>
      </c>
      <c r="J54" s="30">
        <f t="shared" si="9"/>
        <v>0.05897256666631501</v>
      </c>
    </row>
    <row r="55" spans="1:10" ht="15.75">
      <c r="A55" s="1">
        <v>1971</v>
      </c>
      <c r="B55" s="2">
        <f>('S&amp;P 500 &amp; Raw Data'!B47-'S&amp;P 500 &amp; Raw Data'!B46+'S&amp;P 500 &amp; Raw Data'!C47)/'S&amp;P 500 &amp; Raw Data'!B46</f>
        <v>0.14221150298426474</v>
      </c>
      <c r="C55" s="2">
        <f>'T. Bill rates'!G50</f>
        <v>0.0454</v>
      </c>
      <c r="D55" s="2">
        <f>'S&amp;P 500 &amp; Raw Data'!F47</f>
        <v>0.09786896619712297</v>
      </c>
      <c r="E55" s="7">
        <f t="shared" si="7"/>
        <v>4009.720988337403</v>
      </c>
      <c r="F55" s="7">
        <f t="shared" si="8"/>
        <v>245.31667064218885</v>
      </c>
      <c r="G55" s="7">
        <f t="shared" si="6"/>
        <v>349.56870273914296</v>
      </c>
      <c r="H55" s="30">
        <f t="shared" si="3"/>
        <v>0.09681150298426475</v>
      </c>
      <c r="I55" s="26">
        <f t="shared" si="4"/>
        <v>0.04434253678714177</v>
      </c>
      <c r="J55" s="30">
        <f t="shared" si="9"/>
        <v>0.05866063680987854</v>
      </c>
    </row>
    <row r="56" spans="1:10" ht="15.75">
      <c r="A56" s="1">
        <v>1972</v>
      </c>
      <c r="B56" s="2">
        <f>('S&amp;P 500 &amp; Raw Data'!B48-'S&amp;P 500 &amp; Raw Data'!B47+'S&amp;P 500 &amp; Raw Data'!C48)/'S&amp;P 500 &amp; Raw Data'!B47</f>
        <v>0.18755362915074925</v>
      </c>
      <c r="C56" s="2">
        <f>'T. Bill rates'!G51</f>
        <v>0.039525000000000005</v>
      </c>
      <c r="D56" s="2">
        <f>'S&amp;P 500 &amp; Raw Data'!F48</f>
        <v>0.02818449050444969</v>
      </c>
      <c r="E56" s="7">
        <f t="shared" si="7"/>
        <v>4761.7587115820115</v>
      </c>
      <c r="F56" s="7">
        <f t="shared" si="8"/>
        <v>255.01281204932138</v>
      </c>
      <c r="G56" s="7">
        <f t="shared" si="6"/>
        <v>359.42111852214714</v>
      </c>
      <c r="H56" s="30">
        <f t="shared" si="3"/>
        <v>0.14802862915074924</v>
      </c>
      <c r="I56" s="26">
        <f t="shared" si="4"/>
        <v>0.15936913864629956</v>
      </c>
      <c r="J56" s="30">
        <f t="shared" si="9"/>
        <v>0.06080430372818957</v>
      </c>
    </row>
    <row r="57" spans="1:10" ht="15.75">
      <c r="A57" s="1">
        <v>1973</v>
      </c>
      <c r="B57" s="2">
        <f>('S&amp;P 500 &amp; Raw Data'!B49-'S&amp;P 500 &amp; Raw Data'!B48+'S&amp;P 500 &amp; Raw Data'!C49)/'S&amp;P 500 &amp; Raw Data'!B48</f>
        <v>-0.14308047437526472</v>
      </c>
      <c r="C57" s="2">
        <f>'T. Bill rates'!G52</f>
        <v>0.06724999999999999</v>
      </c>
      <c r="D57" s="2">
        <f>'S&amp;P 500 &amp; Raw Data'!F49</f>
        <v>0.036586646024150085</v>
      </c>
      <c r="E57" s="7">
        <f t="shared" si="7"/>
        <v>4080.444016268308</v>
      </c>
      <c r="F57" s="7">
        <f t="shared" si="8"/>
        <v>272.16242365963825</v>
      </c>
      <c r="G57" s="7">
        <f t="shared" si="6"/>
        <v>372.57113175912104</v>
      </c>
      <c r="H57" s="30">
        <f t="shared" si="3"/>
        <v>-0.2103304743752647</v>
      </c>
      <c r="I57" s="26">
        <f t="shared" si="4"/>
        <v>-0.1796671203994148</v>
      </c>
      <c r="J57" s="30">
        <f t="shared" si="9"/>
        <v>0.054960045718843054</v>
      </c>
    </row>
    <row r="58" spans="1:10" ht="15.75">
      <c r="A58" s="1">
        <v>1974</v>
      </c>
      <c r="B58" s="2">
        <f>('S&amp;P 500 &amp; Raw Data'!B50-'S&amp;P 500 &amp; Raw Data'!B49+'S&amp;P 500 &amp; Raw Data'!C50)/'S&amp;P 500 &amp; Raw Data'!B49</f>
        <v>-0.2590178575089697</v>
      </c>
      <c r="C58" s="2">
        <f>'T. Bill rates'!G53</f>
        <v>0.07777500000000001</v>
      </c>
      <c r="D58" s="2">
        <f>'S&amp;P 500 &amp; Raw Data'!F50</f>
        <v>0.019886086932378574</v>
      </c>
      <c r="E58" s="7">
        <f t="shared" si="7"/>
        <v>3023.5361494891954</v>
      </c>
      <c r="F58" s="7">
        <f t="shared" si="8"/>
        <v>293.3298561597666</v>
      </c>
      <c r="G58" s="7">
        <f t="shared" si="6"/>
        <v>379.98011367377757</v>
      </c>
      <c r="H58" s="30">
        <f t="shared" si="3"/>
        <v>-0.3367928575089697</v>
      </c>
      <c r="I58" s="26">
        <f t="shared" si="4"/>
        <v>-0.2789039444413483</v>
      </c>
      <c r="J58" s="30">
        <f t="shared" si="9"/>
        <v>0.046417018581159875</v>
      </c>
    </row>
    <row r="59" spans="1:10" ht="15.75">
      <c r="A59" s="1">
        <v>1975</v>
      </c>
      <c r="B59" s="2">
        <f>('S&amp;P 500 &amp; Raw Data'!B51-'S&amp;P 500 &amp; Raw Data'!B50+'S&amp;P 500 &amp; Raw Data'!C51)/'S&amp;P 500 &amp; Raw Data'!B50</f>
        <v>0.36995137106184356</v>
      </c>
      <c r="C59" s="2">
        <f>'T. Bill rates'!G54</f>
        <v>0.0599</v>
      </c>
      <c r="D59" s="2">
        <f>'S&amp;P 500 &amp; Raw Data'!F51</f>
        <v>0.03605253602603384</v>
      </c>
      <c r="E59" s="7">
        <f t="shared" si="7"/>
        <v>4142.097493447771</v>
      </c>
      <c r="F59" s="7">
        <f t="shared" si="8"/>
        <v>310.90031454373667</v>
      </c>
      <c r="G59" s="7">
        <f aca="true" t="shared" si="10" ref="G59:G74">G58*(1+D59)</f>
        <v>393.6793604111778</v>
      </c>
      <c r="H59" s="30">
        <f t="shared" si="3"/>
        <v>0.31005137106184355</v>
      </c>
      <c r="I59" s="26">
        <f t="shared" si="4"/>
        <v>0.33389883503580975</v>
      </c>
      <c r="J59" s="30">
        <f t="shared" si="9"/>
        <v>0.051706756781676244</v>
      </c>
    </row>
    <row r="60" spans="1:10" ht="15.75">
      <c r="A60" s="1">
        <v>1976</v>
      </c>
      <c r="B60" s="2">
        <f>('S&amp;P 500 &amp; Raw Data'!B52-'S&amp;P 500 &amp; Raw Data'!B51+'S&amp;P 500 &amp; Raw Data'!C52)/'S&amp;P 500 &amp; Raw Data'!B51</f>
        <v>0.23830999002106662</v>
      </c>
      <c r="C60" s="2">
        <f>'T. Bill rates'!G55</f>
        <v>0.04970000000000001</v>
      </c>
      <c r="D60" s="2">
        <f>'S&amp;P 500 &amp; Raw Data'!F52</f>
        <v>0.1598456074290921</v>
      </c>
      <c r="E60" s="7">
        <f t="shared" si="7"/>
        <v>5129.200705777594</v>
      </c>
      <c r="F60" s="7">
        <f t="shared" si="8"/>
        <v>326.3520601765604</v>
      </c>
      <c r="G60" s="7">
        <f t="shared" si="10"/>
        <v>456.607276908399</v>
      </c>
      <c r="H60" s="30">
        <f t="shared" si="3"/>
        <v>0.1886099900210666</v>
      </c>
      <c r="I60" s="26">
        <f t="shared" si="4"/>
        <v>0.07846438259197452</v>
      </c>
      <c r="J60" s="30">
        <f t="shared" si="9"/>
        <v>0.05219658803895011</v>
      </c>
    </row>
    <row r="61" spans="1:10" ht="15.75">
      <c r="A61" s="1">
        <v>1977</v>
      </c>
      <c r="B61" s="2">
        <f>('S&amp;P 500 &amp; Raw Data'!B53-'S&amp;P 500 &amp; Raw Data'!B52+'S&amp;P 500 &amp; Raw Data'!C53)/'S&amp;P 500 &amp; Raw Data'!B52</f>
        <v>-0.06979704075935232</v>
      </c>
      <c r="C61" s="2">
        <f>'T. Bill rates'!G56</f>
        <v>0.051275</v>
      </c>
      <c r="D61" s="2">
        <f>'S&amp;P 500 &amp; Raw Data'!F53</f>
        <v>0.012899606071070449</v>
      </c>
      <c r="E61" s="7">
        <f t="shared" si="7"/>
        <v>4771.197675053536</v>
      </c>
      <c r="F61" s="7">
        <f t="shared" si="8"/>
        <v>343.08576206211353</v>
      </c>
      <c r="G61" s="7">
        <f t="shared" si="10"/>
        <v>462.49733090970153</v>
      </c>
      <c r="H61" s="30">
        <f t="shared" si="3"/>
        <v>-0.12107204075935232</v>
      </c>
      <c r="I61" s="26">
        <f t="shared" si="4"/>
        <v>-0.08269664683042277</v>
      </c>
      <c r="J61" s="30">
        <f t="shared" si="9"/>
        <v>0.04926676135704655</v>
      </c>
    </row>
    <row r="62" spans="1:10" ht="15.75">
      <c r="A62" s="1">
        <v>1978</v>
      </c>
      <c r="B62" s="2">
        <f>('S&amp;P 500 &amp; Raw Data'!B54-'S&amp;P 500 &amp; Raw Data'!B53+'S&amp;P 500 &amp; Raw Data'!C54)/'S&amp;P 500 &amp; Raw Data'!B53</f>
        <v>0.0650928391167193</v>
      </c>
      <c r="C62" s="2">
        <f>'T. Bill rates'!G57</f>
        <v>0.06932500000000001</v>
      </c>
      <c r="D62" s="2">
        <f>'S&amp;P 500 &amp; Raw Data'!F54</f>
        <v>-0.007775806907508648</v>
      </c>
      <c r="E62" s="7">
        <f t="shared" si="7"/>
        <v>5081.768477709861</v>
      </c>
      <c r="F62" s="7">
        <f t="shared" si="8"/>
        <v>366.87018251706957</v>
      </c>
      <c r="G62" s="7">
        <f t="shared" si="10"/>
        <v>458.9010409693096</v>
      </c>
      <c r="H62" s="30">
        <f t="shared" si="3"/>
        <v>-0.004232160883280711</v>
      </c>
      <c r="I62" s="26">
        <f t="shared" si="4"/>
        <v>0.07286864602422795</v>
      </c>
      <c r="J62" s="30">
        <f t="shared" si="9"/>
        <v>0.04974189891320324</v>
      </c>
    </row>
    <row r="63" spans="1:10" ht="15.75">
      <c r="A63" s="1">
        <v>1979</v>
      </c>
      <c r="B63" s="2">
        <f>('S&amp;P 500 &amp; Raw Data'!B55-'S&amp;P 500 &amp; Raw Data'!B54+'S&amp;P 500 &amp; Raw Data'!C55)/'S&amp;P 500 &amp; Raw Data'!B54</f>
        <v>0.18519490167516386</v>
      </c>
      <c r="C63" s="2">
        <f>'T. Bill rates'!G58</f>
        <v>0.099375</v>
      </c>
      <c r="D63" s="2">
        <f>'S&amp;P 500 &amp; Raw Data'!F55</f>
        <v>0.006707203124723546</v>
      </c>
      <c r="E63" s="7">
        <f t="shared" si="7"/>
        <v>6022.886091275286</v>
      </c>
      <c r="F63" s="7">
        <f t="shared" si="8"/>
        <v>403.32790690470335</v>
      </c>
      <c r="G63" s="7">
        <f t="shared" si="10"/>
        <v>461.9789834652378</v>
      </c>
      <c r="H63" s="30">
        <f t="shared" si="3"/>
        <v>0.08581990167516386</v>
      </c>
      <c r="I63" s="26">
        <f t="shared" si="4"/>
        <v>0.17848769855044033</v>
      </c>
      <c r="J63" s="30">
        <f t="shared" si="9"/>
        <v>0.052132252828986925</v>
      </c>
    </row>
    <row r="64" spans="1:10" ht="15.75">
      <c r="A64" s="1">
        <v>1980</v>
      </c>
      <c r="B64" s="2">
        <f>('S&amp;P 500 &amp; Raw Data'!B56-'S&amp;P 500 &amp; Raw Data'!B55+'S&amp;P 500 &amp; Raw Data'!C56)/'S&amp;P 500 &amp; Raw Data'!B55</f>
        <v>0.3173524550676301</v>
      </c>
      <c r="C64" s="2">
        <f>'T. Bill rates'!G59</f>
        <v>0.1122</v>
      </c>
      <c r="D64" s="2">
        <f>'S&amp;P 500 &amp; Raw Data'!F56</f>
        <v>-0.02989744251999403</v>
      </c>
      <c r="E64" s="7">
        <f t="shared" si="7"/>
        <v>7934.263778934181</v>
      </c>
      <c r="F64" s="7">
        <f t="shared" si="8"/>
        <v>448.5812980594111</v>
      </c>
      <c r="G64" s="7">
        <f t="shared" si="10"/>
        <v>448.16699336164055</v>
      </c>
      <c r="H64" s="30">
        <f t="shared" si="3"/>
        <v>0.2051524550676301</v>
      </c>
      <c r="I64" s="26">
        <f t="shared" si="4"/>
        <v>0.34724989758762415</v>
      </c>
      <c r="J64" s="30">
        <f t="shared" si="9"/>
        <v>0.05731870525758964</v>
      </c>
    </row>
    <row r="65" spans="1:10" ht="15.75">
      <c r="A65" s="1">
        <v>1981</v>
      </c>
      <c r="B65" s="2">
        <f>('S&amp;P 500 &amp; Raw Data'!B57-'S&amp;P 500 &amp; Raw Data'!B56+'S&amp;P 500 &amp; Raw Data'!C57)/'S&amp;P 500 &amp; Raw Data'!B56</f>
        <v>-0.04702390247495576</v>
      </c>
      <c r="C65" s="2">
        <f>'T. Bill rates'!G60</f>
        <v>0.143</v>
      </c>
      <c r="D65" s="2">
        <f>'S&amp;P 500 &amp; Raw Data'!F57</f>
        <v>0.08199215335892354</v>
      </c>
      <c r="E65" s="7">
        <f t="shared" si="7"/>
        <v>7561.163732783006</v>
      </c>
      <c r="F65" s="7">
        <f t="shared" si="8"/>
        <v>512.7284236819069</v>
      </c>
      <c r="G65" s="7">
        <f t="shared" si="10"/>
        <v>484.91317021175587</v>
      </c>
      <c r="H65" s="30">
        <f t="shared" si="3"/>
        <v>-0.19002390247495576</v>
      </c>
      <c r="I65" s="26">
        <f t="shared" si="4"/>
        <v>-0.12901605583387932</v>
      </c>
      <c r="J65" s="30">
        <f t="shared" si="9"/>
        <v>0.05373099046864449</v>
      </c>
    </row>
    <row r="66" spans="1:10" ht="15.75">
      <c r="A66" s="1">
        <v>1982</v>
      </c>
      <c r="B66" s="2">
        <f>('S&amp;P 500 &amp; Raw Data'!B58-'S&amp;P 500 &amp; Raw Data'!B57+'S&amp;P 500 &amp; Raw Data'!C58)/'S&amp;P 500 &amp; Raw Data'!B57</f>
        <v>0.20419055079559353</v>
      </c>
      <c r="C66" s="2">
        <f>'T. Bill rates'!G61</f>
        <v>0.1101</v>
      </c>
      <c r="D66" s="2">
        <f>'S&amp;P 500 &amp; Raw Data'!F58</f>
        <v>0.32814549486295586</v>
      </c>
      <c r="E66" s="7">
        <f t="shared" si="7"/>
        <v>9105.081920035633</v>
      </c>
      <c r="F66" s="7">
        <f t="shared" si="8"/>
        <v>569.1798231292848</v>
      </c>
      <c r="G66" s="7">
        <f t="shared" si="10"/>
        <v>644.0352424164572</v>
      </c>
      <c r="H66" s="30">
        <f t="shared" si="3"/>
        <v>0.09409055079559353</v>
      </c>
      <c r="I66" s="26">
        <f t="shared" si="4"/>
        <v>-0.12395494406736232</v>
      </c>
      <c r="J66" s="30">
        <f t="shared" si="9"/>
        <v>0.05103868869213968</v>
      </c>
    </row>
    <row r="67" spans="1:10" ht="15.75">
      <c r="A67" s="1">
        <v>1983</v>
      </c>
      <c r="B67" s="2">
        <f>('S&amp;P 500 &amp; Raw Data'!B59-'S&amp;P 500 &amp; Raw Data'!B58+'S&amp;P 500 &amp; Raw Data'!C59)/'S&amp;P 500 &amp; Raw Data'!B58</f>
        <v>0.22337155858930619</v>
      </c>
      <c r="C67" s="2">
        <f>'T. Bill rates'!G62</f>
        <v>0.084475</v>
      </c>
      <c r="D67" s="2">
        <f>'S&amp;P 500 &amp; Raw Data'!F59</f>
        <v>0.032002094451429264</v>
      </c>
      <c r="E67" s="7">
        <f t="shared" si="7"/>
        <v>11138.898259597305</v>
      </c>
      <c r="F67" s="7">
        <f t="shared" si="8"/>
        <v>617.2612886881312</v>
      </c>
      <c r="G67" s="7">
        <f t="shared" si="10"/>
        <v>664.6457190743178</v>
      </c>
      <c r="H67" s="30">
        <f t="shared" si="3"/>
        <v>0.1388965585893062</v>
      </c>
      <c r="I67" s="26">
        <f t="shared" si="4"/>
        <v>0.19136946413787692</v>
      </c>
      <c r="J67" s="30">
        <f t="shared" si="9"/>
        <v>0.05340283065456397</v>
      </c>
    </row>
    <row r="68" spans="1:10" ht="15.75">
      <c r="A68" s="1">
        <v>1984</v>
      </c>
      <c r="B68" s="2">
        <f>('S&amp;P 500 &amp; Raw Data'!B60-'S&amp;P 500 &amp; Raw Data'!B59+'S&amp;P 500 &amp; Raw Data'!C60)/'S&amp;P 500 &amp; Raw Data'!B59</f>
        <v>0.0614614199963621</v>
      </c>
      <c r="C68" s="2">
        <f>'T. Bill rates'!G63</f>
        <v>0.096125</v>
      </c>
      <c r="D68" s="2">
        <f>'S&amp;P 500 &amp; Raw Data'!F60</f>
        <v>0.13733364344102345</v>
      </c>
      <c r="E68" s="7">
        <f t="shared" si="7"/>
        <v>11823.510763827162</v>
      </c>
      <c r="F68" s="7">
        <f t="shared" si="8"/>
        <v>676.5955300632778</v>
      </c>
      <c r="G68" s="7">
        <f t="shared" si="10"/>
        <v>755.9239372722727</v>
      </c>
      <c r="H68" s="30">
        <f t="shared" si="3"/>
        <v>-0.0346635800036379</v>
      </c>
      <c r="I68" s="26">
        <f t="shared" si="4"/>
        <v>-0.07587222344466135</v>
      </c>
      <c r="J68" s="30">
        <f t="shared" si="9"/>
        <v>0.05121212631805139</v>
      </c>
    </row>
    <row r="69" spans="1:10" ht="15.75">
      <c r="A69" s="1">
        <v>1985</v>
      </c>
      <c r="B69" s="2">
        <f>('S&amp;P 500 &amp; Raw Data'!B61-'S&amp;P 500 &amp; Raw Data'!B60+'S&amp;P 500 &amp; Raw Data'!C61)/'S&amp;P 500 &amp; Raw Data'!B60</f>
        <v>0.3123514948576895</v>
      </c>
      <c r="C69" s="2">
        <f>'T. Bill rates'!G64</f>
        <v>0.074875</v>
      </c>
      <c r="D69" s="2">
        <f>'S&amp;P 500 &amp; Raw Data'!F61</f>
        <v>0.2571248821260641</v>
      </c>
      <c r="E69" s="7">
        <f t="shared" si="7"/>
        <v>15516.60202537456</v>
      </c>
      <c r="F69" s="7">
        <f t="shared" si="8"/>
        <v>727.2556203767657</v>
      </c>
      <c r="G69" s="7">
        <f t="shared" si="10"/>
        <v>950.2907905396761</v>
      </c>
      <c r="H69" s="30">
        <f t="shared" si="3"/>
        <v>0.23747649485768949</v>
      </c>
      <c r="I69" s="26">
        <f t="shared" si="4"/>
        <v>0.05522661273162538</v>
      </c>
      <c r="J69" s="30">
        <f t="shared" si="9"/>
        <v>0.05128436510258161</v>
      </c>
    </row>
    <row r="70" spans="1:10" ht="15.75">
      <c r="A70" s="1">
        <v>1986</v>
      </c>
      <c r="B70" s="2">
        <f>('S&amp;P 500 &amp; Raw Data'!B62-'S&amp;P 500 &amp; Raw Data'!B61+'S&amp;P 500 &amp; Raw Data'!C62)/'S&amp;P 500 &amp; Raw Data'!B61</f>
        <v>0.18494578758046187</v>
      </c>
      <c r="C70" s="2">
        <f>'T. Bill rates'!G65</f>
        <v>0.06035</v>
      </c>
      <c r="D70" s="2">
        <f>'S&amp;P 500 &amp; Raw Data'!F62</f>
        <v>0.24284215141767618</v>
      </c>
      <c r="E70" s="7">
        <f t="shared" si="7"/>
        <v>18386.332207530046</v>
      </c>
      <c r="F70" s="7">
        <f t="shared" si="8"/>
        <v>771.1454970665035</v>
      </c>
      <c r="G70" s="7">
        <f t="shared" si="10"/>
        <v>1181.0614505867354</v>
      </c>
      <c r="H70" s="30">
        <f t="shared" si="3"/>
        <v>0.12459578758046187</v>
      </c>
      <c r="I70" s="26">
        <f t="shared" si="4"/>
        <v>-0.057896363837214304</v>
      </c>
      <c r="J70" s="30">
        <f t="shared" si="9"/>
        <v>0.04966356559973906</v>
      </c>
    </row>
    <row r="71" spans="1:10" ht="15.75">
      <c r="A71" s="1">
        <v>1987</v>
      </c>
      <c r="B71" s="2">
        <f>('S&amp;P 500 &amp; Raw Data'!B63-'S&amp;P 500 &amp; Raw Data'!B62+'S&amp;P 500 &amp; Raw Data'!C63)/'S&amp;P 500 &amp; Raw Data'!B62</f>
        <v>0.05812721641821871</v>
      </c>
      <c r="C71" s="2">
        <f>'T. Bill rates'!G66</f>
        <v>0.057225</v>
      </c>
      <c r="D71" s="2">
        <f>'S&amp;P 500 &amp; Raw Data'!F63</f>
        <v>-0.04960508937926228</v>
      </c>
      <c r="E71" s="7">
        <f t="shared" si="7"/>
        <v>19455.07851889441</v>
      </c>
      <c r="F71" s="7">
        <f t="shared" si="8"/>
        <v>815.2742981361342</v>
      </c>
      <c r="G71" s="7">
        <f t="shared" si="10"/>
        <v>1122.4747917679792</v>
      </c>
      <c r="H71" s="30">
        <f t="shared" si="3"/>
        <v>0.000902216418218714</v>
      </c>
      <c r="I71" s="26">
        <f t="shared" si="4"/>
        <v>0.107732305797481</v>
      </c>
      <c r="J71" s="30">
        <f t="shared" si="9"/>
        <v>0.05069359043750721</v>
      </c>
    </row>
    <row r="72" spans="1:10" ht="15.75">
      <c r="A72" s="1">
        <v>1988</v>
      </c>
      <c r="B72" s="2">
        <f>('S&amp;P 500 &amp; Raw Data'!B64-'S&amp;P 500 &amp; Raw Data'!B63+'S&amp;P 500 &amp; Raw Data'!C64)/'S&amp;P 500 &amp; Raw Data'!B63</f>
        <v>0.16537192812044688</v>
      </c>
      <c r="C72" s="2">
        <f>'T. Bill rates'!G67</f>
        <v>0.06449999999999999</v>
      </c>
      <c r="D72" s="2">
        <f>'S&amp;P 500 &amp; Raw Data'!F64</f>
        <v>0.08223595843484167</v>
      </c>
      <c r="E72" s="7">
        <f t="shared" si="7"/>
        <v>22672.402365298665</v>
      </c>
      <c r="F72" s="7">
        <f t="shared" si="8"/>
        <v>867.8594903659149</v>
      </c>
      <c r="G72" s="7">
        <f t="shared" si="10"/>
        <v>1214.7825820879684</v>
      </c>
      <c r="H72" s="30">
        <f t="shared" si="3"/>
        <v>0.10087192812044689</v>
      </c>
      <c r="I72" s="26">
        <f t="shared" si="4"/>
        <v>0.0831359696856052</v>
      </c>
      <c r="J72" s="30">
        <f t="shared" si="9"/>
        <v>0.051199933578993884</v>
      </c>
    </row>
    <row r="73" spans="1:10" ht="15.75">
      <c r="A73" s="1">
        <v>1989</v>
      </c>
      <c r="B73" s="2">
        <f>('S&amp;P 500 &amp; Raw Data'!B65-'S&amp;P 500 &amp; Raw Data'!B64+'S&amp;P 500 &amp; Raw Data'!C65)/'S&amp;P 500 &amp; Raw Data'!B64</f>
        <v>0.31475183638196724</v>
      </c>
      <c r="C73" s="2">
        <f>'T. Bill rates'!G68</f>
        <v>0.08109999999999999</v>
      </c>
      <c r="D73" s="2">
        <f>'S&amp;P 500 &amp; Raw Data'!F65</f>
        <v>0.17693647159446219</v>
      </c>
      <c r="E73" s="7">
        <f t="shared" si="7"/>
        <v>29808.58264496728</v>
      </c>
      <c r="F73" s="7">
        <f t="shared" si="8"/>
        <v>938.2428950345906</v>
      </c>
      <c r="G73" s="7">
        <f t="shared" si="10"/>
        <v>1429.7219259170236</v>
      </c>
      <c r="H73" s="30">
        <f t="shared" si="3"/>
        <v>0.23365183638196724</v>
      </c>
      <c r="I73" s="26">
        <f t="shared" si="4"/>
        <v>0.13781536478750506</v>
      </c>
      <c r="J73" s="30">
        <f t="shared" si="9"/>
        <v>0.05240982169336883</v>
      </c>
    </row>
    <row r="74" spans="1:10" ht="15.75">
      <c r="A74" s="1">
        <v>1990</v>
      </c>
      <c r="B74" s="2">
        <f>('S&amp;P 500 &amp; Raw Data'!B66-'S&amp;P 500 &amp; Raw Data'!B65+'S&amp;P 500 &amp; Raw Data'!C66)/'S&amp;P 500 &amp; Raw Data'!B65</f>
        <v>-0.03064451612903212</v>
      </c>
      <c r="C74" s="2">
        <f>'T. Bill rates'!G69</f>
        <v>0.07550000000000001</v>
      </c>
      <c r="D74" s="2">
        <f>'S&amp;P 500 &amp; Raw Data'!F66</f>
        <v>0.06235375333553336</v>
      </c>
      <c r="E74" s="7">
        <f t="shared" si="7"/>
        <v>28895.113053319994</v>
      </c>
      <c r="F74" s="7">
        <f t="shared" si="8"/>
        <v>1009.0802336097021</v>
      </c>
      <c r="G74" s="7">
        <f t="shared" si="10"/>
        <v>1518.8704542240573</v>
      </c>
      <c r="H74" s="30">
        <f t="shared" si="3"/>
        <v>-0.10614451612903213</v>
      </c>
      <c r="I74" s="26">
        <f t="shared" si="4"/>
        <v>-0.09299826946456548</v>
      </c>
      <c r="J74" s="30">
        <f t="shared" si="9"/>
        <v>0.049979953137364364</v>
      </c>
    </row>
    <row r="75" spans="1:10" ht="15.75">
      <c r="A75" s="1">
        <v>1991</v>
      </c>
      <c r="B75" s="2">
        <f>('S&amp;P 500 &amp; Raw Data'!B67-'S&amp;P 500 &amp; Raw Data'!B66+'S&amp;P 500 &amp; Raw Data'!C67)/'S&amp;P 500 &amp; Raw Data'!B66</f>
        <v>0.3023484313487976</v>
      </c>
      <c r="C75" s="2">
        <f>'T. Bill rates'!G70</f>
        <v>0.05610000000000001</v>
      </c>
      <c r="D75" s="2">
        <f>'S&amp;P 500 &amp; Raw Data'!F67</f>
        <v>0.15004510019517303</v>
      </c>
      <c r="E75" s="7">
        <f t="shared" si="7"/>
        <v>37631.50515863746</v>
      </c>
      <c r="F75" s="7">
        <f t="shared" si="8"/>
        <v>1065.6896347152065</v>
      </c>
      <c r="G75" s="7">
        <f aca="true" t="shared" si="11" ref="G75:G81">G74*(1+D75)</f>
        <v>1746.769523711594</v>
      </c>
      <c r="H75" s="30">
        <f t="shared" si="3"/>
        <v>0.24624843134879756</v>
      </c>
      <c r="I75" s="26">
        <f t="shared" si="4"/>
        <v>0.15230333115362454</v>
      </c>
      <c r="J75" s="30">
        <f t="shared" si="9"/>
        <v>0.0513850639844049</v>
      </c>
    </row>
    <row r="76" spans="1:10" ht="15.75">
      <c r="A76" s="1">
        <v>1992</v>
      </c>
      <c r="B76" s="2">
        <f>('S&amp;P 500 &amp; Raw Data'!B68-'S&amp;P 500 &amp; Raw Data'!B67+'S&amp;P 500 &amp; Raw Data'!C68)/'S&amp;P 500 &amp; Raw Data'!B67</f>
        <v>0.07493727972380064</v>
      </c>
      <c r="C76" s="2">
        <f>'T. Bill rates'!G71</f>
        <v>0.03405</v>
      </c>
      <c r="D76" s="2">
        <f>'S&amp;P 500 &amp; Raw Data'!F68</f>
        <v>0.09361637316207942</v>
      </c>
      <c r="E76" s="7">
        <f t="shared" si="7"/>
        <v>40451.507787137925</v>
      </c>
      <c r="F76" s="7">
        <f t="shared" si="8"/>
        <v>1101.976366777259</v>
      </c>
      <c r="G76" s="7">
        <f t="shared" si="11"/>
        <v>1910.2957512715263</v>
      </c>
      <c r="H76" s="30">
        <f t="shared" si="3"/>
        <v>0.04088727972380064</v>
      </c>
      <c r="I76" s="26">
        <f t="shared" si="4"/>
        <v>-0.018679093438278782</v>
      </c>
      <c r="J76" s="30">
        <f t="shared" si="9"/>
        <v>0.050319857010869606</v>
      </c>
    </row>
    <row r="77" spans="1:10" ht="15.75">
      <c r="A77" s="1">
        <v>1993</v>
      </c>
      <c r="B77" s="2">
        <f>('S&amp;P 500 &amp; Raw Data'!B69-'S&amp;P 500 &amp; Raw Data'!B68+'S&amp;P 500 &amp; Raw Data'!C69)/'S&amp;P 500 &amp; Raw Data'!B68</f>
        <v>0.0996705147919488</v>
      </c>
      <c r="C77" s="2">
        <f>'T. Bill rates'!G72</f>
        <v>0.029825</v>
      </c>
      <c r="D77" s="2">
        <f>'S&amp;P 500 &amp; Raw Data'!F69</f>
        <v>0.14210957589263107</v>
      </c>
      <c r="E77" s="7">
        <f aca="true" t="shared" si="12" ref="E77:E83">E76*(1+B77)</f>
        <v>44483.33039239249</v>
      </c>
      <c r="F77" s="7">
        <f aca="true" t="shared" si="13" ref="F77:F83">F76*(1+C77)</f>
        <v>1134.8428119163907</v>
      </c>
      <c r="G77" s="7">
        <f t="shared" si="11"/>
        <v>2181.7670703142176</v>
      </c>
      <c r="H77" s="30">
        <f aca="true" t="shared" si="14" ref="H77:H92">B77-C77</f>
        <v>0.0698455147919488</v>
      </c>
      <c r="I77" s="26">
        <f aca="true" t="shared" si="15" ref="I77:I92">B77-D77</f>
        <v>-0.04243906110068227</v>
      </c>
      <c r="J77" s="30">
        <f t="shared" si="9"/>
        <v>0.04897593793175847</v>
      </c>
    </row>
    <row r="78" spans="1:10" ht="15.75">
      <c r="A78" s="1">
        <v>1994</v>
      </c>
      <c r="B78" s="2">
        <f>('S&amp;P 500 &amp; Raw Data'!B70-'S&amp;P 500 &amp; Raw Data'!B69+'S&amp;P 500 &amp; Raw Data'!C70)/'S&amp;P 500 &amp; Raw Data'!B69</f>
        <v>0.013259206774573897</v>
      </c>
      <c r="C78" s="2">
        <f>'T. Bill rates'!G73</f>
        <v>0.039850000000000003</v>
      </c>
      <c r="D78" s="2">
        <f>'S&amp;P 500 &amp; Raw Data'!F70</f>
        <v>-0.08036655550998592</v>
      </c>
      <c r="E78" s="7">
        <f t="shared" si="12"/>
        <v>45073.144068086905</v>
      </c>
      <c r="F78" s="7">
        <f t="shared" si="13"/>
        <v>1180.0662979712588</v>
      </c>
      <c r="G78" s="7">
        <f t="shared" si="11"/>
        <v>2006.4259659479505</v>
      </c>
      <c r="H78" s="30">
        <f t="shared" si="14"/>
        <v>-0.026590793225426106</v>
      </c>
      <c r="I78" s="26">
        <f t="shared" si="15"/>
        <v>0.09362576228455982</v>
      </c>
      <c r="J78" s="30">
        <f t="shared" si="9"/>
        <v>0.0497186361717199</v>
      </c>
    </row>
    <row r="79" spans="1:10" ht="15.75">
      <c r="A79" s="1">
        <v>1995</v>
      </c>
      <c r="B79" s="2">
        <f>('S&amp;P 500 &amp; Raw Data'!B71-'S&amp;P 500 &amp; Raw Data'!B70+'S&amp;P 500 &amp; Raw Data'!C71)/'S&amp;P 500 &amp; Raw Data'!B70</f>
        <v>0.3719519890260631</v>
      </c>
      <c r="C79" s="2">
        <f>'T. Bill rates'!G74</f>
        <v>0.055150000000000005</v>
      </c>
      <c r="D79" s="2">
        <f>'S&amp;P 500 &amp; Raw Data'!F71</f>
        <v>0.23480780112538907</v>
      </c>
      <c r="E79" s="7">
        <f t="shared" si="12"/>
        <v>61838.18965587012</v>
      </c>
      <c r="F79" s="7">
        <f t="shared" si="13"/>
        <v>1245.1469543043738</v>
      </c>
      <c r="G79" s="7">
        <f t="shared" si="11"/>
        <v>2477.5504351330737</v>
      </c>
      <c r="H79" s="30">
        <f t="shared" si="14"/>
        <v>0.31680198902606305</v>
      </c>
      <c r="I79" s="26">
        <f t="shared" si="15"/>
        <v>0.137144187900674</v>
      </c>
      <c r="J79" s="30">
        <f t="shared" si="9"/>
        <v>0.05079145111941363</v>
      </c>
    </row>
    <row r="80" spans="1:10" ht="15.75">
      <c r="A80" s="1">
        <v>1996</v>
      </c>
      <c r="B80" s="2">
        <f>('S&amp;P 500 &amp; Raw Data'!B72-'S&amp;P 500 &amp; Raw Data'!B71+'S&amp;P 500 &amp; Raw Data'!C72)/'S&amp;P 500 &amp; Raw Data'!B71</f>
        <v>0.23817458802136615</v>
      </c>
      <c r="C80" s="2">
        <f>'T. Bill rates'!G75</f>
        <v>0.050225</v>
      </c>
      <c r="D80" s="2">
        <f>'S&amp;P 500 &amp; Raw Data'!F72</f>
        <v>0.01428607793401844</v>
      </c>
      <c r="E80" s="7">
        <f t="shared" si="12"/>
        <v>76566.47500114409</v>
      </c>
      <c r="F80" s="7">
        <f t="shared" si="13"/>
        <v>1307.684460084311</v>
      </c>
      <c r="G80" s="7">
        <f t="shared" si="11"/>
        <v>2512.944913734846</v>
      </c>
      <c r="H80" s="30">
        <f t="shared" si="14"/>
        <v>0.18794958802136616</v>
      </c>
      <c r="I80" s="26">
        <f t="shared" si="15"/>
        <v>0.22388851008734773</v>
      </c>
      <c r="J80" s="30">
        <f t="shared" si="9"/>
        <v>0.053192171006612776</v>
      </c>
    </row>
    <row r="81" spans="1:10" ht="15.75">
      <c r="A81" s="1">
        <v>1997</v>
      </c>
      <c r="B81" s="2">
        <f>('S&amp;P 500 &amp; Raw Data'!B73-'S&amp;P 500 &amp; Raw Data'!B72+'S&amp;P 500 &amp; Raw Data'!C73)/'S&amp;P 500 &amp; Raw Data'!B72</f>
        <v>0.31857597560649414</v>
      </c>
      <c r="C81" s="2">
        <f>'T. Bill rates'!G76</f>
        <v>0.050525</v>
      </c>
      <c r="D81" s="2">
        <f>'S&amp;P 500 &amp; Raw Data'!F73</f>
        <v>0.09939130272977531</v>
      </c>
      <c r="E81" s="7">
        <f t="shared" si="12"/>
        <v>100958.7144733838</v>
      </c>
      <c r="F81" s="7">
        <f t="shared" si="13"/>
        <v>1373.7552174300708</v>
      </c>
      <c r="G81" s="7">
        <f t="shared" si="11"/>
        <v>2762.7097823991153</v>
      </c>
      <c r="H81" s="30">
        <f t="shared" si="14"/>
        <v>0.26805097560649416</v>
      </c>
      <c r="I81" s="26">
        <f t="shared" si="15"/>
        <v>0.21918467287671883</v>
      </c>
      <c r="J81" s="30">
        <f t="shared" si="9"/>
        <v>0.05531267579649635</v>
      </c>
    </row>
    <row r="82" spans="1:10" ht="15.75">
      <c r="A82" s="1">
        <v>1998</v>
      </c>
      <c r="B82" s="2">
        <f>('S&amp;P 500 &amp; Raw Data'!B74-'S&amp;P 500 &amp; Raw Data'!B73+'S&amp;P 500 &amp; Raw Data'!C74)/'S&amp;P 500 &amp; Raw Data'!B73</f>
        <v>0.28337953278443584</v>
      </c>
      <c r="C82" s="2">
        <f>'T. Bill rates'!G77</f>
        <v>0.047275</v>
      </c>
      <c r="D82" s="2">
        <f>'S&amp;P 500 &amp; Raw Data'!F74</f>
        <v>0.14921431922606215</v>
      </c>
      <c r="E82" s="7">
        <f t="shared" si="12"/>
        <v>129568.34781136856</v>
      </c>
      <c r="F82" s="7">
        <f t="shared" si="13"/>
        <v>1438.6994953340775</v>
      </c>
      <c r="G82" s="7">
        <f aca="true" t="shared" si="16" ref="G82:G87">G81*(1+D82)</f>
        <v>3174.945641798982</v>
      </c>
      <c r="H82" s="30">
        <f t="shared" si="14"/>
        <v>0.23610453278443583</v>
      </c>
      <c r="I82" s="26">
        <f t="shared" si="15"/>
        <v>0.13416521355837369</v>
      </c>
      <c r="J82" s="30">
        <f t="shared" si="9"/>
        <v>0.05630317390882755</v>
      </c>
    </row>
    <row r="83" spans="1:10" ht="15.75">
      <c r="A83" s="1">
        <v>1999</v>
      </c>
      <c r="B83" s="2">
        <f>('S&amp;P 500 &amp; Raw Data'!B75-'S&amp;P 500 &amp; Raw Data'!B74+'S&amp;P 500 &amp; Raw Data'!C75)/'S&amp;P 500 &amp; Raw Data'!B74</f>
        <v>0.20885350992084475</v>
      </c>
      <c r="C83" s="2">
        <f>'T. Bill rates'!G78</f>
        <v>0.0451</v>
      </c>
      <c r="D83" s="2">
        <f>'S&amp;P 500 &amp; Raw Data'!F75</f>
        <v>-0.08254214796268576</v>
      </c>
      <c r="E83" s="7">
        <f t="shared" si="12"/>
        <v>156629.1520264177</v>
      </c>
      <c r="F83" s="7">
        <f t="shared" si="13"/>
        <v>1503.5848425736442</v>
      </c>
      <c r="G83" s="7">
        <f t="shared" si="16"/>
        <v>2912.878808860126</v>
      </c>
      <c r="H83" s="30">
        <f t="shared" si="14"/>
        <v>0.16375350992084475</v>
      </c>
      <c r="I83" s="26">
        <f t="shared" si="15"/>
        <v>0.2913956578835305</v>
      </c>
      <c r="J83" s="30">
        <f t="shared" si="9"/>
        <v>0.059631857016358536</v>
      </c>
    </row>
    <row r="84" spans="1:10" ht="15.75">
      <c r="A84" s="1">
        <v>2000</v>
      </c>
      <c r="B84" s="2">
        <f>('S&amp;P 500 &amp; Raw Data'!B76-'S&amp;P 500 &amp; Raw Data'!B75+'S&amp;P 500 &amp; Raw Data'!C76)/'S&amp;P 500 &amp; Raw Data'!B75</f>
        <v>-0.09031818955249278</v>
      </c>
      <c r="C84" s="2">
        <f>'T. Bill rates'!G79</f>
        <v>0.057625</v>
      </c>
      <c r="D84" s="2">
        <f>'S&amp;P 500 &amp; Raw Data'!F76</f>
        <v>0.16655267125397488</v>
      </c>
      <c r="E84" s="7">
        <f aca="true" t="shared" si="17" ref="E84:F86">E83*(1+B84)</f>
        <v>142482.69058424947</v>
      </c>
      <c r="F84" s="7">
        <f t="shared" si="17"/>
        <v>1590.2289191269506</v>
      </c>
      <c r="G84" s="7">
        <f t="shared" si="16"/>
        <v>3398.0265555148762</v>
      </c>
      <c r="H84" s="30">
        <f t="shared" si="14"/>
        <v>-0.14794318955249278</v>
      </c>
      <c r="I84" s="26">
        <f t="shared" si="15"/>
        <v>-0.25687086080646765</v>
      </c>
      <c r="J84" s="30">
        <f t="shared" si="9"/>
        <v>0.05510910445173334</v>
      </c>
    </row>
    <row r="85" spans="1:10" ht="15.75">
      <c r="A85" s="1">
        <v>2001</v>
      </c>
      <c r="B85" s="2">
        <f>('S&amp;P 500 &amp; Raw Data'!B77-'S&amp;P 500 &amp; Raw Data'!B76+'S&amp;P 500 &amp; Raw Data'!C77)/'S&amp;P 500 &amp; Raw Data'!B76</f>
        <v>-0.11849759142000185</v>
      </c>
      <c r="C85" s="2">
        <f>'T. Bill rates'!G80</f>
        <v>0.036725</v>
      </c>
      <c r="D85" s="2">
        <f>'S&amp;P 500 &amp; Raw Data'!F77</f>
        <v>0.055721811892492555</v>
      </c>
      <c r="E85" s="7">
        <f t="shared" si="17"/>
        <v>125598.83493097454</v>
      </c>
      <c r="F85" s="7">
        <f t="shared" si="17"/>
        <v>1648.6300761818877</v>
      </c>
      <c r="G85" s="7">
        <f t="shared" si="16"/>
        <v>3587.37075204697</v>
      </c>
      <c r="H85" s="30">
        <f t="shared" si="14"/>
        <v>-0.15522259142000186</v>
      </c>
      <c r="I85" s="26">
        <f t="shared" si="15"/>
        <v>-0.17421940331249441</v>
      </c>
      <c r="J85" s="30">
        <f t="shared" si="9"/>
        <v>0.05166260022561664</v>
      </c>
    </row>
    <row r="86" spans="1:10" ht="15.75">
      <c r="A86" s="18">
        <v>2002</v>
      </c>
      <c r="B86" s="2">
        <f>('S&amp;P 500 &amp; Raw Data'!B78-'S&amp;P 500 &amp; Raw Data'!B77+'S&amp;P 500 &amp; Raw Data'!C78)/'S&amp;P 500 &amp; Raw Data'!B77</f>
        <v>-0.219660479579127</v>
      </c>
      <c r="C86" s="2">
        <f>'T. Bill rates'!G81</f>
        <v>0.016575</v>
      </c>
      <c r="D86" s="2">
        <f>'S&amp;P 500 &amp; Raw Data'!F78</f>
        <v>0.15116400378109285</v>
      </c>
      <c r="E86" s="7">
        <f t="shared" si="17"/>
        <v>98009.73461545706</v>
      </c>
      <c r="F86" s="7">
        <f t="shared" si="17"/>
        <v>1675.9561196946024</v>
      </c>
      <c r="G86" s="7">
        <f t="shared" si="16"/>
        <v>4129.65207797358</v>
      </c>
      <c r="H86" s="30">
        <f t="shared" si="14"/>
        <v>-0.236235479579127</v>
      </c>
      <c r="I86" s="26">
        <f t="shared" si="15"/>
        <v>-0.37082448336021984</v>
      </c>
      <c r="J86" s="30">
        <f t="shared" si="9"/>
        <v>0.04532275350177173</v>
      </c>
    </row>
    <row r="87" spans="1:10" ht="15.75">
      <c r="A87" s="18">
        <v>2003</v>
      </c>
      <c r="B87" s="2">
        <f>('S&amp;P 500 &amp; Raw Data'!B79-'S&amp;P 500 &amp; Raw Data'!B78+'S&amp;P 500 &amp; Raw Data'!C79)/'S&amp;P 500 &amp; Raw Data'!B78</f>
        <v>0.2835580005001023</v>
      </c>
      <c r="C87" s="2">
        <f>'T. Bill rates'!G82</f>
        <v>0.0103</v>
      </c>
      <c r="D87" s="2">
        <f>'S&amp;P 500 &amp; Raw Data'!F79</f>
        <v>0.003753185881775853</v>
      </c>
      <c r="E87" s="7">
        <f aca="true" t="shared" si="18" ref="E87:F89">E86*(1+B87)</f>
        <v>125801.17899256173</v>
      </c>
      <c r="F87" s="7">
        <f t="shared" si="18"/>
        <v>1693.2184677274568</v>
      </c>
      <c r="G87" s="7">
        <f t="shared" si="16"/>
        <v>4145.151429849277</v>
      </c>
      <c r="H87" s="30">
        <f t="shared" si="14"/>
        <v>0.27325800050010235</v>
      </c>
      <c r="I87" s="26">
        <f t="shared" si="15"/>
        <v>0.27980481461832646</v>
      </c>
      <c r="J87" s="30">
        <f t="shared" si="9"/>
        <v>0.048235129792344456</v>
      </c>
    </row>
    <row r="88" spans="1:10" ht="15.75">
      <c r="A88" s="18">
        <v>2004</v>
      </c>
      <c r="B88" s="2">
        <f>('S&amp;P 500 &amp; Raw Data'!B80-'S&amp;P 500 &amp; Raw Data'!B79+'S&amp;P 500 &amp; Raw Data'!C80)/'S&amp;P 500 &amp; Raw Data'!B79</f>
        <v>0.10742775944096193</v>
      </c>
      <c r="C88" s="2">
        <f>'T. Bill rates'!G83</f>
        <v>0.012275000000000001</v>
      </c>
      <c r="D88" s="2">
        <f>'S&amp;P 500 &amp; Raw Data'!F80</f>
        <v>0.04490683702274547</v>
      </c>
      <c r="E88" s="7">
        <f t="shared" si="18"/>
        <v>139315.71778676403</v>
      </c>
      <c r="F88" s="7">
        <f t="shared" si="18"/>
        <v>1714.0027244188113</v>
      </c>
      <c r="G88" s="7">
        <f aca="true" t="shared" si="19" ref="G88:G93">G87*(1+D88)</f>
        <v>4331.297069544118</v>
      </c>
      <c r="H88" s="30">
        <f t="shared" si="14"/>
        <v>0.09515275944096194</v>
      </c>
      <c r="I88" s="26">
        <f t="shared" si="15"/>
        <v>0.06252092241821647</v>
      </c>
      <c r="J88" s="30">
        <f t="shared" si="9"/>
        <v>0.04842036649385584</v>
      </c>
    </row>
    <row r="89" spans="1:10" ht="15.75">
      <c r="A89" s="18">
        <v>2005</v>
      </c>
      <c r="B89" s="2">
        <f>('S&amp;P 500 &amp; Raw Data'!B81-'S&amp;P 500 &amp; Raw Data'!B80+'S&amp;P 500 &amp; Raw Data'!C81)/'S&amp;P 500 &amp; Raw Data'!B80</f>
        <v>0.048344775232688535</v>
      </c>
      <c r="C89" s="2">
        <f>'T. Bill rates'!G84</f>
        <v>0.0301</v>
      </c>
      <c r="D89" s="2">
        <f>'S&amp;P 500 &amp; Raw Data'!F81</f>
        <v>0.028675329597779506</v>
      </c>
      <c r="E89" s="7">
        <f t="shared" si="18"/>
        <v>146050.9048495458</v>
      </c>
      <c r="F89" s="7">
        <f t="shared" si="18"/>
        <v>1765.5942064238177</v>
      </c>
      <c r="G89" s="7">
        <f t="shared" si="19"/>
        <v>4455.498440599193</v>
      </c>
      <c r="H89" s="30">
        <f t="shared" si="14"/>
        <v>0.018244775232688536</v>
      </c>
      <c r="I89" s="26">
        <f t="shared" si="15"/>
        <v>0.01966944563490903</v>
      </c>
      <c r="J89" s="30">
        <f t="shared" si="9"/>
        <v>0.04803959272919456</v>
      </c>
    </row>
    <row r="90" spans="1:10" ht="15.75">
      <c r="A90" s="18">
        <v>2006</v>
      </c>
      <c r="B90" s="2">
        <f>('S&amp;P 500 &amp; Raw Data'!B82-'S&amp;P 500 &amp; Raw Data'!B81+'S&amp;P 500 &amp; Raw Data'!C82)/'S&amp;P 500 &amp; Raw Data'!B81</f>
        <v>0.15612557979315703</v>
      </c>
      <c r="C90" s="2">
        <f>'T. Bill rates'!G85</f>
        <v>0.046775000000000004</v>
      </c>
      <c r="D90" s="2">
        <f>'S&amp;P 500 &amp; Raw Data'!F82</f>
        <v>0.019610012417568386</v>
      </c>
      <c r="E90" s="7">
        <f aca="true" t="shared" si="20" ref="E90:F92">E89*(1+B90)</f>
        <v>168853.18704849636</v>
      </c>
      <c r="F90" s="7">
        <f t="shared" si="20"/>
        <v>1848.1798754292918</v>
      </c>
      <c r="G90" s="7">
        <f t="shared" si="19"/>
        <v>4542.8708203458</v>
      </c>
      <c r="H90" s="30">
        <f t="shared" si="14"/>
        <v>0.10935057979315702</v>
      </c>
      <c r="I90" s="26">
        <f t="shared" si="15"/>
        <v>0.13651556737558865</v>
      </c>
      <c r="J90" s="30">
        <f t="shared" si="9"/>
        <v>0.04914647052407206</v>
      </c>
    </row>
    <row r="91" spans="1:10" ht="15.75">
      <c r="A91" s="18">
        <v>2007</v>
      </c>
      <c r="B91" s="2">
        <f>('S&amp;P 500 &amp; Raw Data'!B83-'S&amp;P 500 &amp; Raw Data'!B82+'S&amp;P 500 &amp; Raw Data'!C83)/'S&amp;P 500 &amp; Raw Data'!B82</f>
        <v>0.054847352464217694</v>
      </c>
      <c r="C91" s="2">
        <f>'T. Bill rates'!G86</f>
        <v>0.046425</v>
      </c>
      <c r="D91" s="2">
        <f>'S&amp;P 500 &amp; Raw Data'!F83</f>
        <v>0.10209921930012807</v>
      </c>
      <c r="E91" s="7">
        <f t="shared" si="20"/>
        <v>178114.33731325172</v>
      </c>
      <c r="F91" s="7">
        <f t="shared" si="20"/>
        <v>1933.9816261460965</v>
      </c>
      <c r="G91" s="7">
        <f t="shared" si="19"/>
        <v>5006.694384484438</v>
      </c>
      <c r="H91" s="30">
        <f t="shared" si="14"/>
        <v>0.008422352464217693</v>
      </c>
      <c r="I91" s="26">
        <f t="shared" si="15"/>
        <v>-0.04725186683591037</v>
      </c>
      <c r="J91" s="30">
        <f t="shared" si="9"/>
        <v>0.04794618011369178</v>
      </c>
    </row>
    <row r="92" spans="1:10" ht="15.75">
      <c r="A92" s="18">
        <v>2008</v>
      </c>
      <c r="B92" s="2">
        <f>('S&amp;P 500 &amp; Raw Data'!B84-'S&amp;P 500 &amp; Raw Data'!B83+'S&amp;P 500 &amp; Raw Data'!C84)/'S&amp;P 500 &amp; Raw Data'!B83</f>
        <v>-0.3655234411179819</v>
      </c>
      <c r="C92" s="2">
        <f>'T. Bill rates'!G87</f>
        <v>0.01585</v>
      </c>
      <c r="D92" s="2">
        <f>'S&amp;P 500 &amp; Raw Data'!F84</f>
        <v>0.20101279926977011</v>
      </c>
      <c r="E92" s="7">
        <f t="shared" si="20"/>
        <v>113009.37182606297</v>
      </c>
      <c r="F92" s="7">
        <f t="shared" si="20"/>
        <v>1964.635234920512</v>
      </c>
      <c r="G92" s="7">
        <f t="shared" si="19"/>
        <v>6013.104037797893</v>
      </c>
      <c r="H92" s="30">
        <f t="shared" si="14"/>
        <v>-0.3813734411179819</v>
      </c>
      <c r="I92" s="26">
        <f t="shared" si="15"/>
        <v>-0.5665362403877521</v>
      </c>
      <c r="J92" s="30">
        <f t="shared" si="9"/>
        <v>0.03879338488327799</v>
      </c>
    </row>
    <row r="93" spans="1:10" ht="15.75">
      <c r="A93" s="18">
        <v>2009</v>
      </c>
      <c r="B93" s="2">
        <f>('S&amp;P 500 &amp; Raw Data'!B85-'S&amp;P 500 &amp; Raw Data'!B84+'S&amp;P 500 &amp; Raw Data'!C85)/'S&amp;P 500 &amp; Raw Data'!B84</f>
        <v>0.2593523387766398</v>
      </c>
      <c r="C93" s="2">
        <f>'T. Bill rates'!G88</f>
        <v>0.00135</v>
      </c>
      <c r="D93" s="2">
        <f>'S&amp;P 500 &amp; Raw Data'!F85</f>
        <v>-0.11116695313259162</v>
      </c>
      <c r="E93" s="7">
        <f aca="true" t="shared" si="21" ref="E93:F95">E92*(1+B93)</f>
        <v>142318.6167128313</v>
      </c>
      <c r="F93" s="7">
        <f t="shared" si="21"/>
        <v>1967.2874924876546</v>
      </c>
      <c r="G93" s="7">
        <f t="shared" si="19"/>
        <v>5344.6455830466175</v>
      </c>
      <c r="H93" s="30">
        <f>B93-C93</f>
        <v>0.2580023387766398</v>
      </c>
      <c r="I93" s="26">
        <f>B93-D93</f>
        <v>0.37051929190923144</v>
      </c>
      <c r="J93" s="30">
        <f t="shared" si="9"/>
        <v>0.04286604813355854</v>
      </c>
    </row>
    <row r="94" spans="1:10" ht="15.75">
      <c r="A94" s="18">
        <v>2010</v>
      </c>
      <c r="B94" s="2">
        <f>('S&amp;P 500 &amp; Raw Data'!B86-'S&amp;P 500 &amp; Raw Data'!B85+'S&amp;P 500 &amp; Raw Data'!C86)/'S&amp;P 500 &amp; Raw Data'!B85</f>
        <v>0.14821092278719414</v>
      </c>
      <c r="C94" s="43">
        <v>0.0013</v>
      </c>
      <c r="D94" s="2">
        <f>'S&amp;P 500 &amp; Raw Data'!F86</f>
        <v>0.08462933880355772</v>
      </c>
      <c r="E94" s="7">
        <f t="shared" si="21"/>
        <v>163411.79022563703</v>
      </c>
      <c r="F94" s="7">
        <f t="shared" si="21"/>
        <v>1969.8449662278888</v>
      </c>
      <c r="G94" s="7">
        <f>G93*(1+D94)</f>
        <v>5796.959404879208</v>
      </c>
      <c r="H94" s="30">
        <f>B94-C94</f>
        <v>0.14691092278719414</v>
      </c>
      <c r="I94" s="26">
        <f>B94-D94</f>
        <v>0.06358158398363642</v>
      </c>
      <c r="J94" s="30">
        <f>((E94/100)^(1/(A94-$A$12+1)))-((G94/100)^(1/(A94-$A$12+1)))</f>
        <v>0.04310608659479054</v>
      </c>
    </row>
    <row r="95" spans="1:10" ht="15.75">
      <c r="A95" s="18">
        <v>2011</v>
      </c>
      <c r="B95" s="2">
        <f>('S&amp;P 500 &amp; Raw Data'!B87-'S&amp;P 500 &amp; Raw Data'!B86+'S&amp;P 500 &amp; Raw Data'!C87)/'S&amp;P 500 &amp; Raw Data'!B86</f>
        <v>0.02065773989376913</v>
      </c>
      <c r="C95" s="43">
        <v>0.0003</v>
      </c>
      <c r="D95" s="2">
        <f>'S&amp;P 500 &amp; Raw Data'!F87</f>
        <v>0.16035334999461354</v>
      </c>
      <c r="E95" s="7">
        <f t="shared" si="21"/>
        <v>166787.50848369338</v>
      </c>
      <c r="F95" s="7">
        <f t="shared" si="21"/>
        <v>1970.435919717757</v>
      </c>
      <c r="G95" s="7">
        <f>G94*(1+D95)</f>
        <v>6726.52126523437</v>
      </c>
      <c r="H95" s="30">
        <f>B95-C95</f>
        <v>0.020357739893769128</v>
      </c>
      <c r="I95" s="26">
        <f>B95-D95</f>
        <v>-0.13969561010084441</v>
      </c>
      <c r="J95" s="30">
        <f>((E95/100)^(1/(A95-$A$12+1)))-((G95/100)^(1/(A95-$A$12+1)))</f>
        <v>0.04096387707707172</v>
      </c>
    </row>
    <row r="96" spans="6:9" ht="15.75">
      <c r="F96" s="47" t="s">
        <v>10</v>
      </c>
      <c r="G96" s="48"/>
      <c r="H96" s="49" t="s">
        <v>42</v>
      </c>
      <c r="I96" s="49"/>
    </row>
    <row r="97" spans="1:9" ht="15.75">
      <c r="A97" s="4" t="s">
        <v>11</v>
      </c>
      <c r="B97" s="3"/>
      <c r="C97" s="3"/>
      <c r="D97" s="3"/>
      <c r="F97" s="6" t="s">
        <v>12</v>
      </c>
      <c r="G97" s="6" t="s">
        <v>13</v>
      </c>
      <c r="H97" s="6" t="s">
        <v>12</v>
      </c>
      <c r="I97" s="6" t="s">
        <v>13</v>
      </c>
    </row>
    <row r="98" spans="1:9" ht="15.75">
      <c r="A98" s="1" t="s">
        <v>100</v>
      </c>
      <c r="B98" s="2">
        <f>AVERAGE(B12:B95)</f>
        <v>0.11204687866840085</v>
      </c>
      <c r="C98" s="2">
        <f>AVERAGE(C12:C95)</f>
        <v>0.03655744047619048</v>
      </c>
      <c r="D98" s="2">
        <f>AVERAGE(D12:D95)</f>
        <v>0.05410199544794958</v>
      </c>
      <c r="F98" s="13">
        <f>B98-C98</f>
        <v>0.07548943819221038</v>
      </c>
      <c r="G98" s="13">
        <f>B98-D98</f>
        <v>0.05794488322045127</v>
      </c>
      <c r="H98" s="13">
        <f>STDEV(H12:H95)/(($A$95-$A$12+1)^0.5)</f>
        <v>0.022242835894974486</v>
      </c>
      <c r="I98" s="13">
        <f>STDEV(I12:I95)/(($A$95-$A$12+1)^0.5)</f>
        <v>0.023589445292858252</v>
      </c>
    </row>
    <row r="99" spans="1:9" ht="15.75">
      <c r="A99" s="1" t="s">
        <v>101</v>
      </c>
      <c r="B99" s="2">
        <f>AVERAGE(B46:B95)</f>
        <v>0.10604337245518197</v>
      </c>
      <c r="C99" s="2">
        <f>AVERAGE(C46:C95)</f>
        <v>0.0522485</v>
      </c>
      <c r="D99" s="2">
        <f>AVERAGE(D46:D95)</f>
        <v>0.07242530790988139</v>
      </c>
      <c r="F99" s="13">
        <f>B99-C99</f>
        <v>0.05379487245518197</v>
      </c>
      <c r="G99" s="13">
        <f>B99-D99</f>
        <v>0.033618064545300586</v>
      </c>
      <c r="H99" s="13">
        <f>STDEV(H46:H95)/(($A$95-$A$46+1)^0.5)</f>
        <v>0.023943435760521856</v>
      </c>
      <c r="I99" s="13">
        <f>STDEV(I46:I95)/(($A$95-$A$46+1)^0.5)</f>
        <v>0.02682479505043645</v>
      </c>
    </row>
    <row r="100" spans="1:9" ht="15.75">
      <c r="A100" s="1" t="s">
        <v>102</v>
      </c>
      <c r="B100" s="2">
        <f>AVERAGE(B86:B95)</f>
        <v>0.04933405481916217</v>
      </c>
      <c r="C100" s="2">
        <f>AVERAGE(C86:C95)</f>
        <v>0.018125</v>
      </c>
      <c r="D100" s="2">
        <f>AVERAGE(D86:D95)</f>
        <v>0.06850371229364398</v>
      </c>
      <c r="F100" s="13">
        <f>B100-C100</f>
        <v>0.031209054819162172</v>
      </c>
      <c r="G100" s="13">
        <f>B100-D100</f>
        <v>-0.019169657474481808</v>
      </c>
      <c r="H100" s="13">
        <f>STDEV(H86:H95)/(($A$95-$A$86+1)^0.5)</f>
        <v>0.06464953859155148</v>
      </c>
      <c r="I100" s="13">
        <f>STDEV(I86:I95)/(($A$95-$A$86+1)^0.5)</f>
        <v>0.08938661996605095</v>
      </c>
    </row>
    <row r="101" ht="15.75">
      <c r="F101" s="12" t="s">
        <v>10</v>
      </c>
    </row>
    <row r="102" spans="1:7" ht="15.75">
      <c r="A102" s="14" t="s">
        <v>14</v>
      </c>
      <c r="F102" s="6" t="s">
        <v>12</v>
      </c>
      <c r="G102" s="6" t="s">
        <v>13</v>
      </c>
    </row>
    <row r="103" spans="1:7" ht="15.75">
      <c r="A103" s="1" t="s">
        <v>100</v>
      </c>
      <c r="B103" s="15">
        <f>(E95/100)^(1/(A95-A12+1))-1</f>
        <v>0.09234314985003533</v>
      </c>
      <c r="C103" s="15">
        <f>(F95/100)^(1/(A95-A12+1))-1</f>
        <v>0.036123338306334185</v>
      </c>
      <c r="D103" s="15">
        <f>(G95/100)^(1/(A95-A12+1))-1</f>
        <v>0.05137927277296361</v>
      </c>
      <c r="F103" s="13">
        <f>B103-C103</f>
        <v>0.05621981154370115</v>
      </c>
      <c r="G103" s="13">
        <f>B103-D103</f>
        <v>0.04096387707707172</v>
      </c>
    </row>
    <row r="104" spans="1:7" ht="15.75">
      <c r="A104" s="1" t="s">
        <v>101</v>
      </c>
      <c r="B104" s="15">
        <f>(E95/E45)^(1/($A$95-$A$45))-1</f>
        <v>0.09202345747932328</v>
      </c>
      <c r="C104" s="15">
        <f>(F95/F45)^(1/($A$95-$A$45))-1</f>
        <v>0.051856350576089394</v>
      </c>
      <c r="D104" s="15">
        <f>(G95/G45)^(1/($A$95-$A$45))-1</f>
        <v>0.06854172719035301</v>
      </c>
      <c r="F104" s="13">
        <f>B104-C104</f>
        <v>0.040167106903233885</v>
      </c>
      <c r="G104" s="13">
        <f>B104-D104</f>
        <v>0.02348173028897027</v>
      </c>
    </row>
    <row r="105" spans="1:7" ht="15.75">
      <c r="A105" s="1" t="s">
        <v>102</v>
      </c>
      <c r="B105" s="15">
        <f>(E95/E85)^(1/($A$95-$A$85))-1</f>
        <v>0.02876881496831296</v>
      </c>
      <c r="C105" s="15">
        <f>(F95/F85)^(1/($A$95-$A$85))-1</f>
        <v>0.01799093269744456</v>
      </c>
      <c r="D105" s="15">
        <f>(G95/G85)^(1/($A$95-$A$85))-1</f>
        <v>0.06488185179075767</v>
      </c>
      <c r="F105" s="13">
        <f>B105-C105</f>
        <v>0.0107778822708684</v>
      </c>
      <c r="G105" s="13">
        <f>B105-D105</f>
        <v>-0.03611303682244471</v>
      </c>
    </row>
  </sheetData>
  <sheetProtection/>
  <mergeCells count="2">
    <mergeCell ref="F96:G96"/>
    <mergeCell ref="H96:I96"/>
  </mergeCells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I1">
      <selection activeCell="P11" sqref="P11"/>
    </sheetView>
  </sheetViews>
  <sheetFormatPr defaultColWidth="11.375" defaultRowHeight="12.75"/>
  <cols>
    <col min="1" max="4" width="11.375" style="0" customWidth="1"/>
    <col min="5" max="5" width="10.75390625" style="16" customWidth="1"/>
    <col min="6" max="6" width="11.00390625" style="0" bestFit="1" customWidth="1"/>
  </cols>
  <sheetData>
    <row r="1" spans="2:6" ht="15.75">
      <c r="B1" s="3"/>
      <c r="D1" s="3"/>
      <c r="E1" s="3"/>
      <c r="F1" s="11"/>
    </row>
    <row r="2" spans="1:6" ht="15.75">
      <c r="A2" s="5" t="s">
        <v>6</v>
      </c>
      <c r="B2" s="1" t="s">
        <v>15</v>
      </c>
      <c r="C2" s="1" t="s">
        <v>17</v>
      </c>
      <c r="D2" s="1" t="s">
        <v>18</v>
      </c>
      <c r="E2" s="1" t="s">
        <v>16</v>
      </c>
      <c r="F2" s="1" t="s">
        <v>19</v>
      </c>
    </row>
    <row r="3" spans="1:6" ht="15.75">
      <c r="A3" s="1">
        <v>1927</v>
      </c>
      <c r="B3" s="1">
        <v>17.66</v>
      </c>
      <c r="C3" s="17">
        <f>D3*B3</f>
        <v>0.6181000000000001</v>
      </c>
      <c r="D3" s="15">
        <v>0.035</v>
      </c>
      <c r="E3" s="2">
        <v>0.0317</v>
      </c>
      <c r="F3" s="1"/>
    </row>
    <row r="4" spans="1:6" ht="15.75">
      <c r="A4" s="1">
        <v>1928</v>
      </c>
      <c r="B4" s="1">
        <v>24.35</v>
      </c>
      <c r="C4" s="17">
        <f aca="true" t="shared" si="0" ref="C4:C35">D4*B4</f>
        <v>1.04705</v>
      </c>
      <c r="D4" s="15">
        <v>0.043</v>
      </c>
      <c r="E4" s="2">
        <v>0.0345</v>
      </c>
      <c r="F4" s="15">
        <f aca="true" t="shared" si="1" ref="F4:F38">((E3*(1-(1+E4)^(-10))/E4+1/(1+E4)^10)-1)+E3</f>
        <v>0.008354708589799302</v>
      </c>
    </row>
    <row r="5" spans="1:6" ht="15.75">
      <c r="A5" s="1">
        <v>1929</v>
      </c>
      <c r="B5" s="1">
        <v>21.45</v>
      </c>
      <c r="C5" s="17">
        <f t="shared" si="0"/>
        <v>0.87945</v>
      </c>
      <c r="D5" s="15">
        <v>0.041</v>
      </c>
      <c r="E5" s="2">
        <v>0.0336</v>
      </c>
      <c r="F5" s="15">
        <f t="shared" si="1"/>
        <v>0.04203804156320426</v>
      </c>
    </row>
    <row r="6" spans="1:6" ht="15.75">
      <c r="A6" s="1">
        <v>1930</v>
      </c>
      <c r="B6" s="1">
        <v>15.34</v>
      </c>
      <c r="C6" s="17">
        <f t="shared" si="0"/>
        <v>0.72098</v>
      </c>
      <c r="D6" s="15">
        <v>0.047</v>
      </c>
      <c r="E6" s="2">
        <v>0.0322</v>
      </c>
      <c r="F6" s="15">
        <f t="shared" si="1"/>
        <v>0.045409314348970366</v>
      </c>
    </row>
    <row r="7" spans="1:6" ht="15.75">
      <c r="A7" s="1">
        <v>1931</v>
      </c>
      <c r="B7" s="1">
        <v>8.12</v>
      </c>
      <c r="C7" s="17">
        <f t="shared" si="0"/>
        <v>0.4953199999999999</v>
      </c>
      <c r="D7" s="15">
        <v>0.061</v>
      </c>
      <c r="E7" s="2">
        <v>0.0393</v>
      </c>
      <c r="F7" s="15">
        <f t="shared" si="1"/>
        <v>-0.02558855961942253</v>
      </c>
    </row>
    <row r="8" spans="1:6" ht="15.75">
      <c r="A8" s="1">
        <v>1932</v>
      </c>
      <c r="B8" s="1">
        <v>6.92</v>
      </c>
      <c r="C8" s="17">
        <f t="shared" si="0"/>
        <v>0.49823999999999996</v>
      </c>
      <c r="D8" s="15">
        <v>0.072</v>
      </c>
      <c r="E8" s="2">
        <v>0.0335</v>
      </c>
      <c r="F8" s="15">
        <f t="shared" si="1"/>
        <v>0.08790306990477326</v>
      </c>
    </row>
    <row r="9" spans="1:6" ht="15.75">
      <c r="A9" s="1">
        <v>1933</v>
      </c>
      <c r="B9" s="1">
        <v>9.97</v>
      </c>
      <c r="C9" s="17">
        <f t="shared" si="0"/>
        <v>0.40877</v>
      </c>
      <c r="D9" s="15">
        <v>0.041</v>
      </c>
      <c r="E9" s="2">
        <v>0.0353</v>
      </c>
      <c r="F9" s="15">
        <f t="shared" si="1"/>
        <v>0.01855272089185736</v>
      </c>
    </row>
    <row r="10" spans="1:6" ht="15.75">
      <c r="A10" s="1">
        <v>1934</v>
      </c>
      <c r="B10" s="1">
        <v>9.5</v>
      </c>
      <c r="C10" s="17">
        <f t="shared" si="0"/>
        <v>0.3515</v>
      </c>
      <c r="D10" s="15">
        <v>0.037</v>
      </c>
      <c r="E10" s="2">
        <v>0.0301</v>
      </c>
      <c r="F10" s="15">
        <f t="shared" si="1"/>
        <v>0.0796344261796561</v>
      </c>
    </row>
    <row r="11" spans="1:6" ht="15.75">
      <c r="A11" s="1">
        <v>1935</v>
      </c>
      <c r="B11" s="1">
        <v>13.43</v>
      </c>
      <c r="C11" s="17">
        <f t="shared" si="0"/>
        <v>0.51034</v>
      </c>
      <c r="D11" s="15">
        <v>0.038</v>
      </c>
      <c r="E11" s="2">
        <v>0.0284</v>
      </c>
      <c r="F11" s="15">
        <f t="shared" si="1"/>
        <v>0.04472047729656613</v>
      </c>
    </row>
    <row r="12" spans="1:6" ht="15.75">
      <c r="A12" s="1">
        <v>1936</v>
      </c>
      <c r="B12" s="1">
        <v>17.18</v>
      </c>
      <c r="C12" s="17">
        <v>0.54</v>
      </c>
      <c r="D12" s="15">
        <f>C12/B12</f>
        <v>0.03143189755529686</v>
      </c>
      <c r="E12" s="2">
        <v>0.0259</v>
      </c>
      <c r="F12" s="15">
        <f t="shared" si="1"/>
        <v>0.0501787540454506</v>
      </c>
    </row>
    <row r="13" spans="1:6" ht="15.75">
      <c r="A13" s="1">
        <v>1937</v>
      </c>
      <c r="B13" s="1">
        <v>10.55</v>
      </c>
      <c r="C13" s="17">
        <f t="shared" si="0"/>
        <v>0.55915</v>
      </c>
      <c r="D13" s="15">
        <v>0.053</v>
      </c>
      <c r="E13" s="2">
        <v>0.0273</v>
      </c>
      <c r="F13" s="15">
        <f t="shared" si="1"/>
        <v>0.01379146059646038</v>
      </c>
    </row>
    <row r="14" spans="1:6" ht="15.75">
      <c r="A14" s="1">
        <v>1938</v>
      </c>
      <c r="B14" s="1">
        <v>13.14</v>
      </c>
      <c r="C14" s="17">
        <f t="shared" si="0"/>
        <v>0.49932</v>
      </c>
      <c r="D14" s="15">
        <v>0.038</v>
      </c>
      <c r="E14" s="2">
        <v>0.0256</v>
      </c>
      <c r="F14" s="15">
        <f t="shared" si="1"/>
        <v>0.04213248532204607</v>
      </c>
    </row>
    <row r="15" spans="1:6" ht="15.75">
      <c r="A15" s="1">
        <v>1939</v>
      </c>
      <c r="B15" s="1">
        <v>12.46</v>
      </c>
      <c r="C15" s="17">
        <f t="shared" si="0"/>
        <v>0.53578</v>
      </c>
      <c r="D15" s="15">
        <v>0.043</v>
      </c>
      <c r="E15" s="2">
        <v>0.0235</v>
      </c>
      <c r="F15" s="15">
        <f t="shared" si="1"/>
        <v>0.04412261394206067</v>
      </c>
    </row>
    <row r="16" spans="1:6" ht="15.75">
      <c r="A16" s="1">
        <v>1940</v>
      </c>
      <c r="B16" s="1">
        <v>10.58</v>
      </c>
      <c r="C16" s="17">
        <f t="shared" si="0"/>
        <v>0.55016</v>
      </c>
      <c r="D16" s="15">
        <v>0.052</v>
      </c>
      <c r="E16" s="2">
        <v>0.0201</v>
      </c>
      <c r="F16" s="15">
        <f t="shared" si="1"/>
        <v>0.05402481596284551</v>
      </c>
    </row>
    <row r="17" spans="1:6" ht="15.75">
      <c r="A17" s="1">
        <v>1941</v>
      </c>
      <c r="B17" s="1">
        <v>8.69</v>
      </c>
      <c r="C17" s="17">
        <f t="shared" si="0"/>
        <v>0.5387799999999999</v>
      </c>
      <c r="D17" s="15">
        <v>0.062</v>
      </c>
      <c r="E17" s="2">
        <v>0.0247</v>
      </c>
      <c r="F17" s="15">
        <f t="shared" si="1"/>
        <v>-0.020221975848580105</v>
      </c>
    </row>
    <row r="18" spans="1:6" ht="15.75">
      <c r="A18" s="1">
        <v>1942</v>
      </c>
      <c r="B18" s="1">
        <v>9.77</v>
      </c>
      <c r="C18" s="17">
        <f t="shared" si="0"/>
        <v>0.5861999999999999</v>
      </c>
      <c r="D18" s="15">
        <v>0.06</v>
      </c>
      <c r="E18" s="2">
        <v>0.0249</v>
      </c>
      <c r="F18" s="15">
        <f t="shared" si="1"/>
        <v>0.022948682374484164</v>
      </c>
    </row>
    <row r="19" spans="1:6" ht="15.75">
      <c r="A19" s="1">
        <v>1943</v>
      </c>
      <c r="B19" s="1">
        <v>11.67</v>
      </c>
      <c r="C19" s="17">
        <f t="shared" si="0"/>
        <v>0.54849</v>
      </c>
      <c r="D19" s="15">
        <v>0.047</v>
      </c>
      <c r="E19" s="2">
        <v>0.0249</v>
      </c>
      <c r="F19" s="15">
        <f t="shared" si="1"/>
        <v>0.0249</v>
      </c>
    </row>
    <row r="20" spans="1:6" ht="15.75">
      <c r="A20" s="1">
        <v>1944</v>
      </c>
      <c r="B20" s="1">
        <v>13.28</v>
      </c>
      <c r="C20" s="17">
        <f t="shared" si="0"/>
        <v>0.61088</v>
      </c>
      <c r="D20" s="15">
        <v>0.046</v>
      </c>
      <c r="E20" s="2">
        <v>0.0248</v>
      </c>
      <c r="F20" s="15">
        <f t="shared" si="1"/>
        <v>0.025776111579070303</v>
      </c>
    </row>
    <row r="21" spans="1:6" ht="15.75">
      <c r="A21" s="1">
        <v>1945</v>
      </c>
      <c r="B21" s="1">
        <v>17.36</v>
      </c>
      <c r="C21" s="17">
        <f t="shared" si="0"/>
        <v>0.67704</v>
      </c>
      <c r="D21" s="15">
        <v>0.039</v>
      </c>
      <c r="E21" s="2">
        <v>0.0233</v>
      </c>
      <c r="F21" s="15">
        <f t="shared" si="1"/>
        <v>0.03804417341923723</v>
      </c>
    </row>
    <row r="22" spans="1:6" ht="15.75">
      <c r="A22" s="1">
        <v>1946</v>
      </c>
      <c r="B22" s="1">
        <v>15.3</v>
      </c>
      <c r="C22" s="17">
        <f t="shared" si="0"/>
        <v>0.5967</v>
      </c>
      <c r="D22" s="15">
        <v>0.039</v>
      </c>
      <c r="E22" s="2">
        <v>0.0224</v>
      </c>
      <c r="F22" s="15">
        <f t="shared" si="1"/>
        <v>0.031283745375695685</v>
      </c>
    </row>
    <row r="23" spans="1:6" ht="15.75">
      <c r="A23" s="1">
        <v>1947</v>
      </c>
      <c r="B23" s="1">
        <v>15.3</v>
      </c>
      <c r="C23" s="17">
        <f t="shared" si="0"/>
        <v>0.7956</v>
      </c>
      <c r="D23" s="15">
        <v>0.052</v>
      </c>
      <c r="E23" s="2">
        <v>0.0239</v>
      </c>
      <c r="F23" s="15">
        <f t="shared" si="1"/>
        <v>0.009196968062832236</v>
      </c>
    </row>
    <row r="24" spans="1:6" ht="15.75">
      <c r="A24" s="1">
        <v>1948</v>
      </c>
      <c r="B24" s="1">
        <v>15.2</v>
      </c>
      <c r="C24" s="17">
        <f t="shared" si="0"/>
        <v>0.9728</v>
      </c>
      <c r="D24" s="15">
        <v>0.064</v>
      </c>
      <c r="E24" s="2">
        <v>0.0244</v>
      </c>
      <c r="F24" s="15">
        <f t="shared" si="1"/>
        <v>0.019510369413175046</v>
      </c>
    </row>
    <row r="25" spans="1:6" ht="15.75">
      <c r="A25" s="1">
        <v>1949</v>
      </c>
      <c r="B25" s="1">
        <v>16.79</v>
      </c>
      <c r="C25" s="17">
        <f t="shared" si="0"/>
        <v>1.1920899999999999</v>
      </c>
      <c r="D25" s="15">
        <v>0.071</v>
      </c>
      <c r="E25" s="2">
        <v>0.0219</v>
      </c>
      <c r="F25" s="15">
        <f t="shared" si="1"/>
        <v>0.04663485182797314</v>
      </c>
    </row>
    <row r="26" spans="1:6" ht="15.75">
      <c r="A26" s="1">
        <v>1950</v>
      </c>
      <c r="B26" s="1">
        <v>20.43</v>
      </c>
      <c r="C26" s="17">
        <f t="shared" si="0"/>
        <v>1.53225</v>
      </c>
      <c r="D26" s="15">
        <v>0.075</v>
      </c>
      <c r="E26" s="2">
        <v>0.0239</v>
      </c>
      <c r="F26" s="15">
        <f t="shared" si="1"/>
        <v>0.00429595741710961</v>
      </c>
    </row>
    <row r="27" spans="1:6" ht="15.75">
      <c r="A27" s="1">
        <v>1951</v>
      </c>
      <c r="B27" s="1">
        <v>23.77</v>
      </c>
      <c r="C27" s="17">
        <f t="shared" si="0"/>
        <v>1.49751</v>
      </c>
      <c r="D27" s="15">
        <v>0.063</v>
      </c>
      <c r="E27" s="2">
        <v>0.027</v>
      </c>
      <c r="F27" s="15">
        <f t="shared" si="1"/>
        <v>-0.0029531392208319886</v>
      </c>
    </row>
    <row r="28" spans="1:6" ht="15.75">
      <c r="A28" s="1">
        <v>1952</v>
      </c>
      <c r="B28" s="1">
        <v>26.57</v>
      </c>
      <c r="C28" s="17">
        <f t="shared" si="0"/>
        <v>1.5144900000000001</v>
      </c>
      <c r="D28" s="15">
        <v>0.057</v>
      </c>
      <c r="E28" s="2">
        <v>0.0275</v>
      </c>
      <c r="F28" s="15">
        <f t="shared" si="1"/>
        <v>0.022679961918305656</v>
      </c>
    </row>
    <row r="29" spans="1:6" ht="15.75">
      <c r="A29" s="1">
        <v>1953</v>
      </c>
      <c r="B29" s="1">
        <v>24.81</v>
      </c>
      <c r="C29" s="17">
        <f t="shared" si="0"/>
        <v>1.43898</v>
      </c>
      <c r="D29" s="15">
        <v>0.058</v>
      </c>
      <c r="E29" s="2">
        <v>0.0259</v>
      </c>
      <c r="F29" s="15">
        <f t="shared" si="1"/>
        <v>0.04143840258908851</v>
      </c>
    </row>
    <row r="30" spans="1:6" ht="15.75">
      <c r="A30" s="1">
        <v>1954</v>
      </c>
      <c r="B30" s="1">
        <v>35.98</v>
      </c>
      <c r="C30" s="17">
        <f t="shared" si="0"/>
        <v>1.8709599999999997</v>
      </c>
      <c r="D30" s="15">
        <v>0.052</v>
      </c>
      <c r="E30" s="2">
        <v>0.0251</v>
      </c>
      <c r="F30" s="15">
        <f t="shared" si="1"/>
        <v>0.032898034558095555</v>
      </c>
    </row>
    <row r="31" spans="1:6" ht="15.75">
      <c r="A31" s="1">
        <v>1955</v>
      </c>
      <c r="B31" s="1">
        <v>45.48</v>
      </c>
      <c r="C31" s="17">
        <f t="shared" si="0"/>
        <v>2.22852</v>
      </c>
      <c r="D31" s="15">
        <v>0.049</v>
      </c>
      <c r="E31" s="2">
        <v>0.0296</v>
      </c>
      <c r="F31" s="15">
        <f t="shared" si="1"/>
        <v>-0.013364391288618781</v>
      </c>
    </row>
    <row r="32" spans="1:6" ht="15.75">
      <c r="A32" s="1">
        <v>1956</v>
      </c>
      <c r="B32" s="1">
        <v>46.67</v>
      </c>
      <c r="C32" s="17">
        <f t="shared" si="0"/>
        <v>2.19349</v>
      </c>
      <c r="D32" s="15">
        <v>0.047</v>
      </c>
      <c r="E32" s="2">
        <v>0.0359</v>
      </c>
      <c r="F32" s="15">
        <f t="shared" si="1"/>
        <v>-0.022557738173154165</v>
      </c>
    </row>
    <row r="33" spans="1:6" ht="15.75">
      <c r="A33" s="1">
        <v>1957</v>
      </c>
      <c r="B33" s="1">
        <v>39.99</v>
      </c>
      <c r="C33" s="17">
        <f t="shared" si="0"/>
        <v>1.79955</v>
      </c>
      <c r="D33" s="15">
        <v>0.045</v>
      </c>
      <c r="E33" s="2">
        <v>0.0321</v>
      </c>
      <c r="F33" s="15">
        <f t="shared" si="1"/>
        <v>0.0679701284662499</v>
      </c>
    </row>
    <row r="34" spans="1:6" ht="15.75">
      <c r="A34" s="1">
        <v>1958</v>
      </c>
      <c r="B34" s="1">
        <v>55.21</v>
      </c>
      <c r="C34" s="17">
        <f t="shared" si="0"/>
        <v>2.2636100000000003</v>
      </c>
      <c r="D34" s="15">
        <v>0.041</v>
      </c>
      <c r="E34" s="2">
        <v>0.0386</v>
      </c>
      <c r="F34" s="15">
        <f t="shared" si="1"/>
        <v>-0.020990181755274694</v>
      </c>
    </row>
    <row r="35" spans="1:6" ht="15.75">
      <c r="A35" s="1">
        <v>1959</v>
      </c>
      <c r="B35" s="1">
        <v>59.89</v>
      </c>
      <c r="C35" s="17">
        <f t="shared" si="0"/>
        <v>1.9763700000000002</v>
      </c>
      <c r="D35" s="15">
        <v>0.033</v>
      </c>
      <c r="E35" s="2">
        <v>0.0469</v>
      </c>
      <c r="F35" s="15">
        <f t="shared" si="1"/>
        <v>-0.026466312591385065</v>
      </c>
    </row>
    <row r="36" spans="1:6" ht="15.75">
      <c r="A36" s="1">
        <v>1960</v>
      </c>
      <c r="B36" s="1">
        <v>58.11</v>
      </c>
      <c r="C36" s="17">
        <v>1.981551</v>
      </c>
      <c r="D36" s="15">
        <f aca="true" t="shared" si="2" ref="D36:D67">C36/B36</f>
        <v>0.0341</v>
      </c>
      <c r="E36" s="2">
        <v>0.0384</v>
      </c>
      <c r="F36" s="15">
        <f t="shared" si="1"/>
        <v>0.11639503690963365</v>
      </c>
    </row>
    <row r="37" spans="1:6" ht="15.75">
      <c r="A37" s="1">
        <v>1961</v>
      </c>
      <c r="B37" s="1">
        <v>71.55</v>
      </c>
      <c r="C37" s="17">
        <v>2.039175</v>
      </c>
      <c r="D37" s="15">
        <f t="shared" si="2"/>
        <v>0.028500000000000004</v>
      </c>
      <c r="E37" s="2">
        <v>0.0406</v>
      </c>
      <c r="F37" s="15">
        <f t="shared" si="1"/>
        <v>0.020609208076323167</v>
      </c>
    </row>
    <row r="38" spans="1:6" ht="15.75">
      <c r="A38" s="1">
        <v>1962</v>
      </c>
      <c r="B38" s="1">
        <v>63.1</v>
      </c>
      <c r="C38" s="17">
        <v>2.1454</v>
      </c>
      <c r="D38" s="15">
        <f t="shared" si="2"/>
        <v>0.033999999999999996</v>
      </c>
      <c r="E38" s="2">
        <v>0.0386</v>
      </c>
      <c r="F38" s="15">
        <f t="shared" si="1"/>
        <v>0.05693544054008462</v>
      </c>
    </row>
    <row r="39" spans="1:6" ht="15.75">
      <c r="A39" s="1">
        <v>1963</v>
      </c>
      <c r="B39" s="1">
        <v>75.02</v>
      </c>
      <c r="C39" s="17">
        <v>2.348126</v>
      </c>
      <c r="D39" s="15">
        <f t="shared" si="2"/>
        <v>0.0313</v>
      </c>
      <c r="E39" s="2">
        <v>0.0413</v>
      </c>
      <c r="F39" s="15">
        <f>((E38*(1-(1+E39)^(-10))/E39+1/(1+E39)^10)-1)+E38</f>
        <v>0.016841620739546127</v>
      </c>
    </row>
    <row r="40" spans="1:6" ht="15.75">
      <c r="A40" s="1">
        <v>1964</v>
      </c>
      <c r="B40" s="1">
        <v>84.75</v>
      </c>
      <c r="C40" s="17">
        <v>2.584875</v>
      </c>
      <c r="D40" s="15">
        <f t="shared" si="2"/>
        <v>0.0305</v>
      </c>
      <c r="E40" s="2">
        <v>0.0418</v>
      </c>
      <c r="F40" s="15">
        <f aca="true" t="shared" si="3" ref="F40:F87">((E39*(1-(1+E40)^(-10))/E40+1/(1+E40)^10)-1)+E39</f>
        <v>0.037280648911540815</v>
      </c>
    </row>
    <row r="41" spans="1:6" ht="15.75">
      <c r="A41" s="1">
        <v>1965</v>
      </c>
      <c r="B41" s="1">
        <v>92.43</v>
      </c>
      <c r="C41" s="17">
        <v>2.828358</v>
      </c>
      <c r="D41" s="15">
        <f t="shared" si="2"/>
        <v>0.0306</v>
      </c>
      <c r="E41" s="2">
        <v>0.0462</v>
      </c>
      <c r="F41" s="15">
        <f t="shared" si="3"/>
        <v>0.007188550935926234</v>
      </c>
    </row>
    <row r="42" spans="1:6" ht="15.75">
      <c r="A42" s="1">
        <v>1966</v>
      </c>
      <c r="B42" s="1">
        <v>80.33</v>
      </c>
      <c r="C42" s="17">
        <v>2.883847</v>
      </c>
      <c r="D42" s="15">
        <f t="shared" si="2"/>
        <v>0.0359</v>
      </c>
      <c r="E42" s="2">
        <v>0.0484</v>
      </c>
      <c r="F42" s="15">
        <f t="shared" si="3"/>
        <v>0.029079409324299622</v>
      </c>
    </row>
    <row r="43" spans="1:6" ht="15.75">
      <c r="A43" s="1">
        <v>1967</v>
      </c>
      <c r="B43" s="1">
        <v>96.47</v>
      </c>
      <c r="C43" s="17">
        <v>2.980923</v>
      </c>
      <c r="D43" s="15">
        <f t="shared" si="2"/>
        <v>0.030900000000000004</v>
      </c>
      <c r="E43" s="2">
        <v>0.057</v>
      </c>
      <c r="F43" s="15">
        <f t="shared" si="3"/>
        <v>-0.015806209932824666</v>
      </c>
    </row>
    <row r="44" spans="1:6" ht="15.75">
      <c r="A44" s="1">
        <v>1968</v>
      </c>
      <c r="B44" s="1">
        <v>103.86</v>
      </c>
      <c r="C44" s="17">
        <v>3.043098</v>
      </c>
      <c r="D44" s="15">
        <f t="shared" si="2"/>
        <v>0.0293</v>
      </c>
      <c r="E44" s="2">
        <v>0.0603</v>
      </c>
      <c r="F44" s="15">
        <f t="shared" si="3"/>
        <v>0.032746196950768365</v>
      </c>
    </row>
    <row r="45" spans="1:6" ht="15.75">
      <c r="A45" s="1">
        <v>1969</v>
      </c>
      <c r="B45" s="1">
        <v>92.06</v>
      </c>
      <c r="C45" s="17">
        <v>3.240512</v>
      </c>
      <c r="D45" s="15">
        <f t="shared" si="2"/>
        <v>0.035199999999999995</v>
      </c>
      <c r="E45" s="2">
        <v>0.0765</v>
      </c>
      <c r="F45" s="15">
        <f t="shared" si="3"/>
        <v>-0.050140493209926106</v>
      </c>
    </row>
    <row r="46" spans="1:6" ht="15.75">
      <c r="A46" s="1">
        <v>1970</v>
      </c>
      <c r="B46" s="1">
        <v>92.15</v>
      </c>
      <c r="C46" s="17">
        <v>3.18839</v>
      </c>
      <c r="D46" s="15">
        <f t="shared" si="2"/>
        <v>0.0346</v>
      </c>
      <c r="E46" s="2">
        <v>0.0639</v>
      </c>
      <c r="F46" s="15">
        <f t="shared" si="3"/>
        <v>0.16754737183412338</v>
      </c>
    </row>
    <row r="47" spans="1:6" ht="15.75">
      <c r="A47" s="1">
        <v>1971</v>
      </c>
      <c r="B47" s="1">
        <v>102.09</v>
      </c>
      <c r="C47" s="17">
        <v>3.16479</v>
      </c>
      <c r="D47" s="15">
        <f t="shared" si="2"/>
        <v>0.031</v>
      </c>
      <c r="E47" s="2">
        <v>0.0593</v>
      </c>
      <c r="F47" s="15">
        <f t="shared" si="3"/>
        <v>0.09786896619712297</v>
      </c>
    </row>
    <row r="48" spans="1:6" ht="15.75">
      <c r="A48" s="1">
        <v>1972</v>
      </c>
      <c r="B48" s="1">
        <v>118.05</v>
      </c>
      <c r="C48" s="17">
        <v>3.18735</v>
      </c>
      <c r="D48" s="15">
        <f t="shared" si="2"/>
        <v>0.027</v>
      </c>
      <c r="E48" s="2">
        <v>0.0636</v>
      </c>
      <c r="F48" s="15">
        <f t="shared" si="3"/>
        <v>0.02818449050444969</v>
      </c>
    </row>
    <row r="49" spans="1:6" ht="15.75">
      <c r="A49" s="1">
        <v>1973</v>
      </c>
      <c r="B49" s="1">
        <v>97.55</v>
      </c>
      <c r="C49" s="17">
        <v>3.60935</v>
      </c>
      <c r="D49" s="15">
        <f t="shared" si="2"/>
        <v>0.037000000000000005</v>
      </c>
      <c r="E49" s="2">
        <v>0.0674</v>
      </c>
      <c r="F49" s="15">
        <f t="shared" si="3"/>
        <v>0.036586646024150085</v>
      </c>
    </row>
    <row r="50" spans="1:6" ht="15.75">
      <c r="A50" s="1">
        <v>1974</v>
      </c>
      <c r="B50" s="1">
        <v>68.56</v>
      </c>
      <c r="C50" s="17">
        <v>3.722808</v>
      </c>
      <c r="D50" s="15">
        <f t="shared" si="2"/>
        <v>0.0543</v>
      </c>
      <c r="E50" s="2">
        <v>0.0743</v>
      </c>
      <c r="F50" s="15">
        <f t="shared" si="3"/>
        <v>0.019886086932378574</v>
      </c>
    </row>
    <row r="51" spans="1:6" ht="15.75">
      <c r="A51" s="1">
        <v>1975</v>
      </c>
      <c r="B51" s="1">
        <v>90.19</v>
      </c>
      <c r="C51" s="17">
        <v>3.733866</v>
      </c>
      <c r="D51" s="15">
        <f t="shared" si="2"/>
        <v>0.0414</v>
      </c>
      <c r="E51" s="2">
        <v>0.08</v>
      </c>
      <c r="F51" s="15">
        <f t="shared" si="3"/>
        <v>0.03605253602603384</v>
      </c>
    </row>
    <row r="52" spans="1:6" ht="15.75">
      <c r="A52" s="1">
        <v>1976</v>
      </c>
      <c r="B52" s="1">
        <v>107.46</v>
      </c>
      <c r="C52" s="17">
        <v>4.223178</v>
      </c>
      <c r="D52" s="15">
        <f t="shared" si="2"/>
        <v>0.0393</v>
      </c>
      <c r="E52" s="2">
        <v>0.0687</v>
      </c>
      <c r="F52" s="15">
        <f t="shared" si="3"/>
        <v>0.1598456074290921</v>
      </c>
    </row>
    <row r="53" spans="1:6" ht="15.75">
      <c r="A53" s="1">
        <v>1977</v>
      </c>
      <c r="B53" s="1">
        <v>95.1</v>
      </c>
      <c r="C53" s="17">
        <v>4.85961</v>
      </c>
      <c r="D53" s="15">
        <f t="shared" si="2"/>
        <v>0.0511</v>
      </c>
      <c r="E53" s="2">
        <v>0.0769</v>
      </c>
      <c r="F53" s="15">
        <f t="shared" si="3"/>
        <v>0.012899606071070449</v>
      </c>
    </row>
    <row r="54" spans="1:6" ht="15.75">
      <c r="A54" s="1">
        <v>1978</v>
      </c>
      <c r="B54" s="1">
        <v>96.11</v>
      </c>
      <c r="C54" s="17">
        <v>5.180329</v>
      </c>
      <c r="D54" s="15">
        <f t="shared" si="2"/>
        <v>0.0539</v>
      </c>
      <c r="E54" s="2">
        <v>0.0901</v>
      </c>
      <c r="F54" s="15">
        <f t="shared" si="3"/>
        <v>-0.007775806907508648</v>
      </c>
    </row>
    <row r="55" spans="1:6" ht="15.75">
      <c r="A55" s="1">
        <v>1979</v>
      </c>
      <c r="B55" s="1">
        <v>107.94</v>
      </c>
      <c r="C55" s="17">
        <v>5.969082</v>
      </c>
      <c r="D55" s="15">
        <f t="shared" si="2"/>
        <v>0.0553</v>
      </c>
      <c r="E55" s="2">
        <v>0.1039</v>
      </c>
      <c r="F55" s="15">
        <f t="shared" si="3"/>
        <v>0.006707203124723546</v>
      </c>
    </row>
    <row r="56" spans="1:6" ht="15.75">
      <c r="A56" s="1">
        <v>1980</v>
      </c>
      <c r="B56" s="1">
        <v>135.76</v>
      </c>
      <c r="C56" s="17">
        <v>6.435024</v>
      </c>
      <c r="D56" s="15">
        <f t="shared" si="2"/>
        <v>0.047400000000000005</v>
      </c>
      <c r="E56" s="2">
        <v>0.1284</v>
      </c>
      <c r="F56" s="15">
        <f t="shared" si="3"/>
        <v>-0.02989744251999403</v>
      </c>
    </row>
    <row r="57" spans="1:6" ht="15.75">
      <c r="A57" s="1">
        <v>1981</v>
      </c>
      <c r="B57" s="1">
        <v>122.55</v>
      </c>
      <c r="C57" s="17">
        <v>6.826035</v>
      </c>
      <c r="D57" s="15">
        <f t="shared" si="2"/>
        <v>0.0557</v>
      </c>
      <c r="E57" s="2">
        <v>0.1372</v>
      </c>
      <c r="F57" s="15">
        <f t="shared" si="3"/>
        <v>0.08199215335892354</v>
      </c>
    </row>
    <row r="58" spans="1:6" ht="15.75">
      <c r="A58" s="1">
        <v>1982</v>
      </c>
      <c r="B58" s="1">
        <v>140.64</v>
      </c>
      <c r="C58" s="17">
        <v>6.933552</v>
      </c>
      <c r="D58" s="15">
        <f t="shared" si="2"/>
        <v>0.049300000000000004</v>
      </c>
      <c r="E58" s="2">
        <v>0.1054</v>
      </c>
      <c r="F58" s="15">
        <f t="shared" si="3"/>
        <v>0.32814549486295586</v>
      </c>
    </row>
    <row r="59" spans="1:6" ht="15.75">
      <c r="A59" s="1">
        <v>1983</v>
      </c>
      <c r="B59" s="1">
        <v>164.93</v>
      </c>
      <c r="C59" s="17">
        <v>7.124976</v>
      </c>
      <c r="D59" s="15">
        <f t="shared" si="2"/>
        <v>0.0432</v>
      </c>
      <c r="E59" s="2">
        <v>0.1183</v>
      </c>
      <c r="F59" s="15">
        <f t="shared" si="3"/>
        <v>0.032002094451429264</v>
      </c>
    </row>
    <row r="60" spans="1:6" ht="15.75">
      <c r="A60" s="1">
        <v>1984</v>
      </c>
      <c r="B60" s="1">
        <v>167.24</v>
      </c>
      <c r="C60" s="17">
        <v>7.826832</v>
      </c>
      <c r="D60" s="15">
        <f t="shared" si="2"/>
        <v>0.046799999999999994</v>
      </c>
      <c r="E60" s="2">
        <v>0.115</v>
      </c>
      <c r="F60" s="15">
        <f t="shared" si="3"/>
        <v>0.13733364344102345</v>
      </c>
    </row>
    <row r="61" spans="1:6" ht="15.75">
      <c r="A61" s="1">
        <v>1985</v>
      </c>
      <c r="B61" s="1">
        <v>211.28</v>
      </c>
      <c r="C61" s="17">
        <v>8.197664</v>
      </c>
      <c r="D61" s="15">
        <f t="shared" si="2"/>
        <v>0.0388</v>
      </c>
      <c r="E61" s="2">
        <v>0.0926</v>
      </c>
      <c r="F61" s="15">
        <f t="shared" si="3"/>
        <v>0.2571248821260641</v>
      </c>
    </row>
    <row r="62" spans="1:6" ht="15.75">
      <c r="A62" s="1">
        <v>1986</v>
      </c>
      <c r="B62" s="1">
        <v>242.17</v>
      </c>
      <c r="C62" s="17">
        <v>8.185346</v>
      </c>
      <c r="D62" s="15">
        <f t="shared" si="2"/>
        <v>0.0338</v>
      </c>
      <c r="E62" s="2">
        <v>0.0711</v>
      </c>
      <c r="F62" s="15">
        <f t="shared" si="3"/>
        <v>0.24284215141767618</v>
      </c>
    </row>
    <row r="63" spans="1:6" ht="15.75">
      <c r="A63" s="1">
        <v>1987</v>
      </c>
      <c r="B63" s="1">
        <v>247.08</v>
      </c>
      <c r="C63" s="17">
        <v>9.166668</v>
      </c>
      <c r="D63" s="15">
        <f t="shared" si="2"/>
        <v>0.037099999999999994</v>
      </c>
      <c r="E63" s="2">
        <v>0.0899</v>
      </c>
      <c r="F63" s="15">
        <f t="shared" si="3"/>
        <v>-0.04960508937926228</v>
      </c>
    </row>
    <row r="64" spans="1:6" ht="15.75">
      <c r="A64" s="1">
        <v>1988</v>
      </c>
      <c r="B64" s="1">
        <v>277.72</v>
      </c>
      <c r="C64" s="17">
        <v>10.220096</v>
      </c>
      <c r="D64" s="15">
        <f t="shared" si="2"/>
        <v>0.03679999999999999</v>
      </c>
      <c r="E64" s="2">
        <v>0.0911</v>
      </c>
      <c r="F64" s="15">
        <f t="shared" si="3"/>
        <v>0.08223595843484167</v>
      </c>
    </row>
    <row r="65" spans="1:6" ht="15.75">
      <c r="A65" s="1">
        <v>1989</v>
      </c>
      <c r="B65" s="1">
        <v>353.4</v>
      </c>
      <c r="C65" s="17">
        <v>11.73288</v>
      </c>
      <c r="D65" s="15">
        <f t="shared" si="2"/>
        <v>0.0332</v>
      </c>
      <c r="E65" s="2">
        <v>0.0784</v>
      </c>
      <c r="F65" s="15">
        <f t="shared" si="3"/>
        <v>0.17693647159446219</v>
      </c>
    </row>
    <row r="66" spans="1:6" ht="15.75">
      <c r="A66" s="1">
        <v>1990</v>
      </c>
      <c r="B66" s="1">
        <v>330.22</v>
      </c>
      <c r="C66" s="17">
        <v>12.350228</v>
      </c>
      <c r="D66" s="15">
        <f t="shared" si="2"/>
        <v>0.037399999999999996</v>
      </c>
      <c r="E66" s="2">
        <v>0.0808</v>
      </c>
      <c r="F66" s="15">
        <f t="shared" si="3"/>
        <v>0.06235375333553336</v>
      </c>
    </row>
    <row r="67" spans="1:6" ht="15.75">
      <c r="A67" s="1">
        <v>1991</v>
      </c>
      <c r="B67" s="1">
        <v>417.09</v>
      </c>
      <c r="C67" s="17">
        <v>12.971499</v>
      </c>
      <c r="D67" s="15">
        <f t="shared" si="2"/>
        <v>0.031100000000000003</v>
      </c>
      <c r="E67" s="2">
        <v>0.0709</v>
      </c>
      <c r="F67" s="15">
        <f t="shared" si="3"/>
        <v>0.15004510019517303</v>
      </c>
    </row>
    <row r="68" spans="1:6" ht="15.75">
      <c r="A68" s="1">
        <v>1992</v>
      </c>
      <c r="B68" s="1">
        <v>435.71</v>
      </c>
      <c r="C68" s="17">
        <v>12.63559</v>
      </c>
      <c r="D68" s="15">
        <f aca="true" t="shared" si="4" ref="D68:D78">C68/B68</f>
        <v>0.029</v>
      </c>
      <c r="E68" s="2">
        <v>0.0677</v>
      </c>
      <c r="F68" s="15">
        <f t="shared" si="3"/>
        <v>0.09361637316207942</v>
      </c>
    </row>
    <row r="69" spans="1:6" ht="15.75">
      <c r="A69" s="1">
        <v>1993</v>
      </c>
      <c r="B69" s="1">
        <v>466.45</v>
      </c>
      <c r="C69" s="17">
        <v>12.68744</v>
      </c>
      <c r="D69" s="15">
        <f t="shared" si="4"/>
        <v>0.027200000000000002</v>
      </c>
      <c r="E69" s="2">
        <v>0.0577</v>
      </c>
      <c r="F69" s="15">
        <f t="shared" si="3"/>
        <v>0.14210957589263107</v>
      </c>
    </row>
    <row r="70" spans="1:6" ht="15.75">
      <c r="A70" s="1">
        <v>1994</v>
      </c>
      <c r="B70" s="1">
        <v>459.27</v>
      </c>
      <c r="C70" s="17">
        <v>13.364757</v>
      </c>
      <c r="D70" s="15">
        <f t="shared" si="4"/>
        <v>0.029100000000000004</v>
      </c>
      <c r="E70" s="2">
        <v>0.0781</v>
      </c>
      <c r="F70" s="15">
        <f t="shared" si="3"/>
        <v>-0.08036655550998592</v>
      </c>
    </row>
    <row r="71" spans="1:6" ht="15.75">
      <c r="A71" s="1">
        <v>1995</v>
      </c>
      <c r="B71" s="1">
        <v>615.93</v>
      </c>
      <c r="C71" s="17">
        <v>14.16639</v>
      </c>
      <c r="D71" s="15">
        <f t="shared" si="4"/>
        <v>0.023000000000000003</v>
      </c>
      <c r="E71" s="2">
        <v>0.0571</v>
      </c>
      <c r="F71" s="15">
        <f t="shared" si="3"/>
        <v>0.23480780112538907</v>
      </c>
    </row>
    <row r="72" spans="1:6" ht="15.75">
      <c r="A72" s="1">
        <v>1996</v>
      </c>
      <c r="B72" s="1">
        <v>747.74</v>
      </c>
      <c r="C72" s="17">
        <v>14.888874</v>
      </c>
      <c r="D72" s="15">
        <f t="shared" si="4"/>
        <v>0.019911832990076764</v>
      </c>
      <c r="E72" s="2">
        <v>0.063</v>
      </c>
      <c r="F72" s="15">
        <f t="shared" si="3"/>
        <v>0.01428607793401844</v>
      </c>
    </row>
    <row r="73" spans="1:6" ht="15.75">
      <c r="A73" s="1">
        <v>1997</v>
      </c>
      <c r="B73" s="1">
        <v>970.43</v>
      </c>
      <c r="C73" s="17">
        <v>15.522</v>
      </c>
      <c r="D73" s="15">
        <f t="shared" si="4"/>
        <v>0.015994971301381864</v>
      </c>
      <c r="E73" s="2">
        <v>0.0581</v>
      </c>
      <c r="F73" s="15">
        <f t="shared" si="3"/>
        <v>0.09939130272977531</v>
      </c>
    </row>
    <row r="74" spans="1:6" ht="15.75">
      <c r="A74" s="1">
        <v>1998</v>
      </c>
      <c r="B74" s="1">
        <v>1229.23</v>
      </c>
      <c r="C74" s="17">
        <v>16.2</v>
      </c>
      <c r="D74" s="15">
        <f t="shared" si="4"/>
        <v>0.013178981964319126</v>
      </c>
      <c r="E74" s="2">
        <v>0.0465</v>
      </c>
      <c r="F74" s="15">
        <f t="shared" si="3"/>
        <v>0.14921431922606215</v>
      </c>
    </row>
    <row r="75" spans="1:6" ht="15.75">
      <c r="A75" s="1">
        <v>1999</v>
      </c>
      <c r="B75" s="1">
        <v>1469.25</v>
      </c>
      <c r="C75" s="17">
        <v>16.709</v>
      </c>
      <c r="D75" s="15">
        <f t="shared" si="4"/>
        <v>0.011372468946741534</v>
      </c>
      <c r="E75" s="2">
        <v>0.0644</v>
      </c>
      <c r="F75" s="15">
        <f t="shared" si="3"/>
        <v>-0.08254214796268576</v>
      </c>
    </row>
    <row r="76" spans="1:6" s="11" customFormat="1" ht="15.75">
      <c r="A76" s="1">
        <v>2000</v>
      </c>
      <c r="B76" s="1">
        <v>1320.28</v>
      </c>
      <c r="C76" s="1">
        <v>16.27</v>
      </c>
      <c r="D76" s="2">
        <f t="shared" si="4"/>
        <v>0.012323143575605175</v>
      </c>
      <c r="E76" s="2">
        <v>0.0511</v>
      </c>
      <c r="F76" s="15">
        <f t="shared" si="3"/>
        <v>0.16655267125397488</v>
      </c>
    </row>
    <row r="77" spans="1:6" ht="15.75">
      <c r="A77" s="1">
        <v>2001</v>
      </c>
      <c r="B77" s="1">
        <v>1148.09</v>
      </c>
      <c r="C77" s="1">
        <v>15.74</v>
      </c>
      <c r="D77" s="2">
        <f t="shared" si="4"/>
        <v>0.013709726589378883</v>
      </c>
      <c r="E77" s="2">
        <v>0.0505</v>
      </c>
      <c r="F77" s="15">
        <f t="shared" si="3"/>
        <v>0.055721811892492555</v>
      </c>
    </row>
    <row r="78" spans="1:6" s="3" customFormat="1" ht="15.75">
      <c r="A78" s="1">
        <v>2002</v>
      </c>
      <c r="B78" s="1">
        <v>879.82</v>
      </c>
      <c r="C78" s="1">
        <v>16.08</v>
      </c>
      <c r="D78" s="2">
        <f t="shared" si="4"/>
        <v>0.018276465640699232</v>
      </c>
      <c r="E78" s="2">
        <v>0.0382</v>
      </c>
      <c r="F78" s="15">
        <f t="shared" si="3"/>
        <v>0.15116400378109285</v>
      </c>
    </row>
    <row r="79" spans="1:6" ht="15.75">
      <c r="A79" s="1">
        <v>2003</v>
      </c>
      <c r="B79" s="1">
        <v>1111.91</v>
      </c>
      <c r="C79" s="1">
        <v>17.39</v>
      </c>
      <c r="D79" s="2">
        <f aca="true" t="shared" si="5" ref="D79:D87">C79/B79</f>
        <v>0.015639755016143394</v>
      </c>
      <c r="E79" s="2">
        <v>0.0425</v>
      </c>
      <c r="F79" s="15">
        <f t="shared" si="3"/>
        <v>0.003753185881775853</v>
      </c>
    </row>
    <row r="80" spans="1:6" s="24" customFormat="1" ht="15.75">
      <c r="A80" s="3">
        <v>2004</v>
      </c>
      <c r="B80" s="3">
        <v>1211.92</v>
      </c>
      <c r="C80" s="3">
        <v>19.44</v>
      </c>
      <c r="D80" s="26">
        <f t="shared" si="5"/>
        <v>0.016040662750016504</v>
      </c>
      <c r="E80" s="26">
        <v>0.0422</v>
      </c>
      <c r="F80" s="15">
        <f t="shared" si="3"/>
        <v>0.04490683702274547</v>
      </c>
    </row>
    <row r="81" spans="1:6" s="16" customFormat="1" ht="15.75">
      <c r="A81" s="3">
        <v>2005</v>
      </c>
      <c r="B81" s="3">
        <v>1248.29</v>
      </c>
      <c r="C81" s="25">
        <v>22.22</v>
      </c>
      <c r="D81" s="26">
        <f t="shared" si="5"/>
        <v>0.017800350880003844</v>
      </c>
      <c r="E81" s="26">
        <v>0.0439</v>
      </c>
      <c r="F81" s="15">
        <f t="shared" si="3"/>
        <v>0.028675329597779506</v>
      </c>
    </row>
    <row r="82" spans="1:6" ht="15.75">
      <c r="A82" s="3">
        <v>2006</v>
      </c>
      <c r="B82" s="3">
        <v>1418.3</v>
      </c>
      <c r="C82" s="3">
        <v>24.88</v>
      </c>
      <c r="D82" s="26">
        <f t="shared" si="5"/>
        <v>0.01754212789959811</v>
      </c>
      <c r="E82" s="26">
        <v>0.047</v>
      </c>
      <c r="F82" s="15">
        <f t="shared" si="3"/>
        <v>0.019610012417568386</v>
      </c>
    </row>
    <row r="83" spans="1:6" ht="15.75">
      <c r="A83" s="3">
        <v>2007</v>
      </c>
      <c r="B83" s="16">
        <v>1468.36</v>
      </c>
      <c r="C83" s="3">
        <v>27.73</v>
      </c>
      <c r="D83" s="27">
        <f t="shared" si="5"/>
        <v>0.01888501457408265</v>
      </c>
      <c r="E83" s="27">
        <v>0.0402</v>
      </c>
      <c r="F83" s="15">
        <f t="shared" si="3"/>
        <v>0.10209921930012807</v>
      </c>
    </row>
    <row r="84" spans="1:6" ht="15.75">
      <c r="A84" s="20">
        <v>2008</v>
      </c>
      <c r="B84" s="20">
        <v>903.25</v>
      </c>
      <c r="C84" s="20">
        <v>28.39</v>
      </c>
      <c r="D84" s="28">
        <f t="shared" si="5"/>
        <v>0.031430943814004984</v>
      </c>
      <c r="E84" s="27">
        <v>0.0221</v>
      </c>
      <c r="F84" s="15">
        <f t="shared" si="3"/>
        <v>0.20101279926977011</v>
      </c>
    </row>
    <row r="85" spans="1:6" ht="15.75">
      <c r="A85" s="20">
        <v>2009</v>
      </c>
      <c r="B85" s="20">
        <v>1115.1</v>
      </c>
      <c r="C85" s="20">
        <v>22.41</v>
      </c>
      <c r="D85" s="28">
        <f t="shared" si="5"/>
        <v>0.02009685230024213</v>
      </c>
      <c r="E85" s="27">
        <v>0.0384</v>
      </c>
      <c r="F85" s="15">
        <f t="shared" si="3"/>
        <v>-0.11116695313259162</v>
      </c>
    </row>
    <row r="86" spans="1:6" ht="15.75">
      <c r="A86" s="20">
        <v>2010</v>
      </c>
      <c r="B86" s="20">
        <v>1257.64</v>
      </c>
      <c r="C86" s="20">
        <v>22.73</v>
      </c>
      <c r="D86" s="28">
        <f t="shared" si="5"/>
        <v>0.018073534556788905</v>
      </c>
      <c r="E86" s="27">
        <v>0.0329</v>
      </c>
      <c r="F86" s="42">
        <f t="shared" si="3"/>
        <v>0.08462933880355772</v>
      </c>
    </row>
    <row r="87" spans="1:6" ht="15.75">
      <c r="A87" s="20">
        <v>2011</v>
      </c>
      <c r="B87" s="20">
        <v>1257.6</v>
      </c>
      <c r="C87" s="20">
        <v>26.02</v>
      </c>
      <c r="D87" s="28">
        <f t="shared" si="5"/>
        <v>0.02069020356234097</v>
      </c>
      <c r="E87" s="27">
        <v>0.0188</v>
      </c>
      <c r="F87" s="42">
        <f t="shared" si="3"/>
        <v>0.16035334999461354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24"/>
  <sheetViews>
    <sheetView zoomScalePageLayoutView="0" workbookViewId="0" topLeftCell="A1">
      <selection activeCell="E91" sqref="E91"/>
    </sheetView>
  </sheetViews>
  <sheetFormatPr defaultColWidth="11.375" defaultRowHeight="12.75"/>
  <sheetData>
    <row r="1" spans="1:2" s="32" customFormat="1" ht="12.75">
      <c r="A1" s="31" t="s">
        <v>44</v>
      </c>
      <c r="B1" s="31" t="s">
        <v>45</v>
      </c>
    </row>
    <row r="2" spans="1:2" s="32" customFormat="1" ht="12.75">
      <c r="A2" s="31" t="s">
        <v>46</v>
      </c>
      <c r="B2" s="31" t="s">
        <v>47</v>
      </c>
    </row>
    <row r="3" spans="1:2" s="32" customFormat="1" ht="12.75">
      <c r="A3" s="31" t="s">
        <v>48</v>
      </c>
      <c r="B3" s="31" t="s">
        <v>49</v>
      </c>
    </row>
    <row r="4" spans="1:2" s="32" customFormat="1" ht="12.75">
      <c r="A4" s="31" t="s">
        <v>50</v>
      </c>
      <c r="B4" s="31" t="s">
        <v>51</v>
      </c>
    </row>
    <row r="5" spans="1:2" s="32" customFormat="1" ht="12.75">
      <c r="A5" s="31" t="s">
        <v>52</v>
      </c>
      <c r="B5" s="31" t="s">
        <v>53</v>
      </c>
    </row>
    <row r="6" spans="1:2" s="32" customFormat="1" ht="12.75">
      <c r="A6" s="31" t="s">
        <v>54</v>
      </c>
      <c r="B6" s="31" t="s">
        <v>55</v>
      </c>
    </row>
    <row r="7" spans="1:2" s="32" customFormat="1" ht="12.75">
      <c r="A7" s="31" t="s">
        <v>56</v>
      </c>
      <c r="B7" s="31" t="s">
        <v>57</v>
      </c>
    </row>
    <row r="8" spans="1:2" s="32" customFormat="1" ht="12.75">
      <c r="A8" s="31" t="s">
        <v>58</v>
      </c>
      <c r="B8" s="31" t="s">
        <v>59</v>
      </c>
    </row>
    <row r="9" spans="1:2" s="32" customFormat="1" ht="12.75">
      <c r="A9" s="31" t="s">
        <v>60</v>
      </c>
      <c r="B9" s="31" t="s">
        <v>61</v>
      </c>
    </row>
    <row r="10" spans="1:2" s="32" customFormat="1" ht="12.75">
      <c r="A10" s="31" t="s">
        <v>62</v>
      </c>
      <c r="B10" s="31" t="s">
        <v>64</v>
      </c>
    </row>
    <row r="11" s="32" customFormat="1" ht="12.75"/>
    <row r="12" spans="1:7" s="32" customFormat="1" ht="12.75">
      <c r="A12" s="31" t="s">
        <v>65</v>
      </c>
      <c r="B12" s="31" t="s">
        <v>66</v>
      </c>
      <c r="E12" s="32" t="s">
        <v>67</v>
      </c>
      <c r="F12" s="32" t="s">
        <v>68</v>
      </c>
      <c r="G12" s="32" t="s">
        <v>69</v>
      </c>
    </row>
    <row r="13" spans="1:7" s="32" customFormat="1" ht="12.75">
      <c r="A13" s="39">
        <v>10958</v>
      </c>
      <c r="B13" s="33">
        <v>0.72</v>
      </c>
      <c r="E13" s="32">
        <v>1934</v>
      </c>
      <c r="F13" s="33">
        <f>(B13+B16+B19+B22)</f>
        <v>1.29</v>
      </c>
      <c r="G13" s="34">
        <f>(F13/4)/100</f>
        <v>0.003225</v>
      </c>
    </row>
    <row r="14" spans="1:7" s="32" customFormat="1" ht="12.75">
      <c r="A14" s="40" t="s">
        <v>74</v>
      </c>
      <c r="B14" s="33">
        <v>0.62</v>
      </c>
      <c r="E14" s="32">
        <v>1935</v>
      </c>
      <c r="F14" s="35">
        <f>B25+B28+B31+B34</f>
        <v>0.7</v>
      </c>
      <c r="G14" s="34">
        <f aca="true" t="shared" si="0" ref="G14:G77">(F14/4)/100</f>
        <v>0.0017499999999999998</v>
      </c>
    </row>
    <row r="15" spans="1:7" s="32" customFormat="1" ht="12.75">
      <c r="A15" s="40" t="s">
        <v>76</v>
      </c>
      <c r="B15" s="33">
        <v>0.24</v>
      </c>
      <c r="E15" s="32">
        <v>1936</v>
      </c>
      <c r="F15" s="35">
        <f>B37+B40+B43+B46</f>
        <v>0.68</v>
      </c>
      <c r="G15" s="34">
        <f t="shared" si="0"/>
        <v>0.0017000000000000001</v>
      </c>
    </row>
    <row r="16" spans="1:7" s="32" customFormat="1" ht="12.75">
      <c r="A16" s="40" t="s">
        <v>78</v>
      </c>
      <c r="B16" s="33">
        <v>0.15</v>
      </c>
      <c r="E16" s="32">
        <v>1937</v>
      </c>
      <c r="F16" s="33">
        <f>B49+B52+B55+B58</f>
        <v>1.2100000000000002</v>
      </c>
      <c r="G16" s="34">
        <f t="shared" si="0"/>
        <v>0.0030250000000000003</v>
      </c>
    </row>
    <row r="17" spans="1:7" s="32" customFormat="1" ht="12.75">
      <c r="A17" s="40" t="s">
        <v>80</v>
      </c>
      <c r="B17" s="33">
        <v>0.16</v>
      </c>
      <c r="E17" s="32">
        <f>E16+1</f>
        <v>1938</v>
      </c>
      <c r="F17" s="33">
        <f>B61+B64+B67+B70</f>
        <v>0.31</v>
      </c>
      <c r="G17" s="34">
        <f t="shared" si="0"/>
        <v>0.000775</v>
      </c>
    </row>
    <row r="18" spans="1:7" s="32" customFormat="1" ht="12.75">
      <c r="A18" s="40" t="s">
        <v>82</v>
      </c>
      <c r="B18" s="33">
        <v>0.15</v>
      </c>
      <c r="E18" s="32">
        <f aca="true" t="shared" si="1" ref="E18:E81">E17+1</f>
        <v>1939</v>
      </c>
      <c r="F18" s="33">
        <f>B73+B76+B79+B82</f>
        <v>0.15000000000000002</v>
      </c>
      <c r="G18" s="34">
        <f t="shared" si="0"/>
        <v>0.00037500000000000006</v>
      </c>
    </row>
    <row r="19" spans="1:7" s="32" customFormat="1" ht="12.75">
      <c r="A19" s="40" t="s">
        <v>84</v>
      </c>
      <c r="B19" s="33">
        <v>0.15</v>
      </c>
      <c r="E19" s="32">
        <f t="shared" si="1"/>
        <v>1940</v>
      </c>
      <c r="F19" s="33">
        <f>B85+B88+B91+B94</f>
        <v>0.1</v>
      </c>
      <c r="G19" s="34">
        <f t="shared" si="0"/>
        <v>0.00025</v>
      </c>
    </row>
    <row r="20" spans="1:7" s="32" customFormat="1" ht="12.75">
      <c r="A20" s="40" t="s">
        <v>86</v>
      </c>
      <c r="B20" s="33">
        <v>0.19</v>
      </c>
      <c r="E20" s="32">
        <f t="shared" si="1"/>
        <v>1941</v>
      </c>
      <c r="F20" s="33">
        <f>B97+B100+B103+B106</f>
        <v>0.32999999999999996</v>
      </c>
      <c r="G20" s="34">
        <f t="shared" si="0"/>
        <v>0.0008249999999999999</v>
      </c>
    </row>
    <row r="21" spans="1:7" s="32" customFormat="1" ht="12.75">
      <c r="A21" s="40" t="s">
        <v>88</v>
      </c>
      <c r="B21" s="33">
        <v>0.21</v>
      </c>
      <c r="E21" s="32">
        <f t="shared" si="1"/>
        <v>1942</v>
      </c>
      <c r="F21" s="33">
        <f>B109+B112+B115+B118</f>
        <v>1.35</v>
      </c>
      <c r="G21" s="34">
        <f t="shared" si="0"/>
        <v>0.0033750000000000004</v>
      </c>
    </row>
    <row r="22" spans="1:7" s="32" customFormat="1" ht="12.75">
      <c r="A22" s="40" t="s">
        <v>90</v>
      </c>
      <c r="B22" s="33">
        <v>0.27</v>
      </c>
      <c r="E22" s="32">
        <f t="shared" si="1"/>
        <v>1943</v>
      </c>
      <c r="F22" s="33">
        <f>B121+B124+B127+B130</f>
        <v>1.52</v>
      </c>
      <c r="G22" s="34">
        <f t="shared" si="0"/>
        <v>0.0038</v>
      </c>
    </row>
    <row r="23" spans="1:7" s="32" customFormat="1" ht="12.75">
      <c r="A23" s="40" t="s">
        <v>92</v>
      </c>
      <c r="B23" s="33">
        <v>0.25</v>
      </c>
      <c r="E23" s="32">
        <f t="shared" si="1"/>
        <v>1944</v>
      </c>
      <c r="F23" s="33">
        <f>B133+B136+B139+B142</f>
        <v>1.52</v>
      </c>
      <c r="G23" s="34">
        <f t="shared" si="0"/>
        <v>0.0038</v>
      </c>
    </row>
    <row r="24" spans="1:7" s="32" customFormat="1" ht="12.75">
      <c r="A24" s="40" t="s">
        <v>94</v>
      </c>
      <c r="B24" s="33">
        <v>0.23</v>
      </c>
      <c r="E24" s="32">
        <f t="shared" si="1"/>
        <v>1945</v>
      </c>
      <c r="F24" s="33">
        <f>B145+B148+B151+B154</f>
        <v>1.52</v>
      </c>
      <c r="G24" s="34">
        <f t="shared" si="0"/>
        <v>0.0038</v>
      </c>
    </row>
    <row r="25" spans="1:7" s="32" customFormat="1" ht="12.75">
      <c r="A25" s="36">
        <v>11324</v>
      </c>
      <c r="B25" s="33">
        <v>0.2</v>
      </c>
      <c r="E25" s="32">
        <f t="shared" si="1"/>
        <v>1946</v>
      </c>
      <c r="F25" s="33">
        <f>B157+B160+B163+B166</f>
        <v>1.52</v>
      </c>
      <c r="G25" s="34">
        <f t="shared" si="0"/>
        <v>0.0038</v>
      </c>
    </row>
    <row r="26" spans="1:7" s="32" customFormat="1" ht="12.75">
      <c r="A26" s="40" t="s">
        <v>74</v>
      </c>
      <c r="B26" s="33">
        <v>0.19</v>
      </c>
      <c r="E26" s="32">
        <f t="shared" si="1"/>
        <v>1947</v>
      </c>
      <c r="F26" s="33">
        <f>B169+B172+B175+B178</f>
        <v>2.27</v>
      </c>
      <c r="G26" s="34">
        <f t="shared" si="0"/>
        <v>0.005675</v>
      </c>
    </row>
    <row r="27" spans="1:7" s="32" customFormat="1" ht="12.75">
      <c r="A27" s="40" t="s">
        <v>76</v>
      </c>
      <c r="B27" s="33">
        <v>0.15</v>
      </c>
      <c r="E27" s="32">
        <f t="shared" si="1"/>
        <v>1948</v>
      </c>
      <c r="F27" s="33">
        <f>B181+B184+B187+B190</f>
        <v>4.09</v>
      </c>
      <c r="G27" s="34">
        <f t="shared" si="0"/>
        <v>0.010225</v>
      </c>
    </row>
    <row r="28" spans="1:7" s="32" customFormat="1" ht="12.75">
      <c r="A28" s="40" t="s">
        <v>78</v>
      </c>
      <c r="B28" s="33">
        <v>0.15</v>
      </c>
      <c r="E28" s="32">
        <f t="shared" si="1"/>
        <v>1949</v>
      </c>
      <c r="F28" s="33">
        <f>B193+B196+B199+B202</f>
        <v>4.41</v>
      </c>
      <c r="G28" s="34">
        <f t="shared" si="0"/>
        <v>0.011025</v>
      </c>
    </row>
    <row r="29" spans="1:7" s="32" customFormat="1" ht="12.75">
      <c r="A29" s="40" t="s">
        <v>80</v>
      </c>
      <c r="B29" s="33">
        <v>0.15</v>
      </c>
      <c r="E29" s="32">
        <f t="shared" si="1"/>
        <v>1950</v>
      </c>
      <c r="F29" s="33">
        <f>B205+B208+B211+B214</f>
        <v>4.6899999999999995</v>
      </c>
      <c r="G29" s="34">
        <f t="shared" si="0"/>
        <v>0.011725</v>
      </c>
    </row>
    <row r="30" spans="1:7" s="32" customFormat="1" ht="12.75">
      <c r="A30" s="40" t="s">
        <v>82</v>
      </c>
      <c r="B30" s="33">
        <v>0.15</v>
      </c>
      <c r="E30" s="32">
        <f t="shared" si="1"/>
        <v>1951</v>
      </c>
      <c r="F30" s="33">
        <f>B217+B220+B223+B226</f>
        <v>5.91</v>
      </c>
      <c r="G30" s="34">
        <f t="shared" si="0"/>
        <v>0.014775</v>
      </c>
    </row>
    <row r="31" spans="1:7" s="32" customFormat="1" ht="12.75">
      <c r="A31" s="40" t="s">
        <v>84</v>
      </c>
      <c r="B31" s="33">
        <v>0.15</v>
      </c>
      <c r="E31" s="32">
        <f t="shared" si="1"/>
        <v>1952</v>
      </c>
      <c r="F31" s="33">
        <f>B229+B232+B235+B238</f>
        <v>6.69</v>
      </c>
      <c r="G31" s="34">
        <f t="shared" si="0"/>
        <v>0.016725</v>
      </c>
    </row>
    <row r="32" spans="1:7" s="32" customFormat="1" ht="12.75">
      <c r="A32" s="40" t="s">
        <v>86</v>
      </c>
      <c r="B32" s="33">
        <v>0.16</v>
      </c>
      <c r="E32" s="32">
        <f t="shared" si="1"/>
        <v>1953</v>
      </c>
      <c r="F32" s="33">
        <f>B241+B244+B247+B250</f>
        <v>7.57</v>
      </c>
      <c r="G32" s="34">
        <f t="shared" si="0"/>
        <v>0.018925</v>
      </c>
    </row>
    <row r="33" spans="1:7" s="32" customFormat="1" ht="12.75">
      <c r="A33" s="40" t="s">
        <v>88</v>
      </c>
      <c r="B33" s="33">
        <v>0.2</v>
      </c>
      <c r="E33" s="32">
        <f t="shared" si="1"/>
        <v>1954</v>
      </c>
      <c r="F33" s="33">
        <f>B253+B256+B259+B262</f>
        <v>3.85</v>
      </c>
      <c r="G33" s="34">
        <f t="shared" si="0"/>
        <v>0.009625</v>
      </c>
    </row>
    <row r="34" spans="1:7" s="32" customFormat="1" ht="12.75">
      <c r="A34" s="40" t="s">
        <v>90</v>
      </c>
      <c r="B34" s="33">
        <v>0.2</v>
      </c>
      <c r="E34" s="32">
        <f t="shared" si="1"/>
        <v>1955</v>
      </c>
      <c r="F34" s="33">
        <f>B265+B268+B271+B274</f>
        <v>6.640000000000001</v>
      </c>
      <c r="G34" s="34">
        <f t="shared" si="0"/>
        <v>0.0166</v>
      </c>
    </row>
    <row r="35" spans="1:7" s="32" customFormat="1" ht="12.75">
      <c r="A35" s="40" t="s">
        <v>92</v>
      </c>
      <c r="B35" s="33">
        <v>0.16</v>
      </c>
      <c r="E35" s="32">
        <f t="shared" si="1"/>
        <v>1956</v>
      </c>
      <c r="F35" s="33">
        <f>B277+B280+B283+B286</f>
        <v>10.22</v>
      </c>
      <c r="G35" s="34">
        <f t="shared" si="0"/>
        <v>0.025550000000000003</v>
      </c>
    </row>
    <row r="36" spans="1:7" s="32" customFormat="1" ht="12.75">
      <c r="A36" s="40" t="s">
        <v>94</v>
      </c>
      <c r="B36" s="33">
        <v>0.15</v>
      </c>
      <c r="E36" s="32">
        <f t="shared" si="1"/>
        <v>1957</v>
      </c>
      <c r="F36" s="33">
        <f>B289+B292+B295+B298</f>
        <v>12.92</v>
      </c>
      <c r="G36" s="34">
        <f t="shared" si="0"/>
        <v>0.0323</v>
      </c>
    </row>
    <row r="37" spans="1:7" s="32" customFormat="1" ht="12.75">
      <c r="A37" s="36">
        <v>11689</v>
      </c>
      <c r="B37" s="33">
        <v>0.2</v>
      </c>
      <c r="E37" s="32">
        <f t="shared" si="1"/>
        <v>1958</v>
      </c>
      <c r="F37" s="33">
        <f>B301+B304+B307+B310</f>
        <v>7.109999999999999</v>
      </c>
      <c r="G37" s="34">
        <f t="shared" si="0"/>
        <v>0.017775</v>
      </c>
    </row>
    <row r="38" spans="1:7" s="32" customFormat="1" ht="12.75">
      <c r="A38" s="40" t="s">
        <v>74</v>
      </c>
      <c r="B38" s="33">
        <v>0.2</v>
      </c>
      <c r="E38" s="32">
        <f t="shared" si="1"/>
        <v>1959</v>
      </c>
      <c r="F38" s="33">
        <f>B313+B316+B319+B322</f>
        <v>13.02</v>
      </c>
      <c r="G38" s="34">
        <f t="shared" si="0"/>
        <v>0.032549999999999996</v>
      </c>
    </row>
    <row r="39" spans="1:7" s="32" customFormat="1" ht="12.75">
      <c r="A39" s="40" t="s">
        <v>76</v>
      </c>
      <c r="B39" s="33">
        <v>0.2</v>
      </c>
      <c r="E39" s="32">
        <f t="shared" si="1"/>
        <v>1960</v>
      </c>
      <c r="F39" s="33">
        <f>B325+B328+B331+B334</f>
        <v>12.18</v>
      </c>
      <c r="G39" s="34">
        <f t="shared" si="0"/>
        <v>0.030449999999999998</v>
      </c>
    </row>
    <row r="40" spans="1:7" s="32" customFormat="1" ht="12.75">
      <c r="A40" s="40" t="s">
        <v>78</v>
      </c>
      <c r="B40" s="33">
        <v>0.2</v>
      </c>
      <c r="E40" s="32">
        <f t="shared" si="1"/>
        <v>1961</v>
      </c>
      <c r="F40" s="33">
        <f>B337+B340+B343+B346</f>
        <v>9.07</v>
      </c>
      <c r="G40" s="34">
        <f t="shared" si="0"/>
        <v>0.022675</v>
      </c>
    </row>
    <row r="41" spans="1:7" s="32" customFormat="1" ht="12.75">
      <c r="A41" s="40" t="s">
        <v>80</v>
      </c>
      <c r="B41" s="33">
        <v>0.2</v>
      </c>
      <c r="E41" s="32">
        <f t="shared" si="1"/>
        <v>1962</v>
      </c>
      <c r="F41" s="33">
        <f>B349+B352+B355+B358</f>
        <v>11.110000000000001</v>
      </c>
      <c r="G41" s="34">
        <f t="shared" si="0"/>
        <v>0.027775000000000005</v>
      </c>
    </row>
    <row r="42" spans="1:7" s="32" customFormat="1" ht="12.75">
      <c r="A42" s="40" t="s">
        <v>82</v>
      </c>
      <c r="B42" s="33">
        <v>0.2</v>
      </c>
      <c r="E42" s="32">
        <f t="shared" si="1"/>
        <v>1963</v>
      </c>
      <c r="F42" s="33">
        <f>B361+B364+B367+B370</f>
        <v>12.440000000000001</v>
      </c>
      <c r="G42" s="34">
        <f t="shared" si="0"/>
        <v>0.031100000000000003</v>
      </c>
    </row>
    <row r="43" spans="1:7" s="32" customFormat="1" ht="12.75">
      <c r="A43" s="40" t="s">
        <v>84</v>
      </c>
      <c r="B43" s="33">
        <v>0.15</v>
      </c>
      <c r="E43" s="32">
        <f t="shared" si="1"/>
        <v>1964</v>
      </c>
      <c r="F43" s="33">
        <f>B373+B376+B379+B382</f>
        <v>14.02</v>
      </c>
      <c r="G43" s="34">
        <f t="shared" si="0"/>
        <v>0.03505</v>
      </c>
    </row>
    <row r="44" spans="1:7" s="32" customFormat="1" ht="12.75">
      <c r="A44" s="40" t="s">
        <v>86</v>
      </c>
      <c r="B44" s="33">
        <v>0.2</v>
      </c>
      <c r="E44" s="32">
        <f t="shared" si="1"/>
        <v>1965</v>
      </c>
      <c r="F44" s="33">
        <f>B385+B388+B391+B394</f>
        <v>15.61</v>
      </c>
      <c r="G44" s="34">
        <f t="shared" si="0"/>
        <v>0.039025</v>
      </c>
    </row>
    <row r="45" spans="1:7" s="32" customFormat="1" ht="12.75">
      <c r="A45" s="40" t="s">
        <v>88</v>
      </c>
      <c r="B45" s="33">
        <v>0.16</v>
      </c>
      <c r="E45" s="32">
        <f t="shared" si="1"/>
        <v>1966</v>
      </c>
      <c r="F45" s="33">
        <f>B397+B400+B403+B406</f>
        <v>19.36</v>
      </c>
      <c r="G45" s="34">
        <f t="shared" si="0"/>
        <v>0.0484</v>
      </c>
    </row>
    <row r="46" spans="1:7" s="32" customFormat="1" ht="12.75">
      <c r="A46" s="40" t="s">
        <v>90</v>
      </c>
      <c r="B46" s="33">
        <v>0.13</v>
      </c>
      <c r="E46" s="32">
        <f t="shared" si="1"/>
        <v>1967</v>
      </c>
      <c r="F46" s="33">
        <f>B409+B412+B415+B418</f>
        <v>17.33</v>
      </c>
      <c r="G46" s="34">
        <f t="shared" si="0"/>
        <v>0.043324999999999995</v>
      </c>
    </row>
    <row r="47" spans="1:7" s="32" customFormat="1" ht="12.75">
      <c r="A47" s="40" t="s">
        <v>92</v>
      </c>
      <c r="B47" s="33">
        <v>0.11</v>
      </c>
      <c r="E47" s="32">
        <f t="shared" si="1"/>
        <v>1968</v>
      </c>
      <c r="F47" s="33">
        <f>B421+B424+B427+B430</f>
        <v>21.04</v>
      </c>
      <c r="G47" s="34">
        <f t="shared" si="0"/>
        <v>0.0526</v>
      </c>
    </row>
    <row r="48" spans="1:7" s="32" customFormat="1" ht="12.75">
      <c r="A48" s="40" t="s">
        <v>94</v>
      </c>
      <c r="B48" s="33">
        <v>0.12</v>
      </c>
      <c r="E48" s="32">
        <f t="shared" si="1"/>
        <v>1969</v>
      </c>
      <c r="F48" s="33">
        <f>B433+B436+B439+B442</f>
        <v>26.25</v>
      </c>
      <c r="G48" s="34">
        <f t="shared" si="0"/>
        <v>0.065625</v>
      </c>
    </row>
    <row r="49" spans="1:7" s="32" customFormat="1" ht="12.75">
      <c r="A49" s="36">
        <v>12055</v>
      </c>
      <c r="B49" s="33">
        <v>0.17</v>
      </c>
      <c r="E49" s="32">
        <f t="shared" si="1"/>
        <v>1970</v>
      </c>
      <c r="F49" s="33">
        <f>B445+B448+B451+B454</f>
        <v>26.74</v>
      </c>
      <c r="G49" s="34">
        <f t="shared" si="0"/>
        <v>0.06684999999999999</v>
      </c>
    </row>
    <row r="50" spans="1:7" s="32" customFormat="1" ht="12.75">
      <c r="A50" s="40" t="s">
        <v>74</v>
      </c>
      <c r="B50" s="33">
        <v>0.15</v>
      </c>
      <c r="E50" s="32">
        <f t="shared" si="1"/>
        <v>1971</v>
      </c>
      <c r="F50" s="33">
        <f>B457+B460+B463+B466</f>
        <v>18.16</v>
      </c>
      <c r="G50" s="34">
        <f t="shared" si="0"/>
        <v>0.0454</v>
      </c>
    </row>
    <row r="51" spans="1:7" s="32" customFormat="1" ht="12.75">
      <c r="A51" s="40" t="s">
        <v>76</v>
      </c>
      <c r="B51" s="33">
        <v>0.38</v>
      </c>
      <c r="E51" s="32">
        <f t="shared" si="1"/>
        <v>1972</v>
      </c>
      <c r="F51" s="33">
        <f>B469+B472+B475+B478</f>
        <v>15.81</v>
      </c>
      <c r="G51" s="34">
        <f t="shared" si="0"/>
        <v>0.039525000000000005</v>
      </c>
    </row>
    <row r="52" spans="1:7" s="32" customFormat="1" ht="12.75">
      <c r="A52" s="40" t="s">
        <v>78</v>
      </c>
      <c r="B52" s="33">
        <v>0.56</v>
      </c>
      <c r="E52" s="32">
        <f t="shared" si="1"/>
        <v>1973</v>
      </c>
      <c r="F52" s="33">
        <f>B481+B484+B487+B490</f>
        <v>26.9</v>
      </c>
      <c r="G52" s="34">
        <f t="shared" si="0"/>
        <v>0.06724999999999999</v>
      </c>
    </row>
    <row r="53" spans="1:7" s="32" customFormat="1" ht="12.75">
      <c r="A53" s="40" t="s">
        <v>80</v>
      </c>
      <c r="B53" s="33">
        <v>0.41</v>
      </c>
      <c r="E53" s="32">
        <f t="shared" si="1"/>
        <v>1974</v>
      </c>
      <c r="F53" s="33">
        <f>B493+B496+B499+B502</f>
        <v>31.110000000000003</v>
      </c>
      <c r="G53" s="34">
        <f t="shared" si="0"/>
        <v>0.07777500000000001</v>
      </c>
    </row>
    <row r="54" spans="1:7" s="32" customFormat="1" ht="12.75">
      <c r="A54" s="40" t="s">
        <v>82</v>
      </c>
      <c r="B54" s="33">
        <v>0.36</v>
      </c>
      <c r="E54" s="32">
        <f t="shared" si="1"/>
        <v>1975</v>
      </c>
      <c r="F54" s="33">
        <f>B505+B508+B511+B514</f>
        <v>23.96</v>
      </c>
      <c r="G54" s="34">
        <f t="shared" si="0"/>
        <v>0.0599</v>
      </c>
    </row>
    <row r="55" spans="1:7" s="32" customFormat="1" ht="12.75">
      <c r="A55" s="40" t="s">
        <v>84</v>
      </c>
      <c r="B55" s="33">
        <v>0.28</v>
      </c>
      <c r="E55" s="32">
        <f t="shared" si="1"/>
        <v>1976</v>
      </c>
      <c r="F55" s="33">
        <f>B517+B520+B523+B526</f>
        <v>19.880000000000003</v>
      </c>
      <c r="G55" s="34">
        <f t="shared" si="0"/>
        <v>0.04970000000000001</v>
      </c>
    </row>
    <row r="56" spans="1:7" s="32" customFormat="1" ht="12.75">
      <c r="A56" s="40" t="s">
        <v>86</v>
      </c>
      <c r="B56" s="33">
        <v>0.29</v>
      </c>
      <c r="E56" s="32">
        <f t="shared" si="1"/>
        <v>1977</v>
      </c>
      <c r="F56" s="33">
        <f>B529+B532+B535+B538</f>
        <v>20.51</v>
      </c>
      <c r="G56" s="34">
        <f t="shared" si="0"/>
        <v>0.051275</v>
      </c>
    </row>
    <row r="57" spans="1:7" s="32" customFormat="1" ht="12.75">
      <c r="A57" s="40" t="s">
        <v>88</v>
      </c>
      <c r="B57" s="33">
        <v>0.31</v>
      </c>
      <c r="E57" s="32">
        <f t="shared" si="1"/>
        <v>1978</v>
      </c>
      <c r="F57" s="33">
        <f>B541+B544+B547+B550</f>
        <v>27.730000000000004</v>
      </c>
      <c r="G57" s="34">
        <f t="shared" si="0"/>
        <v>0.06932500000000001</v>
      </c>
    </row>
    <row r="58" spans="1:7" s="32" customFormat="1" ht="12.75">
      <c r="A58" s="40" t="s">
        <v>90</v>
      </c>
      <c r="B58" s="33">
        <v>0.2</v>
      </c>
      <c r="E58" s="32">
        <f t="shared" si="1"/>
        <v>1979</v>
      </c>
      <c r="F58" s="33">
        <f>B553+B556+B559+B562</f>
        <v>39.75</v>
      </c>
      <c r="G58" s="34">
        <f t="shared" si="0"/>
        <v>0.099375</v>
      </c>
    </row>
    <row r="59" spans="1:7" s="32" customFormat="1" ht="12.75">
      <c r="A59" s="40" t="s">
        <v>92</v>
      </c>
      <c r="B59" s="33">
        <v>0.09</v>
      </c>
      <c r="E59" s="32">
        <f t="shared" si="1"/>
        <v>1980</v>
      </c>
      <c r="F59" s="33">
        <f>B565+B568+B571+B574</f>
        <v>44.879999999999995</v>
      </c>
      <c r="G59" s="34">
        <f t="shared" si="0"/>
        <v>0.1122</v>
      </c>
    </row>
    <row r="60" spans="1:7" s="32" customFormat="1" ht="12.75">
      <c r="A60" s="40" t="s">
        <v>94</v>
      </c>
      <c r="B60" s="33">
        <v>0.11</v>
      </c>
      <c r="E60" s="32">
        <f t="shared" si="1"/>
        <v>1981</v>
      </c>
      <c r="F60" s="33">
        <f>B577+B580+B583+B586</f>
        <v>57.199999999999996</v>
      </c>
      <c r="G60" s="34">
        <f t="shared" si="0"/>
        <v>0.143</v>
      </c>
    </row>
    <row r="61" spans="1:7" s="32" customFormat="1" ht="12.75">
      <c r="A61" s="36">
        <v>12420</v>
      </c>
      <c r="B61" s="33">
        <v>0.1</v>
      </c>
      <c r="E61" s="32">
        <f t="shared" si="1"/>
        <v>1982</v>
      </c>
      <c r="F61" s="33">
        <f>B589+B592+B595+B598</f>
        <v>44.04</v>
      </c>
      <c r="G61" s="34">
        <f t="shared" si="0"/>
        <v>0.1101</v>
      </c>
    </row>
    <row r="62" spans="1:7" s="32" customFormat="1" ht="12.75">
      <c r="A62" s="40" t="s">
        <v>74</v>
      </c>
      <c r="B62" s="33">
        <v>0.08</v>
      </c>
      <c r="E62" s="32">
        <f t="shared" si="1"/>
        <v>1983</v>
      </c>
      <c r="F62" s="33">
        <f>B601+B604+B607+B610</f>
        <v>33.79</v>
      </c>
      <c r="G62" s="34">
        <f t="shared" si="0"/>
        <v>0.084475</v>
      </c>
    </row>
    <row r="63" spans="1:7" s="32" customFormat="1" ht="12.75">
      <c r="A63" s="40" t="s">
        <v>76</v>
      </c>
      <c r="B63" s="33">
        <v>0.08</v>
      </c>
      <c r="E63" s="32">
        <f t="shared" si="1"/>
        <v>1984</v>
      </c>
      <c r="F63" s="33">
        <f>B613+B616+B619+B622</f>
        <v>38.45</v>
      </c>
      <c r="G63" s="34">
        <f t="shared" si="0"/>
        <v>0.096125</v>
      </c>
    </row>
    <row r="64" spans="1:7" s="32" customFormat="1" ht="12.75">
      <c r="A64" s="40" t="s">
        <v>78</v>
      </c>
      <c r="B64" s="33">
        <v>0.09</v>
      </c>
      <c r="E64" s="32">
        <f t="shared" si="1"/>
        <v>1985</v>
      </c>
      <c r="F64" s="33">
        <f>B625+B628+B631+B634</f>
        <v>29.95</v>
      </c>
      <c r="G64" s="34">
        <f t="shared" si="0"/>
        <v>0.074875</v>
      </c>
    </row>
    <row r="65" spans="1:7" s="32" customFormat="1" ht="12.75">
      <c r="A65" s="40" t="s">
        <v>80</v>
      </c>
      <c r="B65" s="33">
        <v>0.05</v>
      </c>
      <c r="E65" s="32">
        <f t="shared" si="1"/>
        <v>1986</v>
      </c>
      <c r="F65" s="33">
        <f>B637+B640+B643+B646</f>
        <v>24.14</v>
      </c>
      <c r="G65" s="34">
        <f t="shared" si="0"/>
        <v>0.06035</v>
      </c>
    </row>
    <row r="66" spans="1:7" s="32" customFormat="1" ht="12.75">
      <c r="A66" s="40" t="s">
        <v>82</v>
      </c>
      <c r="B66" s="33">
        <v>0.05</v>
      </c>
      <c r="E66" s="32">
        <f t="shared" si="1"/>
        <v>1987</v>
      </c>
      <c r="F66" s="33">
        <f>B649+B652+B655+B658</f>
        <v>22.89</v>
      </c>
      <c r="G66" s="34">
        <f t="shared" si="0"/>
        <v>0.057225</v>
      </c>
    </row>
    <row r="67" spans="1:7" s="32" customFormat="1" ht="12.75">
      <c r="A67" s="40" t="s">
        <v>84</v>
      </c>
      <c r="B67" s="33">
        <v>0.07</v>
      </c>
      <c r="E67" s="32">
        <f t="shared" si="1"/>
        <v>1988</v>
      </c>
      <c r="F67" s="33">
        <f>B661+B664+B667+B670</f>
        <v>25.799999999999997</v>
      </c>
      <c r="G67" s="34">
        <f t="shared" si="0"/>
        <v>0.06449999999999999</v>
      </c>
    </row>
    <row r="68" spans="1:7" s="32" customFormat="1" ht="12.75">
      <c r="A68" s="40" t="s">
        <v>86</v>
      </c>
      <c r="B68" s="33">
        <v>0.06</v>
      </c>
      <c r="E68" s="32">
        <f t="shared" si="1"/>
        <v>1989</v>
      </c>
      <c r="F68" s="33">
        <f>B673+B676+B679+B682</f>
        <v>32.44</v>
      </c>
      <c r="G68" s="34">
        <f t="shared" si="0"/>
        <v>0.08109999999999999</v>
      </c>
    </row>
    <row r="69" spans="1:7" s="32" customFormat="1" ht="12.75">
      <c r="A69" s="40" t="s">
        <v>88</v>
      </c>
      <c r="B69" s="33">
        <v>0.08</v>
      </c>
      <c r="E69" s="32">
        <f t="shared" si="1"/>
        <v>1990</v>
      </c>
      <c r="F69" s="33">
        <f>B685+B688+B691+B694</f>
        <v>30.200000000000003</v>
      </c>
      <c r="G69" s="34">
        <f t="shared" si="0"/>
        <v>0.07550000000000001</v>
      </c>
    </row>
    <row r="70" spans="1:7" s="32" customFormat="1" ht="12.75">
      <c r="A70" s="40" t="s">
        <v>90</v>
      </c>
      <c r="B70" s="33">
        <v>0.05</v>
      </c>
      <c r="E70" s="32">
        <f t="shared" si="1"/>
        <v>1991</v>
      </c>
      <c r="F70" s="33">
        <f>B697+B700+B703+B706</f>
        <v>22.440000000000005</v>
      </c>
      <c r="G70" s="34">
        <f t="shared" si="0"/>
        <v>0.05610000000000001</v>
      </c>
    </row>
    <row r="71" spans="1:7" s="32" customFormat="1" ht="12.75">
      <c r="A71" s="40" t="s">
        <v>92</v>
      </c>
      <c r="B71" s="33">
        <v>0.04</v>
      </c>
      <c r="E71" s="32">
        <f t="shared" si="1"/>
        <v>1992</v>
      </c>
      <c r="F71" s="33">
        <f>B709+B712+B715+B718</f>
        <v>13.62</v>
      </c>
      <c r="G71" s="34">
        <f t="shared" si="0"/>
        <v>0.03405</v>
      </c>
    </row>
    <row r="72" spans="1:7" s="32" customFormat="1" ht="12.75">
      <c r="A72" s="40" t="s">
        <v>94</v>
      </c>
      <c r="B72" s="33">
        <v>0.03</v>
      </c>
      <c r="E72" s="32">
        <f t="shared" si="1"/>
        <v>1993</v>
      </c>
      <c r="F72" s="33">
        <f>B721+B724+B727+B730</f>
        <v>11.93</v>
      </c>
      <c r="G72" s="34">
        <f t="shared" si="0"/>
        <v>0.029825</v>
      </c>
    </row>
    <row r="73" spans="1:7" s="32" customFormat="1" ht="12.75">
      <c r="A73" s="36">
        <v>12785</v>
      </c>
      <c r="B73" s="33">
        <v>0.03</v>
      </c>
      <c r="E73" s="32">
        <f t="shared" si="1"/>
        <v>1994</v>
      </c>
      <c r="F73" s="33">
        <f>B733+B736+B739+B742</f>
        <v>15.940000000000001</v>
      </c>
      <c r="G73" s="34">
        <f t="shared" si="0"/>
        <v>0.039850000000000003</v>
      </c>
    </row>
    <row r="74" spans="1:7" s="32" customFormat="1" ht="12.75">
      <c r="A74" s="40" t="s">
        <v>74</v>
      </c>
      <c r="B74" s="33">
        <v>0.03</v>
      </c>
      <c r="E74" s="32">
        <f t="shared" si="1"/>
        <v>1995</v>
      </c>
      <c r="F74" s="33">
        <f>B745+B748+B751+B754</f>
        <v>22.060000000000002</v>
      </c>
      <c r="G74" s="34">
        <f t="shared" si="0"/>
        <v>0.055150000000000005</v>
      </c>
    </row>
    <row r="75" spans="1:7" s="32" customFormat="1" ht="12.75">
      <c r="A75" s="40" t="s">
        <v>76</v>
      </c>
      <c r="B75" s="33">
        <v>0.03</v>
      </c>
      <c r="E75" s="32">
        <f t="shared" si="1"/>
        <v>1996</v>
      </c>
      <c r="F75" s="33">
        <f>B757+B760+B763+B766</f>
        <v>20.09</v>
      </c>
      <c r="G75" s="34">
        <f t="shared" si="0"/>
        <v>0.050225</v>
      </c>
    </row>
    <row r="76" spans="1:7" s="32" customFormat="1" ht="12.75">
      <c r="A76" s="40" t="s">
        <v>78</v>
      </c>
      <c r="B76" s="33">
        <v>0.03</v>
      </c>
      <c r="E76" s="32">
        <f t="shared" si="1"/>
        <v>1997</v>
      </c>
      <c r="F76" s="33">
        <f>B769+B772+B775+B778</f>
        <v>20.21</v>
      </c>
      <c r="G76" s="34">
        <f t="shared" si="0"/>
        <v>0.050525</v>
      </c>
    </row>
    <row r="77" spans="1:7" s="32" customFormat="1" ht="12.75">
      <c r="A77" s="40" t="s">
        <v>80</v>
      </c>
      <c r="B77" s="33">
        <v>0.03</v>
      </c>
      <c r="E77" s="32">
        <f t="shared" si="1"/>
        <v>1998</v>
      </c>
      <c r="F77" s="33">
        <f>B781+B784+B787+B790</f>
        <v>18.91</v>
      </c>
      <c r="G77" s="34">
        <f t="shared" si="0"/>
        <v>0.047275</v>
      </c>
    </row>
    <row r="78" spans="1:7" s="32" customFormat="1" ht="12.75">
      <c r="A78" s="40" t="s">
        <v>82</v>
      </c>
      <c r="B78" s="33">
        <v>0.03</v>
      </c>
      <c r="E78" s="32">
        <f t="shared" si="1"/>
        <v>1999</v>
      </c>
      <c r="F78" s="33">
        <f>B793+B796+B799+B802</f>
        <v>18.04</v>
      </c>
      <c r="G78" s="34">
        <f aca="true" t="shared" si="2" ref="G78:G88">(F78/4)/100</f>
        <v>0.0451</v>
      </c>
    </row>
    <row r="79" spans="1:7" s="32" customFormat="1" ht="12.75">
      <c r="A79" s="40" t="s">
        <v>84</v>
      </c>
      <c r="B79" s="33">
        <v>0.04</v>
      </c>
      <c r="E79" s="32">
        <f t="shared" si="1"/>
        <v>2000</v>
      </c>
      <c r="F79" s="33">
        <f>B805+B808+B811+B814</f>
        <v>23.05</v>
      </c>
      <c r="G79" s="34">
        <f t="shared" si="2"/>
        <v>0.057625</v>
      </c>
    </row>
    <row r="80" spans="1:7" s="32" customFormat="1" ht="12.75">
      <c r="A80" s="40" t="s">
        <v>86</v>
      </c>
      <c r="B80" s="33">
        <v>0.05</v>
      </c>
      <c r="E80" s="32">
        <f t="shared" si="1"/>
        <v>2001</v>
      </c>
      <c r="F80" s="33">
        <f>B817+B820+B823+B826</f>
        <v>14.69</v>
      </c>
      <c r="G80" s="34">
        <f t="shared" si="2"/>
        <v>0.036725</v>
      </c>
    </row>
    <row r="81" spans="1:7" s="32" customFormat="1" ht="12.75">
      <c r="A81" s="40" t="s">
        <v>88</v>
      </c>
      <c r="B81" s="33">
        <v>0.14</v>
      </c>
      <c r="E81" s="32">
        <f t="shared" si="1"/>
        <v>2002</v>
      </c>
      <c r="F81" s="33">
        <f>B829+B832+B835+B838</f>
        <v>6.63</v>
      </c>
      <c r="G81" s="34">
        <f t="shared" si="2"/>
        <v>0.016575</v>
      </c>
    </row>
    <row r="82" spans="1:7" s="32" customFormat="1" ht="12.75">
      <c r="A82" s="40" t="s">
        <v>90</v>
      </c>
      <c r="B82" s="33">
        <v>0.05</v>
      </c>
      <c r="E82" s="32">
        <f aca="true" t="shared" si="3" ref="E82:E87">E81+1</f>
        <v>2003</v>
      </c>
      <c r="F82" s="33">
        <f>B841+B844+B847+B850</f>
        <v>4.12</v>
      </c>
      <c r="G82" s="34">
        <f t="shared" si="2"/>
        <v>0.0103</v>
      </c>
    </row>
    <row r="83" spans="1:7" s="32" customFormat="1" ht="12.75">
      <c r="A83" s="40" t="s">
        <v>92</v>
      </c>
      <c r="B83" s="33">
        <v>0.05</v>
      </c>
      <c r="E83" s="32">
        <f t="shared" si="3"/>
        <v>2004</v>
      </c>
      <c r="F83" s="33">
        <f>B853+B856+B859+B862</f>
        <v>4.91</v>
      </c>
      <c r="G83" s="34">
        <f t="shared" si="2"/>
        <v>0.012275000000000001</v>
      </c>
    </row>
    <row r="84" spans="1:7" s="32" customFormat="1" ht="12.75">
      <c r="A84" s="40" t="s">
        <v>94</v>
      </c>
      <c r="B84" s="33">
        <v>0.04</v>
      </c>
      <c r="E84" s="32">
        <f t="shared" si="3"/>
        <v>2005</v>
      </c>
      <c r="F84" s="33">
        <f>B865+B868+B871+B874</f>
        <v>12.04</v>
      </c>
      <c r="G84" s="34">
        <f t="shared" si="2"/>
        <v>0.0301</v>
      </c>
    </row>
    <row r="85" spans="1:7" s="32" customFormat="1" ht="12.75">
      <c r="A85" s="36">
        <v>13150</v>
      </c>
      <c r="B85" s="33">
        <v>0.01</v>
      </c>
      <c r="E85" s="32">
        <f t="shared" si="3"/>
        <v>2006</v>
      </c>
      <c r="F85" s="33">
        <f>B877+B880+B883+B886</f>
        <v>18.71</v>
      </c>
      <c r="G85" s="34">
        <f t="shared" si="2"/>
        <v>0.046775000000000004</v>
      </c>
    </row>
    <row r="86" spans="1:7" s="32" customFormat="1" ht="12.75">
      <c r="A86" s="40" t="s">
        <v>74</v>
      </c>
      <c r="B86" s="33">
        <v>0.02</v>
      </c>
      <c r="E86" s="32">
        <f t="shared" si="3"/>
        <v>2007</v>
      </c>
      <c r="F86" s="33">
        <f>B889+B892+B895+B898</f>
        <v>18.57</v>
      </c>
      <c r="G86" s="34">
        <f t="shared" si="2"/>
        <v>0.046425</v>
      </c>
    </row>
    <row r="87" spans="1:7" s="32" customFormat="1" ht="12.75">
      <c r="A87" s="40" t="s">
        <v>76</v>
      </c>
      <c r="B87" s="33">
        <v>0.02</v>
      </c>
      <c r="E87" s="32">
        <f t="shared" si="3"/>
        <v>2008</v>
      </c>
      <c r="F87" s="33">
        <f>B901+B904+B907+B910</f>
        <v>6.34</v>
      </c>
      <c r="G87" s="34">
        <f t="shared" si="2"/>
        <v>0.01585</v>
      </c>
    </row>
    <row r="88" spans="1:7" s="32" customFormat="1" ht="12.75">
      <c r="A88" s="40" t="s">
        <v>78</v>
      </c>
      <c r="B88" s="33">
        <v>0.02</v>
      </c>
      <c r="E88" s="32">
        <v>2009</v>
      </c>
      <c r="F88" s="33">
        <f>B913+B916+B919+B922</f>
        <v>0.54</v>
      </c>
      <c r="G88" s="34">
        <f t="shared" si="2"/>
        <v>0.00135</v>
      </c>
    </row>
    <row r="89" spans="1:5" s="32" customFormat="1" ht="12.75">
      <c r="A89" s="40" t="s">
        <v>80</v>
      </c>
      <c r="B89" s="33">
        <v>0.06</v>
      </c>
      <c r="E89" s="32">
        <v>2010</v>
      </c>
    </row>
    <row r="90" spans="1:5" s="32" customFormat="1" ht="12.75">
      <c r="A90" s="40" t="s">
        <v>82</v>
      </c>
      <c r="B90" s="33">
        <v>0.1</v>
      </c>
      <c r="E90" s="32">
        <v>2011</v>
      </c>
    </row>
    <row r="91" spans="1:2" s="32" customFormat="1" ht="12.75">
      <c r="A91" s="40" t="s">
        <v>84</v>
      </c>
      <c r="B91" s="33">
        <v>0.05</v>
      </c>
    </row>
    <row r="92" spans="1:2" s="32" customFormat="1" ht="12.75">
      <c r="A92" s="40" t="s">
        <v>86</v>
      </c>
      <c r="B92" s="33">
        <v>0.04</v>
      </c>
    </row>
    <row r="93" spans="1:2" s="32" customFormat="1" ht="12.75">
      <c r="A93" s="40" t="s">
        <v>88</v>
      </c>
      <c r="B93" s="33">
        <v>0.05</v>
      </c>
    </row>
    <row r="94" spans="1:2" s="32" customFormat="1" ht="12.75">
      <c r="A94" s="40" t="s">
        <v>90</v>
      </c>
      <c r="B94" s="33">
        <v>0.02</v>
      </c>
    </row>
    <row r="95" spans="1:2" s="32" customFormat="1" ht="12.75">
      <c r="A95" s="40" t="s">
        <v>92</v>
      </c>
      <c r="B95" s="33">
        <v>0.02</v>
      </c>
    </row>
    <row r="96" spans="1:2" s="32" customFormat="1" ht="12.75">
      <c r="A96" s="40" t="s">
        <v>94</v>
      </c>
      <c r="B96" s="33">
        <v>0.02</v>
      </c>
    </row>
    <row r="97" spans="1:2" s="32" customFormat="1" ht="12.75">
      <c r="A97" s="36">
        <v>13516</v>
      </c>
      <c r="B97" s="33">
        <v>0.02</v>
      </c>
    </row>
    <row r="98" spans="1:2" s="32" customFormat="1" ht="12.75">
      <c r="A98" s="40" t="s">
        <v>74</v>
      </c>
      <c r="B98" s="33">
        <v>0.04</v>
      </c>
    </row>
    <row r="99" spans="1:2" s="32" customFormat="1" ht="12.75">
      <c r="A99" s="40" t="s">
        <v>76</v>
      </c>
      <c r="B99" s="33">
        <v>0.11</v>
      </c>
    </row>
    <row r="100" spans="1:2" s="32" customFormat="1" ht="12.75">
      <c r="A100" s="40" t="s">
        <v>78</v>
      </c>
      <c r="B100" s="33">
        <v>0.1</v>
      </c>
    </row>
    <row r="101" spans="1:2" s="32" customFormat="1" ht="12.75">
      <c r="A101" s="40" t="s">
        <v>80</v>
      </c>
      <c r="B101" s="33">
        <v>0.11</v>
      </c>
    </row>
    <row r="102" spans="1:2" s="32" customFormat="1" ht="12.75">
      <c r="A102" s="40" t="s">
        <v>82</v>
      </c>
      <c r="B102" s="33">
        <v>0.12</v>
      </c>
    </row>
    <row r="103" spans="1:2" s="32" customFormat="1" ht="12.75">
      <c r="A103" s="40" t="s">
        <v>84</v>
      </c>
      <c r="B103" s="33">
        <v>0.12</v>
      </c>
    </row>
    <row r="104" spans="1:2" s="32" customFormat="1" ht="12.75">
      <c r="A104" s="40" t="s">
        <v>86</v>
      </c>
      <c r="B104" s="33">
        <v>0.13</v>
      </c>
    </row>
    <row r="105" spans="1:2" s="32" customFormat="1" ht="12.75">
      <c r="A105" s="40" t="s">
        <v>88</v>
      </c>
      <c r="B105" s="33">
        <v>0.1</v>
      </c>
    </row>
    <row r="106" spans="1:2" s="32" customFormat="1" ht="12.75">
      <c r="A106" s="40" t="s">
        <v>90</v>
      </c>
      <c r="B106" s="33">
        <v>0.09</v>
      </c>
    </row>
    <row r="107" spans="1:2" s="32" customFormat="1" ht="12.75">
      <c r="A107" s="40" t="s">
        <v>92</v>
      </c>
      <c r="B107" s="33">
        <v>0.28</v>
      </c>
    </row>
    <row r="108" spans="1:2" s="32" customFormat="1" ht="12.75">
      <c r="A108" s="40" t="s">
        <v>94</v>
      </c>
      <c r="B108" s="33">
        <v>0.33</v>
      </c>
    </row>
    <row r="109" spans="1:2" s="32" customFormat="1" ht="12.75">
      <c r="A109" s="36">
        <v>13881</v>
      </c>
      <c r="B109" s="33">
        <v>0.27</v>
      </c>
    </row>
    <row r="110" spans="1:2" s="32" customFormat="1" ht="12.75">
      <c r="A110" s="40" t="s">
        <v>74</v>
      </c>
      <c r="B110" s="33">
        <v>0.25</v>
      </c>
    </row>
    <row r="111" spans="1:2" s="32" customFormat="1" ht="12.75">
      <c r="A111" s="40" t="s">
        <v>76</v>
      </c>
      <c r="B111" s="33">
        <v>0.25</v>
      </c>
    </row>
    <row r="112" spans="1:2" s="32" customFormat="1" ht="12.75">
      <c r="A112" s="40" t="s">
        <v>78</v>
      </c>
      <c r="B112" s="33">
        <v>0.32</v>
      </c>
    </row>
    <row r="113" spans="1:2" s="32" customFormat="1" ht="12.75">
      <c r="A113" s="40" t="s">
        <v>80</v>
      </c>
      <c r="B113" s="33">
        <v>0.37</v>
      </c>
    </row>
    <row r="114" spans="1:2" s="32" customFormat="1" ht="12.75">
      <c r="A114" s="40" t="s">
        <v>82</v>
      </c>
      <c r="B114" s="33">
        <v>0.37</v>
      </c>
    </row>
    <row r="115" spans="1:2" s="32" customFormat="1" ht="12.75">
      <c r="A115" s="40" t="s">
        <v>84</v>
      </c>
      <c r="B115" s="33">
        <v>0.38</v>
      </c>
    </row>
    <row r="116" spans="1:2" s="32" customFormat="1" ht="12.75">
      <c r="A116" s="40" t="s">
        <v>86</v>
      </c>
      <c r="B116" s="33">
        <v>0.38</v>
      </c>
    </row>
    <row r="117" spans="1:2" s="32" customFormat="1" ht="12.75">
      <c r="A117" s="40" t="s">
        <v>88</v>
      </c>
      <c r="B117" s="33">
        <v>0.38</v>
      </c>
    </row>
    <row r="118" spans="1:2" s="32" customFormat="1" ht="12.75">
      <c r="A118" s="40" t="s">
        <v>90</v>
      </c>
      <c r="B118" s="33">
        <v>0.38</v>
      </c>
    </row>
    <row r="119" spans="1:2" s="32" customFormat="1" ht="12.75">
      <c r="A119" s="40" t="s">
        <v>92</v>
      </c>
      <c r="B119" s="33">
        <v>0.38</v>
      </c>
    </row>
    <row r="120" spans="1:2" s="32" customFormat="1" ht="12.75">
      <c r="A120" s="40" t="s">
        <v>94</v>
      </c>
      <c r="B120" s="33">
        <v>0.38</v>
      </c>
    </row>
    <row r="121" spans="1:2" s="32" customFormat="1" ht="12.75">
      <c r="A121" s="36">
        <v>14246</v>
      </c>
      <c r="B121" s="33">
        <v>0.38</v>
      </c>
    </row>
    <row r="122" spans="1:2" s="32" customFormat="1" ht="12.75">
      <c r="A122" s="40" t="s">
        <v>74</v>
      </c>
      <c r="B122" s="33">
        <v>0.38</v>
      </c>
    </row>
    <row r="123" spans="1:2" s="32" customFormat="1" ht="12.75">
      <c r="A123" s="40" t="s">
        <v>76</v>
      </c>
      <c r="B123" s="33">
        <v>0.38</v>
      </c>
    </row>
    <row r="124" spans="1:2" s="32" customFormat="1" ht="12.75">
      <c r="A124" s="40" t="s">
        <v>78</v>
      </c>
      <c r="B124" s="33">
        <v>0.38</v>
      </c>
    </row>
    <row r="125" spans="1:2" s="32" customFormat="1" ht="12.75">
      <c r="A125" s="40" t="s">
        <v>80</v>
      </c>
      <c r="B125" s="33">
        <v>0.38</v>
      </c>
    </row>
    <row r="126" spans="1:2" s="32" customFormat="1" ht="12.75">
      <c r="A126" s="40" t="s">
        <v>82</v>
      </c>
      <c r="B126" s="33">
        <v>0.38</v>
      </c>
    </row>
    <row r="127" spans="1:2" s="32" customFormat="1" ht="12.75">
      <c r="A127" s="40" t="s">
        <v>84</v>
      </c>
      <c r="B127" s="33">
        <v>0.38</v>
      </c>
    </row>
    <row r="128" spans="1:2" s="32" customFormat="1" ht="12.75">
      <c r="A128" s="40" t="s">
        <v>86</v>
      </c>
      <c r="B128" s="33">
        <v>0.38</v>
      </c>
    </row>
    <row r="129" spans="1:2" s="32" customFormat="1" ht="12.75">
      <c r="A129" s="40" t="s">
        <v>88</v>
      </c>
      <c r="B129" s="33">
        <v>0.38</v>
      </c>
    </row>
    <row r="130" spans="1:2" s="32" customFormat="1" ht="12.75">
      <c r="A130" s="40" t="s">
        <v>90</v>
      </c>
      <c r="B130" s="33">
        <v>0.38</v>
      </c>
    </row>
    <row r="131" spans="1:2" s="32" customFormat="1" ht="12.75">
      <c r="A131" s="40" t="s">
        <v>92</v>
      </c>
      <c r="B131" s="33">
        <v>0.38</v>
      </c>
    </row>
    <row r="132" spans="1:2" s="32" customFormat="1" ht="12.75">
      <c r="A132" s="40" t="s">
        <v>94</v>
      </c>
      <c r="B132" s="33">
        <v>0.38</v>
      </c>
    </row>
    <row r="133" spans="1:2" s="32" customFormat="1" ht="12.75">
      <c r="A133" s="36">
        <v>14611</v>
      </c>
      <c r="B133" s="33">
        <v>0.38</v>
      </c>
    </row>
    <row r="134" spans="1:2" s="32" customFormat="1" ht="12.75">
      <c r="A134" s="40" t="s">
        <v>74</v>
      </c>
      <c r="B134" s="33">
        <v>0.38</v>
      </c>
    </row>
    <row r="135" spans="1:2" s="32" customFormat="1" ht="12.75">
      <c r="A135" s="40" t="s">
        <v>76</v>
      </c>
      <c r="B135" s="33">
        <v>0.38</v>
      </c>
    </row>
    <row r="136" spans="1:2" s="32" customFormat="1" ht="12.75">
      <c r="A136" s="40" t="s">
        <v>78</v>
      </c>
      <c r="B136" s="33">
        <v>0.38</v>
      </c>
    </row>
    <row r="137" spans="1:2" s="32" customFormat="1" ht="12.75">
      <c r="A137" s="40" t="s">
        <v>80</v>
      </c>
      <c r="B137" s="33">
        <v>0.38</v>
      </c>
    </row>
    <row r="138" spans="1:2" s="32" customFormat="1" ht="12.75">
      <c r="A138" s="40" t="s">
        <v>82</v>
      </c>
      <c r="B138" s="33">
        <v>0.38</v>
      </c>
    </row>
    <row r="139" spans="1:2" s="32" customFormat="1" ht="12.75">
      <c r="A139" s="40" t="s">
        <v>84</v>
      </c>
      <c r="B139" s="33">
        <v>0.38</v>
      </c>
    </row>
    <row r="140" spans="1:2" s="32" customFormat="1" ht="12.75">
      <c r="A140" s="40" t="s">
        <v>86</v>
      </c>
      <c r="B140" s="33">
        <v>0.38</v>
      </c>
    </row>
    <row r="141" spans="1:2" s="32" customFormat="1" ht="12.75">
      <c r="A141" s="40" t="s">
        <v>88</v>
      </c>
      <c r="B141" s="33">
        <v>0.38</v>
      </c>
    </row>
    <row r="142" spans="1:2" s="32" customFormat="1" ht="12.75">
      <c r="A142" s="40" t="s">
        <v>90</v>
      </c>
      <c r="B142" s="33">
        <v>0.38</v>
      </c>
    </row>
    <row r="143" spans="1:2" s="32" customFormat="1" ht="12.75">
      <c r="A143" s="40" t="s">
        <v>92</v>
      </c>
      <c r="B143" s="33">
        <v>0.38</v>
      </c>
    </row>
    <row r="144" spans="1:2" s="32" customFormat="1" ht="12.75">
      <c r="A144" s="40" t="s">
        <v>94</v>
      </c>
      <c r="B144" s="33">
        <v>0.38</v>
      </c>
    </row>
    <row r="145" spans="1:2" s="32" customFormat="1" ht="12.75">
      <c r="A145" s="36">
        <v>14977</v>
      </c>
      <c r="B145" s="33">
        <v>0.38</v>
      </c>
    </row>
    <row r="146" spans="1:2" s="32" customFormat="1" ht="12.75">
      <c r="A146" s="40" t="s">
        <v>74</v>
      </c>
      <c r="B146" s="33">
        <v>0.38</v>
      </c>
    </row>
    <row r="147" spans="1:2" s="32" customFormat="1" ht="12.75">
      <c r="A147" s="40" t="s">
        <v>76</v>
      </c>
      <c r="B147" s="33">
        <v>0.38</v>
      </c>
    </row>
    <row r="148" spans="1:2" s="32" customFormat="1" ht="12.75">
      <c r="A148" s="40" t="s">
        <v>78</v>
      </c>
      <c r="B148" s="33">
        <v>0.38</v>
      </c>
    </row>
    <row r="149" spans="1:2" s="32" customFormat="1" ht="12.75">
      <c r="A149" s="40" t="s">
        <v>80</v>
      </c>
      <c r="B149" s="33">
        <v>0.38</v>
      </c>
    </row>
    <row r="150" spans="1:2" s="32" customFormat="1" ht="12.75">
      <c r="A150" s="40" t="s">
        <v>82</v>
      </c>
      <c r="B150" s="33">
        <v>0.38</v>
      </c>
    </row>
    <row r="151" spans="1:2" s="32" customFormat="1" ht="12.75">
      <c r="A151" s="40" t="s">
        <v>84</v>
      </c>
      <c r="B151" s="33">
        <v>0.38</v>
      </c>
    </row>
    <row r="152" spans="1:2" s="32" customFormat="1" ht="12.75">
      <c r="A152" s="40" t="s">
        <v>86</v>
      </c>
      <c r="B152" s="33">
        <v>0.38</v>
      </c>
    </row>
    <row r="153" spans="1:2" s="32" customFormat="1" ht="12.75">
      <c r="A153" s="40" t="s">
        <v>88</v>
      </c>
      <c r="B153" s="33">
        <v>0.38</v>
      </c>
    </row>
    <row r="154" spans="1:2" s="32" customFormat="1" ht="12.75">
      <c r="A154" s="40" t="s">
        <v>90</v>
      </c>
      <c r="B154" s="33">
        <v>0.38</v>
      </c>
    </row>
    <row r="155" spans="1:2" s="32" customFormat="1" ht="12.75">
      <c r="A155" s="40" t="s">
        <v>92</v>
      </c>
      <c r="B155" s="33">
        <v>0.38</v>
      </c>
    </row>
    <row r="156" spans="1:2" s="32" customFormat="1" ht="12.75">
      <c r="A156" s="40" t="s">
        <v>94</v>
      </c>
      <c r="B156" s="33">
        <v>0.38</v>
      </c>
    </row>
    <row r="157" spans="1:2" s="32" customFormat="1" ht="12.75">
      <c r="A157" s="36">
        <v>15342</v>
      </c>
      <c r="B157" s="33">
        <v>0.38</v>
      </c>
    </row>
    <row r="158" spans="1:2" s="32" customFormat="1" ht="12.75">
      <c r="A158" s="40" t="s">
        <v>74</v>
      </c>
      <c r="B158" s="33">
        <v>0.38</v>
      </c>
    </row>
    <row r="159" spans="1:2" s="32" customFormat="1" ht="12.75">
      <c r="A159" s="40" t="s">
        <v>76</v>
      </c>
      <c r="B159" s="33">
        <v>0.38</v>
      </c>
    </row>
    <row r="160" spans="1:2" s="32" customFormat="1" ht="12.75">
      <c r="A160" s="40" t="s">
        <v>78</v>
      </c>
      <c r="B160" s="33">
        <v>0.38</v>
      </c>
    </row>
    <row r="161" spans="1:2" s="32" customFormat="1" ht="12.75">
      <c r="A161" s="40" t="s">
        <v>80</v>
      </c>
      <c r="B161" s="33">
        <v>0.38</v>
      </c>
    </row>
    <row r="162" spans="1:2" s="32" customFormat="1" ht="12.75">
      <c r="A162" s="40" t="s">
        <v>82</v>
      </c>
      <c r="B162" s="33">
        <v>0.38</v>
      </c>
    </row>
    <row r="163" spans="1:2" s="32" customFormat="1" ht="12.75">
      <c r="A163" s="40" t="s">
        <v>84</v>
      </c>
      <c r="B163" s="33">
        <v>0.38</v>
      </c>
    </row>
    <row r="164" spans="1:2" s="32" customFormat="1" ht="12.75">
      <c r="A164" s="40" t="s">
        <v>86</v>
      </c>
      <c r="B164" s="33">
        <v>0.38</v>
      </c>
    </row>
    <row r="165" spans="1:2" s="32" customFormat="1" ht="12.75">
      <c r="A165" s="40" t="s">
        <v>88</v>
      </c>
      <c r="B165" s="33">
        <v>0.38</v>
      </c>
    </row>
    <row r="166" spans="1:2" s="32" customFormat="1" ht="12.75">
      <c r="A166" s="40" t="s">
        <v>90</v>
      </c>
      <c r="B166" s="33">
        <v>0.38</v>
      </c>
    </row>
    <row r="167" spans="1:2" s="32" customFormat="1" ht="12.75">
      <c r="A167" s="40" t="s">
        <v>92</v>
      </c>
      <c r="B167" s="33">
        <v>0.38</v>
      </c>
    </row>
    <row r="168" spans="1:2" s="32" customFormat="1" ht="12.75">
      <c r="A168" s="40" t="s">
        <v>94</v>
      </c>
      <c r="B168" s="33">
        <v>0.38</v>
      </c>
    </row>
    <row r="169" spans="1:2" s="32" customFormat="1" ht="12.75">
      <c r="A169" s="36">
        <v>15707</v>
      </c>
      <c r="B169" s="33">
        <v>0.38</v>
      </c>
    </row>
    <row r="170" spans="1:2" s="32" customFormat="1" ht="12.75">
      <c r="A170" s="40" t="s">
        <v>74</v>
      </c>
      <c r="B170" s="33">
        <v>0.38</v>
      </c>
    </row>
    <row r="171" spans="1:2" s="32" customFormat="1" ht="12.75">
      <c r="A171" s="40" t="s">
        <v>76</v>
      </c>
      <c r="B171" s="33">
        <v>0.38</v>
      </c>
    </row>
    <row r="172" spans="1:2" s="32" customFormat="1" ht="12.75">
      <c r="A172" s="40" t="s">
        <v>78</v>
      </c>
      <c r="B172" s="33">
        <v>0.38</v>
      </c>
    </row>
    <row r="173" spans="1:2" s="32" customFormat="1" ht="12.75">
      <c r="A173" s="40" t="s">
        <v>80</v>
      </c>
      <c r="B173" s="33">
        <v>0.38</v>
      </c>
    </row>
    <row r="174" spans="1:2" s="32" customFormat="1" ht="12.75">
      <c r="A174" s="40" t="s">
        <v>82</v>
      </c>
      <c r="B174" s="33">
        <v>0.38</v>
      </c>
    </row>
    <row r="175" spans="1:2" s="32" customFormat="1" ht="12.75">
      <c r="A175" s="40" t="s">
        <v>84</v>
      </c>
      <c r="B175" s="33">
        <v>0.66</v>
      </c>
    </row>
    <row r="176" spans="1:2" s="32" customFormat="1" ht="12.75">
      <c r="A176" s="40" t="s">
        <v>86</v>
      </c>
      <c r="B176" s="33">
        <v>0.75</v>
      </c>
    </row>
    <row r="177" spans="1:2" s="32" customFormat="1" ht="12.75">
      <c r="A177" s="40" t="s">
        <v>88</v>
      </c>
      <c r="B177" s="33">
        <v>0.8</v>
      </c>
    </row>
    <row r="178" spans="1:2" s="32" customFormat="1" ht="12.75">
      <c r="A178" s="40" t="s">
        <v>90</v>
      </c>
      <c r="B178" s="33">
        <v>0.85</v>
      </c>
    </row>
    <row r="179" spans="1:2" s="32" customFormat="1" ht="12.75">
      <c r="A179" s="40" t="s">
        <v>92</v>
      </c>
      <c r="B179" s="33">
        <v>0.92</v>
      </c>
    </row>
    <row r="180" spans="1:2" s="32" customFormat="1" ht="12.75">
      <c r="A180" s="40" t="s">
        <v>94</v>
      </c>
      <c r="B180" s="33">
        <v>0.95</v>
      </c>
    </row>
    <row r="181" spans="1:2" s="32" customFormat="1" ht="12.75">
      <c r="A181" s="36">
        <v>16072</v>
      </c>
      <c r="B181" s="33">
        <v>0.97</v>
      </c>
    </row>
    <row r="182" spans="1:2" s="32" customFormat="1" ht="12.75">
      <c r="A182" s="40" t="s">
        <v>74</v>
      </c>
      <c r="B182" s="33">
        <v>1</v>
      </c>
    </row>
    <row r="183" spans="1:2" s="32" customFormat="1" ht="12.75">
      <c r="A183" s="40" t="s">
        <v>76</v>
      </c>
      <c r="B183" s="33">
        <v>1</v>
      </c>
    </row>
    <row r="184" spans="1:2" s="32" customFormat="1" ht="12.75">
      <c r="A184" s="40" t="s">
        <v>78</v>
      </c>
      <c r="B184" s="33">
        <v>1</v>
      </c>
    </row>
    <row r="185" spans="1:2" s="32" customFormat="1" ht="12.75">
      <c r="A185" s="40" t="s">
        <v>80</v>
      </c>
      <c r="B185" s="33">
        <v>1</v>
      </c>
    </row>
    <row r="186" spans="1:2" s="32" customFormat="1" ht="12.75">
      <c r="A186" s="40" t="s">
        <v>82</v>
      </c>
      <c r="B186" s="33">
        <v>1</v>
      </c>
    </row>
    <row r="187" spans="1:2" s="32" customFormat="1" ht="12.75">
      <c r="A187" s="40" t="s">
        <v>84</v>
      </c>
      <c r="B187" s="33">
        <v>1</v>
      </c>
    </row>
    <row r="188" spans="1:2" s="32" customFormat="1" ht="12.75">
      <c r="A188" s="40" t="s">
        <v>86</v>
      </c>
      <c r="B188" s="33">
        <v>1.06</v>
      </c>
    </row>
    <row r="189" spans="1:2" s="32" customFormat="1" ht="12.75">
      <c r="A189" s="40" t="s">
        <v>88</v>
      </c>
      <c r="B189" s="33">
        <v>1.09</v>
      </c>
    </row>
    <row r="190" spans="1:2" s="32" customFormat="1" ht="12.75">
      <c r="A190" s="40" t="s">
        <v>90</v>
      </c>
      <c r="B190" s="33">
        <v>1.12</v>
      </c>
    </row>
    <row r="191" spans="1:2" s="32" customFormat="1" ht="12.75">
      <c r="A191" s="40" t="s">
        <v>92</v>
      </c>
      <c r="B191" s="33">
        <v>1.14</v>
      </c>
    </row>
    <row r="192" spans="1:2" s="32" customFormat="1" ht="12.75">
      <c r="A192" s="40" t="s">
        <v>94</v>
      </c>
      <c r="B192" s="33">
        <v>1.16</v>
      </c>
    </row>
    <row r="193" spans="1:2" s="32" customFormat="1" ht="12.75">
      <c r="A193" s="36">
        <v>16438</v>
      </c>
      <c r="B193" s="33">
        <v>1.17</v>
      </c>
    </row>
    <row r="194" spans="1:2" s="32" customFormat="1" ht="12.75">
      <c r="A194" s="40" t="s">
        <v>74</v>
      </c>
      <c r="B194" s="33">
        <v>1.17</v>
      </c>
    </row>
    <row r="195" spans="1:2" s="32" customFormat="1" ht="12.75">
      <c r="A195" s="40" t="s">
        <v>76</v>
      </c>
      <c r="B195" s="33">
        <v>1.17</v>
      </c>
    </row>
    <row r="196" spans="1:2" s="32" customFormat="1" ht="12.75">
      <c r="A196" s="40" t="s">
        <v>78</v>
      </c>
      <c r="B196" s="33">
        <v>1.17</v>
      </c>
    </row>
    <row r="197" spans="1:2" s="32" customFormat="1" ht="12.75">
      <c r="A197" s="40" t="s">
        <v>80</v>
      </c>
      <c r="B197" s="33">
        <v>1.17</v>
      </c>
    </row>
    <row r="198" spans="1:2" s="32" customFormat="1" ht="12.75">
      <c r="A198" s="40" t="s">
        <v>82</v>
      </c>
      <c r="B198" s="33">
        <v>1.17</v>
      </c>
    </row>
    <row r="199" spans="1:2" s="32" customFormat="1" ht="12.75">
      <c r="A199" s="40" t="s">
        <v>84</v>
      </c>
      <c r="B199" s="33">
        <v>1.02</v>
      </c>
    </row>
    <row r="200" spans="1:2" s="32" customFormat="1" ht="12.75">
      <c r="A200" s="40" t="s">
        <v>86</v>
      </c>
      <c r="B200" s="33">
        <v>1.04</v>
      </c>
    </row>
    <row r="201" spans="1:2" s="32" customFormat="1" ht="12.75">
      <c r="A201" s="40" t="s">
        <v>88</v>
      </c>
      <c r="B201" s="33">
        <v>1.07</v>
      </c>
    </row>
    <row r="202" spans="1:2" s="32" customFormat="1" ht="12.75">
      <c r="A202" s="40" t="s">
        <v>90</v>
      </c>
      <c r="B202" s="33">
        <v>1.05</v>
      </c>
    </row>
    <row r="203" spans="1:2" s="32" customFormat="1" ht="12.75">
      <c r="A203" s="40" t="s">
        <v>92</v>
      </c>
      <c r="B203" s="33">
        <v>1.08</v>
      </c>
    </row>
    <row r="204" spans="1:2" s="32" customFormat="1" ht="12.75">
      <c r="A204" s="40" t="s">
        <v>94</v>
      </c>
      <c r="B204" s="33">
        <v>1.1</v>
      </c>
    </row>
    <row r="205" spans="1:2" s="32" customFormat="1" ht="12.75">
      <c r="A205" s="36">
        <v>16803</v>
      </c>
      <c r="B205" s="33">
        <v>1.07</v>
      </c>
    </row>
    <row r="206" spans="1:2" s="32" customFormat="1" ht="12.75">
      <c r="A206" s="40" t="s">
        <v>74</v>
      </c>
      <c r="B206" s="33">
        <v>1.12</v>
      </c>
    </row>
    <row r="207" spans="1:2" s="32" customFormat="1" ht="12.75">
      <c r="A207" s="40" t="s">
        <v>76</v>
      </c>
      <c r="B207" s="33">
        <v>1.12</v>
      </c>
    </row>
    <row r="208" spans="1:2" s="32" customFormat="1" ht="12.75">
      <c r="A208" s="40" t="s">
        <v>78</v>
      </c>
      <c r="B208" s="33">
        <v>1.15</v>
      </c>
    </row>
    <row r="209" spans="1:2" s="32" customFormat="1" ht="12.75">
      <c r="A209" s="40" t="s">
        <v>80</v>
      </c>
      <c r="B209" s="33">
        <v>1.16</v>
      </c>
    </row>
    <row r="210" spans="1:2" s="32" customFormat="1" ht="12.75">
      <c r="A210" s="40" t="s">
        <v>82</v>
      </c>
      <c r="B210" s="33">
        <v>1.15</v>
      </c>
    </row>
    <row r="211" spans="1:2" s="32" customFormat="1" ht="12.75">
      <c r="A211" s="40" t="s">
        <v>84</v>
      </c>
      <c r="B211" s="33">
        <v>1.16</v>
      </c>
    </row>
    <row r="212" spans="1:2" s="32" customFormat="1" ht="12.75">
      <c r="A212" s="40" t="s">
        <v>86</v>
      </c>
      <c r="B212" s="33">
        <v>1.2</v>
      </c>
    </row>
    <row r="213" spans="1:2" s="32" customFormat="1" ht="12.75">
      <c r="A213" s="40" t="s">
        <v>88</v>
      </c>
      <c r="B213" s="33">
        <v>1.3</v>
      </c>
    </row>
    <row r="214" spans="1:2" s="32" customFormat="1" ht="12.75">
      <c r="A214" s="40" t="s">
        <v>90</v>
      </c>
      <c r="B214" s="33">
        <v>1.31</v>
      </c>
    </row>
    <row r="215" spans="1:2" s="32" customFormat="1" ht="12.75">
      <c r="A215" s="40" t="s">
        <v>92</v>
      </c>
      <c r="B215" s="33">
        <v>1.36</v>
      </c>
    </row>
    <row r="216" spans="1:2" s="32" customFormat="1" ht="12.75">
      <c r="A216" s="40" t="s">
        <v>94</v>
      </c>
      <c r="B216" s="33">
        <v>1.34</v>
      </c>
    </row>
    <row r="217" spans="1:2" s="32" customFormat="1" ht="12.75">
      <c r="A217" s="36">
        <v>17168</v>
      </c>
      <c r="B217" s="33">
        <v>1.34</v>
      </c>
    </row>
    <row r="218" spans="1:2" s="32" customFormat="1" ht="12.75">
      <c r="A218" s="40" t="s">
        <v>74</v>
      </c>
      <c r="B218" s="33">
        <v>1.36</v>
      </c>
    </row>
    <row r="219" spans="1:2" s="32" customFormat="1" ht="12.75">
      <c r="A219" s="40" t="s">
        <v>76</v>
      </c>
      <c r="B219" s="33">
        <v>1.4</v>
      </c>
    </row>
    <row r="220" spans="1:2" s="32" customFormat="1" ht="12.75">
      <c r="A220" s="40" t="s">
        <v>78</v>
      </c>
      <c r="B220" s="33">
        <v>1.47</v>
      </c>
    </row>
    <row r="221" spans="1:2" s="32" customFormat="1" ht="12.75">
      <c r="A221" s="40" t="s">
        <v>80</v>
      </c>
      <c r="B221" s="33">
        <v>1.55</v>
      </c>
    </row>
    <row r="222" spans="1:2" s="32" customFormat="1" ht="12.75">
      <c r="A222" s="40" t="s">
        <v>82</v>
      </c>
      <c r="B222" s="33">
        <v>1.45</v>
      </c>
    </row>
    <row r="223" spans="1:2" s="32" customFormat="1" ht="12.75">
      <c r="A223" s="40" t="s">
        <v>84</v>
      </c>
      <c r="B223" s="33">
        <v>1.56</v>
      </c>
    </row>
    <row r="224" spans="1:2" s="32" customFormat="1" ht="12.75">
      <c r="A224" s="40" t="s">
        <v>86</v>
      </c>
      <c r="B224" s="33">
        <v>1.62</v>
      </c>
    </row>
    <row r="225" spans="1:2" s="32" customFormat="1" ht="12.75">
      <c r="A225" s="40" t="s">
        <v>88</v>
      </c>
      <c r="B225" s="33">
        <v>1.63</v>
      </c>
    </row>
    <row r="226" spans="1:2" s="32" customFormat="1" ht="12.75">
      <c r="A226" s="40" t="s">
        <v>90</v>
      </c>
      <c r="B226" s="33">
        <v>1.54</v>
      </c>
    </row>
    <row r="227" spans="1:2" s="32" customFormat="1" ht="12.75">
      <c r="A227" s="40" t="s">
        <v>92</v>
      </c>
      <c r="B227" s="33">
        <v>1.56</v>
      </c>
    </row>
    <row r="228" spans="1:2" s="32" customFormat="1" ht="12.75">
      <c r="A228" s="40" t="s">
        <v>94</v>
      </c>
      <c r="B228" s="33">
        <v>1.73</v>
      </c>
    </row>
    <row r="229" spans="1:2" s="32" customFormat="1" ht="12.75">
      <c r="A229" s="36">
        <v>17533</v>
      </c>
      <c r="B229" s="33">
        <v>1.57</v>
      </c>
    </row>
    <row r="230" spans="1:2" s="32" customFormat="1" ht="12.75">
      <c r="A230" s="40" t="s">
        <v>74</v>
      </c>
      <c r="B230" s="33">
        <v>1.54</v>
      </c>
    </row>
    <row r="231" spans="1:2" s="32" customFormat="1" ht="12.75">
      <c r="A231" s="40" t="s">
        <v>76</v>
      </c>
      <c r="B231" s="33">
        <v>1.59</v>
      </c>
    </row>
    <row r="232" spans="1:2" s="32" customFormat="1" ht="12.75">
      <c r="A232" s="40" t="s">
        <v>78</v>
      </c>
      <c r="B232" s="33">
        <v>1.57</v>
      </c>
    </row>
    <row r="233" spans="1:2" s="32" customFormat="1" ht="12.75">
      <c r="A233" s="40" t="s">
        <v>80</v>
      </c>
      <c r="B233" s="33">
        <v>1.67</v>
      </c>
    </row>
    <row r="234" spans="1:2" s="32" customFormat="1" ht="12.75">
      <c r="A234" s="40" t="s">
        <v>82</v>
      </c>
      <c r="B234" s="33">
        <v>1.7</v>
      </c>
    </row>
    <row r="235" spans="1:2" s="32" customFormat="1" ht="12.75">
      <c r="A235" s="40" t="s">
        <v>84</v>
      </c>
      <c r="B235" s="33">
        <v>1.81</v>
      </c>
    </row>
    <row r="236" spans="1:2" s="32" customFormat="1" ht="12.75">
      <c r="A236" s="40" t="s">
        <v>86</v>
      </c>
      <c r="B236" s="33">
        <v>1.83</v>
      </c>
    </row>
    <row r="237" spans="1:2" s="32" customFormat="1" ht="12.75">
      <c r="A237" s="40" t="s">
        <v>88</v>
      </c>
      <c r="B237" s="33">
        <v>1.71</v>
      </c>
    </row>
    <row r="238" spans="1:2" s="32" customFormat="1" ht="12.75">
      <c r="A238" s="40" t="s">
        <v>90</v>
      </c>
      <c r="B238" s="33">
        <v>1.74</v>
      </c>
    </row>
    <row r="239" spans="1:2" s="32" customFormat="1" ht="12.75">
      <c r="A239" s="40" t="s">
        <v>92</v>
      </c>
      <c r="B239" s="33">
        <v>1.85</v>
      </c>
    </row>
    <row r="240" spans="1:2" s="32" customFormat="1" ht="12.75">
      <c r="A240" s="40" t="s">
        <v>94</v>
      </c>
      <c r="B240" s="33">
        <v>2.09</v>
      </c>
    </row>
    <row r="241" spans="1:2" s="32" customFormat="1" ht="12.75">
      <c r="A241" s="36">
        <v>17899</v>
      </c>
      <c r="B241" s="33">
        <v>1.96</v>
      </c>
    </row>
    <row r="242" spans="1:2" s="32" customFormat="1" ht="12.75">
      <c r="A242" s="40" t="s">
        <v>74</v>
      </c>
      <c r="B242" s="33">
        <v>1.97</v>
      </c>
    </row>
    <row r="243" spans="1:2" s="32" customFormat="1" ht="12.75">
      <c r="A243" s="40" t="s">
        <v>76</v>
      </c>
      <c r="B243" s="33">
        <v>2.01</v>
      </c>
    </row>
    <row r="244" spans="1:2" s="32" customFormat="1" ht="12.75">
      <c r="A244" s="40" t="s">
        <v>78</v>
      </c>
      <c r="B244" s="33">
        <v>2.19</v>
      </c>
    </row>
    <row r="245" spans="1:2" s="32" customFormat="1" ht="12.75">
      <c r="A245" s="40" t="s">
        <v>80</v>
      </c>
      <c r="B245" s="33">
        <v>2.16</v>
      </c>
    </row>
    <row r="246" spans="1:2" s="32" customFormat="1" ht="12.75">
      <c r="A246" s="40" t="s">
        <v>82</v>
      </c>
      <c r="B246" s="33">
        <v>2.11</v>
      </c>
    </row>
    <row r="247" spans="1:2" s="32" customFormat="1" ht="12.75">
      <c r="A247" s="40" t="s">
        <v>84</v>
      </c>
      <c r="B247" s="33">
        <v>2.04</v>
      </c>
    </row>
    <row r="248" spans="1:2" s="32" customFormat="1" ht="12.75">
      <c r="A248" s="40" t="s">
        <v>86</v>
      </c>
      <c r="B248" s="33">
        <v>2.04</v>
      </c>
    </row>
    <row r="249" spans="1:2" s="32" customFormat="1" ht="12.75">
      <c r="A249" s="40" t="s">
        <v>88</v>
      </c>
      <c r="B249" s="33">
        <v>1.79</v>
      </c>
    </row>
    <row r="250" spans="1:2" s="32" customFormat="1" ht="12.75">
      <c r="A250" s="40" t="s">
        <v>90</v>
      </c>
      <c r="B250" s="33">
        <v>1.38</v>
      </c>
    </row>
    <row r="251" spans="1:2" s="32" customFormat="1" ht="12.75">
      <c r="A251" s="40" t="s">
        <v>92</v>
      </c>
      <c r="B251" s="33">
        <v>1.44</v>
      </c>
    </row>
    <row r="252" spans="1:2" s="32" customFormat="1" ht="12.75">
      <c r="A252" s="40" t="s">
        <v>94</v>
      </c>
      <c r="B252" s="33">
        <v>1.6</v>
      </c>
    </row>
    <row r="253" spans="1:2" s="32" customFormat="1" ht="12.75">
      <c r="A253" s="36">
        <v>18264</v>
      </c>
      <c r="B253" s="33">
        <v>1.18</v>
      </c>
    </row>
    <row r="254" spans="1:2" s="32" customFormat="1" ht="12.75">
      <c r="A254" s="40" t="s">
        <v>74</v>
      </c>
      <c r="B254" s="33">
        <v>0.97</v>
      </c>
    </row>
    <row r="255" spans="1:2" s="32" customFormat="1" ht="12.75">
      <c r="A255" s="40" t="s">
        <v>76</v>
      </c>
      <c r="B255" s="33">
        <v>1.03</v>
      </c>
    </row>
    <row r="256" spans="1:2" s="32" customFormat="1" ht="12.75">
      <c r="A256" s="40" t="s">
        <v>78</v>
      </c>
      <c r="B256" s="33">
        <v>0.97</v>
      </c>
    </row>
    <row r="257" spans="1:2" s="32" customFormat="1" ht="12.75">
      <c r="A257" s="40" t="s">
        <v>80</v>
      </c>
      <c r="B257" s="33">
        <v>0.76</v>
      </c>
    </row>
    <row r="258" spans="1:2" s="32" customFormat="1" ht="12.75">
      <c r="A258" s="40" t="s">
        <v>82</v>
      </c>
      <c r="B258" s="33">
        <v>0.64</v>
      </c>
    </row>
    <row r="259" spans="1:2" s="32" customFormat="1" ht="12.75">
      <c r="A259" s="40" t="s">
        <v>84</v>
      </c>
      <c r="B259" s="33">
        <v>0.72</v>
      </c>
    </row>
    <row r="260" spans="1:2" s="32" customFormat="1" ht="12.75">
      <c r="A260" s="40" t="s">
        <v>86</v>
      </c>
      <c r="B260" s="33">
        <v>0.92</v>
      </c>
    </row>
    <row r="261" spans="1:2" s="32" customFormat="1" ht="12.75">
      <c r="A261" s="40" t="s">
        <v>88</v>
      </c>
      <c r="B261" s="33">
        <v>1.01</v>
      </c>
    </row>
    <row r="262" spans="1:2" s="32" customFormat="1" ht="12.75">
      <c r="A262" s="40" t="s">
        <v>90</v>
      </c>
      <c r="B262" s="33">
        <v>0.98</v>
      </c>
    </row>
    <row r="263" spans="1:2" s="32" customFormat="1" ht="12.75">
      <c r="A263" s="40" t="s">
        <v>92</v>
      </c>
      <c r="B263" s="33">
        <v>0.93</v>
      </c>
    </row>
    <row r="264" spans="1:2" s="32" customFormat="1" ht="12.75">
      <c r="A264" s="40" t="s">
        <v>94</v>
      </c>
      <c r="B264" s="33">
        <v>1.15</v>
      </c>
    </row>
    <row r="265" spans="1:2" s="32" customFormat="1" ht="12.75">
      <c r="A265" s="36">
        <v>18629</v>
      </c>
      <c r="B265" s="33">
        <v>1.22</v>
      </c>
    </row>
    <row r="266" spans="1:2" s="32" customFormat="1" ht="12.75">
      <c r="A266" s="40" t="s">
        <v>74</v>
      </c>
      <c r="B266" s="33">
        <v>1.17</v>
      </c>
    </row>
    <row r="267" spans="1:2" s="32" customFormat="1" ht="12.75">
      <c r="A267" s="40" t="s">
        <v>76</v>
      </c>
      <c r="B267" s="33">
        <v>1.28</v>
      </c>
    </row>
    <row r="268" spans="1:2" s="32" customFormat="1" ht="12.75">
      <c r="A268" s="40" t="s">
        <v>78</v>
      </c>
      <c r="B268" s="33">
        <v>1.59</v>
      </c>
    </row>
    <row r="269" spans="1:2" s="32" customFormat="1" ht="12.75">
      <c r="A269" s="40" t="s">
        <v>80</v>
      </c>
      <c r="B269" s="33">
        <v>1.45</v>
      </c>
    </row>
    <row r="270" spans="1:2" s="32" customFormat="1" ht="12.75">
      <c r="A270" s="40" t="s">
        <v>82</v>
      </c>
      <c r="B270" s="33">
        <v>1.41</v>
      </c>
    </row>
    <row r="271" spans="1:2" s="32" customFormat="1" ht="12.75">
      <c r="A271" s="40" t="s">
        <v>84</v>
      </c>
      <c r="B271" s="33">
        <v>1.6</v>
      </c>
    </row>
    <row r="272" spans="1:2" s="32" customFormat="1" ht="12.75">
      <c r="A272" s="40" t="s">
        <v>86</v>
      </c>
      <c r="B272" s="33">
        <v>1.9</v>
      </c>
    </row>
    <row r="273" spans="1:2" s="32" customFormat="1" ht="12.75">
      <c r="A273" s="40" t="s">
        <v>88</v>
      </c>
      <c r="B273" s="33">
        <v>2.07</v>
      </c>
    </row>
    <row r="274" spans="1:2" s="32" customFormat="1" ht="12.75">
      <c r="A274" s="40" t="s">
        <v>90</v>
      </c>
      <c r="B274" s="33">
        <v>2.23</v>
      </c>
    </row>
    <row r="275" spans="1:2" s="32" customFormat="1" ht="12.75">
      <c r="A275" s="40" t="s">
        <v>92</v>
      </c>
      <c r="B275" s="33">
        <v>2.24</v>
      </c>
    </row>
    <row r="276" spans="1:2" s="32" customFormat="1" ht="12.75">
      <c r="A276" s="40" t="s">
        <v>94</v>
      </c>
      <c r="B276" s="33">
        <v>2.54</v>
      </c>
    </row>
    <row r="277" spans="1:2" s="32" customFormat="1" ht="12.75">
      <c r="A277" s="36">
        <v>18994</v>
      </c>
      <c r="B277" s="33">
        <v>2.41</v>
      </c>
    </row>
    <row r="278" spans="1:2" s="32" customFormat="1" ht="12.75">
      <c r="A278" s="40" t="s">
        <v>74</v>
      </c>
      <c r="B278" s="33">
        <v>2.32</v>
      </c>
    </row>
    <row r="279" spans="1:2" s="32" customFormat="1" ht="12.75">
      <c r="A279" s="40" t="s">
        <v>76</v>
      </c>
      <c r="B279" s="33">
        <v>2.25</v>
      </c>
    </row>
    <row r="280" spans="1:2" s="32" customFormat="1" ht="12.75">
      <c r="A280" s="40" t="s">
        <v>78</v>
      </c>
      <c r="B280" s="33">
        <v>2.6</v>
      </c>
    </row>
    <row r="281" spans="1:2" s="32" customFormat="1" ht="12.75">
      <c r="A281" s="40" t="s">
        <v>80</v>
      </c>
      <c r="B281" s="33">
        <v>2.61</v>
      </c>
    </row>
    <row r="282" spans="1:2" s="32" customFormat="1" ht="12.75">
      <c r="A282" s="40" t="s">
        <v>82</v>
      </c>
      <c r="B282" s="33">
        <v>2.49</v>
      </c>
    </row>
    <row r="283" spans="1:2" s="32" customFormat="1" ht="12.75">
      <c r="A283" s="40" t="s">
        <v>84</v>
      </c>
      <c r="B283" s="33">
        <v>2.31</v>
      </c>
    </row>
    <row r="284" spans="1:2" s="32" customFormat="1" ht="12.75">
      <c r="A284" s="40" t="s">
        <v>86</v>
      </c>
      <c r="B284" s="33">
        <v>2.6</v>
      </c>
    </row>
    <row r="285" spans="1:2" s="32" customFormat="1" ht="12.75">
      <c r="A285" s="40" t="s">
        <v>88</v>
      </c>
      <c r="B285" s="33">
        <v>2.84</v>
      </c>
    </row>
    <row r="286" spans="1:2" s="32" customFormat="1" ht="12.75">
      <c r="A286" s="40" t="s">
        <v>90</v>
      </c>
      <c r="B286" s="33">
        <v>2.9</v>
      </c>
    </row>
    <row r="287" spans="1:2" s="32" customFormat="1" ht="12.75">
      <c r="A287" s="40" t="s">
        <v>92</v>
      </c>
      <c r="B287" s="33">
        <v>2.99</v>
      </c>
    </row>
    <row r="288" spans="1:2" s="32" customFormat="1" ht="12.75">
      <c r="A288" s="40" t="s">
        <v>94</v>
      </c>
      <c r="B288" s="33">
        <v>3.21</v>
      </c>
    </row>
    <row r="289" spans="1:2" s="32" customFormat="1" ht="12.75">
      <c r="A289" s="36">
        <v>19360</v>
      </c>
      <c r="B289" s="33">
        <v>3.11</v>
      </c>
    </row>
    <row r="290" spans="1:2" s="32" customFormat="1" ht="12.75">
      <c r="A290" s="40" t="s">
        <v>74</v>
      </c>
      <c r="B290" s="33">
        <v>3.1</v>
      </c>
    </row>
    <row r="291" spans="1:2" s="32" customFormat="1" ht="12.75">
      <c r="A291" s="40" t="s">
        <v>76</v>
      </c>
      <c r="B291" s="33">
        <v>3.08</v>
      </c>
    </row>
    <row r="292" spans="1:2" s="32" customFormat="1" ht="12.75">
      <c r="A292" s="40" t="s">
        <v>78</v>
      </c>
      <c r="B292" s="33">
        <v>3.07</v>
      </c>
    </row>
    <row r="293" spans="1:2" s="32" customFormat="1" ht="12.75">
      <c r="A293" s="40" t="s">
        <v>80</v>
      </c>
      <c r="B293" s="33">
        <v>3.06</v>
      </c>
    </row>
    <row r="294" spans="1:2" s="32" customFormat="1" ht="12.75">
      <c r="A294" s="40" t="s">
        <v>82</v>
      </c>
      <c r="B294" s="33">
        <v>3.29</v>
      </c>
    </row>
    <row r="295" spans="1:2" s="32" customFormat="1" ht="12.75">
      <c r="A295" s="40" t="s">
        <v>84</v>
      </c>
      <c r="B295" s="33">
        <v>3.16</v>
      </c>
    </row>
    <row r="296" spans="1:2" s="32" customFormat="1" ht="12.75">
      <c r="A296" s="40" t="s">
        <v>86</v>
      </c>
      <c r="B296" s="33">
        <v>3.37</v>
      </c>
    </row>
    <row r="297" spans="1:2" s="32" customFormat="1" ht="12.75">
      <c r="A297" s="40" t="s">
        <v>88</v>
      </c>
      <c r="B297" s="33">
        <v>3.53</v>
      </c>
    </row>
    <row r="298" spans="1:2" s="32" customFormat="1" ht="12.75">
      <c r="A298" s="40" t="s">
        <v>90</v>
      </c>
      <c r="B298" s="33">
        <v>3.58</v>
      </c>
    </row>
    <row r="299" spans="1:2" s="32" customFormat="1" ht="12.75">
      <c r="A299" s="40" t="s">
        <v>92</v>
      </c>
      <c r="B299" s="33">
        <v>3.31</v>
      </c>
    </row>
    <row r="300" spans="1:2" s="32" customFormat="1" ht="12.75">
      <c r="A300" s="40" t="s">
        <v>94</v>
      </c>
      <c r="B300" s="33">
        <v>3.04</v>
      </c>
    </row>
    <row r="301" spans="1:2" s="32" customFormat="1" ht="12.75">
      <c r="A301" s="36">
        <v>19725</v>
      </c>
      <c r="B301" s="33">
        <v>2.44</v>
      </c>
    </row>
    <row r="302" spans="1:2" s="32" customFormat="1" ht="12.75">
      <c r="A302" s="40" t="s">
        <v>74</v>
      </c>
      <c r="B302" s="33">
        <v>1.53</v>
      </c>
    </row>
    <row r="303" spans="1:2" s="32" customFormat="1" ht="12.75">
      <c r="A303" s="40" t="s">
        <v>76</v>
      </c>
      <c r="B303" s="33">
        <v>1.3</v>
      </c>
    </row>
    <row r="304" spans="1:2" s="32" customFormat="1" ht="12.75">
      <c r="A304" s="40" t="s">
        <v>78</v>
      </c>
      <c r="B304" s="33">
        <v>1.13</v>
      </c>
    </row>
    <row r="305" spans="1:2" s="32" customFormat="1" ht="12.75">
      <c r="A305" s="40" t="s">
        <v>80</v>
      </c>
      <c r="B305" s="33">
        <v>0.91</v>
      </c>
    </row>
    <row r="306" spans="1:2" s="32" customFormat="1" ht="12.75">
      <c r="A306" s="40" t="s">
        <v>82</v>
      </c>
      <c r="B306" s="33">
        <v>0.83</v>
      </c>
    </row>
    <row r="307" spans="1:2" s="32" customFormat="1" ht="12.75">
      <c r="A307" s="40" t="s">
        <v>84</v>
      </c>
      <c r="B307" s="33">
        <v>0.91</v>
      </c>
    </row>
    <row r="308" spans="1:2" s="32" customFormat="1" ht="12.75">
      <c r="A308" s="40" t="s">
        <v>86</v>
      </c>
      <c r="B308" s="33">
        <v>1.69</v>
      </c>
    </row>
    <row r="309" spans="1:2" s="32" customFormat="1" ht="12.75">
      <c r="A309" s="40" t="s">
        <v>88</v>
      </c>
      <c r="B309" s="33">
        <v>2.44</v>
      </c>
    </row>
    <row r="310" spans="1:2" s="32" customFormat="1" ht="12.75">
      <c r="A310" s="40" t="s">
        <v>90</v>
      </c>
      <c r="B310" s="33">
        <v>2.63</v>
      </c>
    </row>
    <row r="311" spans="1:2" s="32" customFormat="1" ht="12.75">
      <c r="A311" s="40" t="s">
        <v>92</v>
      </c>
      <c r="B311" s="33">
        <v>2.67</v>
      </c>
    </row>
    <row r="312" spans="1:2" s="32" customFormat="1" ht="12.75">
      <c r="A312" s="40" t="s">
        <v>94</v>
      </c>
      <c r="B312" s="33">
        <v>2.77</v>
      </c>
    </row>
    <row r="313" spans="1:2" s="32" customFormat="1" ht="12.75">
      <c r="A313" s="36">
        <v>20090</v>
      </c>
      <c r="B313" s="33">
        <v>2.82</v>
      </c>
    </row>
    <row r="314" spans="1:2" s="32" customFormat="1" ht="12.75">
      <c r="A314" s="40" t="s">
        <v>74</v>
      </c>
      <c r="B314" s="33">
        <v>2.7</v>
      </c>
    </row>
    <row r="315" spans="1:2" s="32" customFormat="1" ht="12.75">
      <c r="A315" s="40" t="s">
        <v>76</v>
      </c>
      <c r="B315" s="33">
        <v>2.8</v>
      </c>
    </row>
    <row r="316" spans="1:2" s="32" customFormat="1" ht="12.75">
      <c r="A316" s="40" t="s">
        <v>78</v>
      </c>
      <c r="B316" s="33">
        <v>2.95</v>
      </c>
    </row>
    <row r="317" spans="1:2" s="32" customFormat="1" ht="12.75">
      <c r="A317" s="40" t="s">
        <v>80</v>
      </c>
      <c r="B317" s="33">
        <v>2.84</v>
      </c>
    </row>
    <row r="318" spans="1:2" s="32" customFormat="1" ht="12.75">
      <c r="A318" s="40" t="s">
        <v>82</v>
      </c>
      <c r="B318" s="33">
        <v>3.21</v>
      </c>
    </row>
    <row r="319" spans="1:2" s="32" customFormat="1" ht="12.75">
      <c r="A319" s="40" t="s">
        <v>84</v>
      </c>
      <c r="B319" s="33">
        <v>3.2</v>
      </c>
    </row>
    <row r="320" spans="1:2" s="32" customFormat="1" ht="12.75">
      <c r="A320" s="40" t="s">
        <v>86</v>
      </c>
      <c r="B320" s="33">
        <v>3.38</v>
      </c>
    </row>
    <row r="321" spans="1:2" s="32" customFormat="1" ht="12.75">
      <c r="A321" s="40" t="s">
        <v>88</v>
      </c>
      <c r="B321" s="33">
        <v>4.04</v>
      </c>
    </row>
    <row r="322" spans="1:2" s="32" customFormat="1" ht="12.75">
      <c r="A322" s="40" t="s">
        <v>90</v>
      </c>
      <c r="B322" s="33">
        <v>4.05</v>
      </c>
    </row>
    <row r="323" spans="1:2" s="32" customFormat="1" ht="12.75">
      <c r="A323" s="40" t="s">
        <v>92</v>
      </c>
      <c r="B323" s="33">
        <v>4.15</v>
      </c>
    </row>
    <row r="324" spans="1:2" s="32" customFormat="1" ht="12.75">
      <c r="A324" s="40" t="s">
        <v>94</v>
      </c>
      <c r="B324" s="33">
        <v>4.49</v>
      </c>
    </row>
    <row r="325" spans="1:2" s="32" customFormat="1" ht="12.75">
      <c r="A325" s="36">
        <v>20455</v>
      </c>
      <c r="B325" s="33">
        <v>4.35</v>
      </c>
    </row>
    <row r="326" spans="1:2" s="32" customFormat="1" ht="12.75">
      <c r="A326" s="40" t="s">
        <v>74</v>
      </c>
      <c r="B326" s="33">
        <v>3.96</v>
      </c>
    </row>
    <row r="327" spans="1:2" s="32" customFormat="1" ht="12.75">
      <c r="A327" s="40" t="s">
        <v>76</v>
      </c>
      <c r="B327" s="33">
        <v>3.31</v>
      </c>
    </row>
    <row r="328" spans="1:2" s="32" customFormat="1" ht="12.75">
      <c r="A328" s="40" t="s">
        <v>78</v>
      </c>
      <c r="B328" s="33">
        <v>3.23</v>
      </c>
    </row>
    <row r="329" spans="1:2" s="32" customFormat="1" ht="12.75">
      <c r="A329" s="40" t="s">
        <v>80</v>
      </c>
      <c r="B329" s="33">
        <v>3.29</v>
      </c>
    </row>
    <row r="330" spans="1:2" s="32" customFormat="1" ht="12.75">
      <c r="A330" s="40" t="s">
        <v>82</v>
      </c>
      <c r="B330" s="33">
        <v>2.46</v>
      </c>
    </row>
    <row r="331" spans="1:2" s="32" customFormat="1" ht="12.75">
      <c r="A331" s="40" t="s">
        <v>84</v>
      </c>
      <c r="B331" s="33">
        <v>2.3</v>
      </c>
    </row>
    <row r="332" spans="1:2" s="32" customFormat="1" ht="12.75">
      <c r="A332" s="40" t="s">
        <v>86</v>
      </c>
      <c r="B332" s="33">
        <v>2.3</v>
      </c>
    </row>
    <row r="333" spans="1:2" s="32" customFormat="1" ht="12.75">
      <c r="A333" s="40" t="s">
        <v>88</v>
      </c>
      <c r="B333" s="33">
        <v>2.48</v>
      </c>
    </row>
    <row r="334" spans="1:2" s="32" customFormat="1" ht="12.75">
      <c r="A334" s="40" t="s">
        <v>90</v>
      </c>
      <c r="B334" s="33">
        <v>2.3</v>
      </c>
    </row>
    <row r="335" spans="1:2" s="32" customFormat="1" ht="12.75">
      <c r="A335" s="40" t="s">
        <v>92</v>
      </c>
      <c r="B335" s="33">
        <v>2.37</v>
      </c>
    </row>
    <row r="336" spans="1:2" s="32" customFormat="1" ht="12.75">
      <c r="A336" s="40" t="s">
        <v>94</v>
      </c>
      <c r="B336" s="33">
        <v>2.25</v>
      </c>
    </row>
    <row r="337" spans="1:2" s="32" customFormat="1" ht="12.75">
      <c r="A337" s="36">
        <v>20821</v>
      </c>
      <c r="B337" s="33">
        <v>2.24</v>
      </c>
    </row>
    <row r="338" spans="1:2" s="32" customFormat="1" ht="12.75">
      <c r="A338" s="40" t="s">
        <v>74</v>
      </c>
      <c r="B338" s="33">
        <v>2.42</v>
      </c>
    </row>
    <row r="339" spans="1:2" s="32" customFormat="1" ht="12.75">
      <c r="A339" s="40" t="s">
        <v>76</v>
      </c>
      <c r="B339" s="33">
        <v>2.39</v>
      </c>
    </row>
    <row r="340" spans="1:2" s="32" customFormat="1" ht="12.75">
      <c r="A340" s="40" t="s">
        <v>78</v>
      </c>
      <c r="B340" s="33">
        <v>2.29</v>
      </c>
    </row>
    <row r="341" spans="1:2" s="32" customFormat="1" ht="12.75">
      <c r="A341" s="40" t="s">
        <v>80</v>
      </c>
      <c r="B341" s="33">
        <v>2.29</v>
      </c>
    </row>
    <row r="342" spans="1:2" s="32" customFormat="1" ht="12.75">
      <c r="A342" s="40" t="s">
        <v>82</v>
      </c>
      <c r="B342" s="33">
        <v>2.33</v>
      </c>
    </row>
    <row r="343" spans="1:2" s="32" customFormat="1" ht="12.75">
      <c r="A343" s="40" t="s">
        <v>84</v>
      </c>
      <c r="B343" s="33">
        <v>2.24</v>
      </c>
    </row>
    <row r="344" spans="1:2" s="32" customFormat="1" ht="12.75">
      <c r="A344" s="40" t="s">
        <v>86</v>
      </c>
      <c r="B344" s="33">
        <v>2.39</v>
      </c>
    </row>
    <row r="345" spans="1:2" s="32" customFormat="1" ht="12.75">
      <c r="A345" s="40" t="s">
        <v>88</v>
      </c>
      <c r="B345" s="33">
        <v>2.28</v>
      </c>
    </row>
    <row r="346" spans="1:2" s="32" customFormat="1" ht="12.75">
      <c r="A346" s="40" t="s">
        <v>90</v>
      </c>
      <c r="B346" s="33">
        <v>2.3</v>
      </c>
    </row>
    <row r="347" spans="1:2" s="32" customFormat="1" ht="12.75">
      <c r="A347" s="40" t="s">
        <v>92</v>
      </c>
      <c r="B347" s="33">
        <v>2.48</v>
      </c>
    </row>
    <row r="348" spans="1:2" s="32" customFormat="1" ht="12.75">
      <c r="A348" s="40" t="s">
        <v>94</v>
      </c>
      <c r="B348" s="33">
        <v>2.6</v>
      </c>
    </row>
    <row r="349" spans="1:2" s="32" customFormat="1" ht="12.75">
      <c r="A349" s="36">
        <v>21186</v>
      </c>
      <c r="B349" s="33">
        <v>2.72</v>
      </c>
    </row>
    <row r="350" spans="1:2" s="32" customFormat="1" ht="12.75">
      <c r="A350" s="40" t="s">
        <v>74</v>
      </c>
      <c r="B350" s="33">
        <v>2.73</v>
      </c>
    </row>
    <row r="351" spans="1:2" s="32" customFormat="1" ht="12.75">
      <c r="A351" s="40" t="s">
        <v>76</v>
      </c>
      <c r="B351" s="33">
        <v>2.72</v>
      </c>
    </row>
    <row r="352" spans="1:2" s="32" customFormat="1" ht="12.75">
      <c r="A352" s="40" t="s">
        <v>78</v>
      </c>
      <c r="B352" s="33">
        <v>2.73</v>
      </c>
    </row>
    <row r="353" spans="1:2" s="32" customFormat="1" ht="12.75">
      <c r="A353" s="40" t="s">
        <v>80</v>
      </c>
      <c r="B353" s="33">
        <v>2.69</v>
      </c>
    </row>
    <row r="354" spans="1:2" s="32" customFormat="1" ht="12.75">
      <c r="A354" s="40" t="s">
        <v>82</v>
      </c>
      <c r="B354" s="33">
        <v>2.73</v>
      </c>
    </row>
    <row r="355" spans="1:2" s="32" customFormat="1" ht="12.75">
      <c r="A355" s="40" t="s">
        <v>84</v>
      </c>
      <c r="B355" s="33">
        <v>2.92</v>
      </c>
    </row>
    <row r="356" spans="1:2" s="32" customFormat="1" ht="12.75">
      <c r="A356" s="40" t="s">
        <v>86</v>
      </c>
      <c r="B356" s="33">
        <v>2.82</v>
      </c>
    </row>
    <row r="357" spans="1:2" s="32" customFormat="1" ht="12.75">
      <c r="A357" s="40" t="s">
        <v>88</v>
      </c>
      <c r="B357" s="33">
        <v>2.78</v>
      </c>
    </row>
    <row r="358" spans="1:2" s="32" customFormat="1" ht="12.75">
      <c r="A358" s="40" t="s">
        <v>90</v>
      </c>
      <c r="B358" s="33">
        <v>2.74</v>
      </c>
    </row>
    <row r="359" spans="1:2" s="32" customFormat="1" ht="12.75">
      <c r="A359" s="40" t="s">
        <v>92</v>
      </c>
      <c r="B359" s="33">
        <v>2.83</v>
      </c>
    </row>
    <row r="360" spans="1:2" s="32" customFormat="1" ht="12.75">
      <c r="A360" s="40" t="s">
        <v>94</v>
      </c>
      <c r="B360" s="33">
        <v>2.87</v>
      </c>
    </row>
    <row r="361" spans="1:2" s="32" customFormat="1" ht="12.75">
      <c r="A361" s="36">
        <v>21551</v>
      </c>
      <c r="B361" s="33">
        <v>2.91</v>
      </c>
    </row>
    <row r="362" spans="1:2" s="32" customFormat="1" ht="12.75">
      <c r="A362" s="40" t="s">
        <v>74</v>
      </c>
      <c r="B362" s="33">
        <v>2.92</v>
      </c>
    </row>
    <row r="363" spans="1:2" s="32" customFormat="1" ht="12.75">
      <c r="A363" s="40" t="s">
        <v>76</v>
      </c>
      <c r="B363" s="33">
        <v>2.89</v>
      </c>
    </row>
    <row r="364" spans="1:2" s="32" customFormat="1" ht="12.75">
      <c r="A364" s="40" t="s">
        <v>78</v>
      </c>
      <c r="B364" s="33">
        <v>2.9</v>
      </c>
    </row>
    <row r="365" spans="1:2" s="32" customFormat="1" ht="12.75">
      <c r="A365" s="40" t="s">
        <v>80</v>
      </c>
      <c r="B365" s="33">
        <v>2.93</v>
      </c>
    </row>
    <row r="366" spans="1:2" s="32" customFormat="1" ht="12.75">
      <c r="A366" s="40" t="s">
        <v>82</v>
      </c>
      <c r="B366" s="33">
        <v>2.99</v>
      </c>
    </row>
    <row r="367" spans="1:2" s="32" customFormat="1" ht="12.75">
      <c r="A367" s="40" t="s">
        <v>84</v>
      </c>
      <c r="B367" s="33">
        <v>3.18</v>
      </c>
    </row>
    <row r="368" spans="1:2" s="32" customFormat="1" ht="12.75">
      <c r="A368" s="40" t="s">
        <v>86</v>
      </c>
      <c r="B368" s="33">
        <v>3.32</v>
      </c>
    </row>
    <row r="369" spans="1:2" s="32" customFormat="1" ht="12.75">
      <c r="A369" s="40" t="s">
        <v>88</v>
      </c>
      <c r="B369" s="33">
        <v>3.38</v>
      </c>
    </row>
    <row r="370" spans="1:2" s="32" customFormat="1" ht="12.75">
      <c r="A370" s="40" t="s">
        <v>90</v>
      </c>
      <c r="B370" s="33">
        <v>3.45</v>
      </c>
    </row>
    <row r="371" spans="1:2" s="32" customFormat="1" ht="12.75">
      <c r="A371" s="40" t="s">
        <v>92</v>
      </c>
      <c r="B371" s="33">
        <v>3.52</v>
      </c>
    </row>
    <row r="372" spans="1:2" s="32" customFormat="1" ht="12.75">
      <c r="A372" s="40" t="s">
        <v>94</v>
      </c>
      <c r="B372" s="33">
        <v>3.52</v>
      </c>
    </row>
    <row r="373" spans="1:2" s="32" customFormat="1" ht="12.75">
      <c r="A373" s="36">
        <v>21916</v>
      </c>
      <c r="B373" s="33">
        <v>3.52</v>
      </c>
    </row>
    <row r="374" spans="1:2" s="32" customFormat="1" ht="12.75">
      <c r="A374" s="40" t="s">
        <v>74</v>
      </c>
      <c r="B374" s="33">
        <v>3.53</v>
      </c>
    </row>
    <row r="375" spans="1:2" s="32" customFormat="1" ht="12.75">
      <c r="A375" s="40" t="s">
        <v>76</v>
      </c>
      <c r="B375" s="33">
        <v>3.54</v>
      </c>
    </row>
    <row r="376" spans="1:2" s="32" customFormat="1" ht="12.75">
      <c r="A376" s="40" t="s">
        <v>78</v>
      </c>
      <c r="B376" s="33">
        <v>3.47</v>
      </c>
    </row>
    <row r="377" spans="1:2" s="32" customFormat="1" ht="12.75">
      <c r="A377" s="40" t="s">
        <v>80</v>
      </c>
      <c r="B377" s="33">
        <v>3.48</v>
      </c>
    </row>
    <row r="378" spans="1:2" s="32" customFormat="1" ht="12.75">
      <c r="A378" s="40" t="s">
        <v>82</v>
      </c>
      <c r="B378" s="33">
        <v>3.48</v>
      </c>
    </row>
    <row r="379" spans="1:2" s="32" customFormat="1" ht="12.75">
      <c r="A379" s="40" t="s">
        <v>84</v>
      </c>
      <c r="B379" s="33">
        <v>3.46</v>
      </c>
    </row>
    <row r="380" spans="1:2" s="32" customFormat="1" ht="12.75">
      <c r="A380" s="40" t="s">
        <v>86</v>
      </c>
      <c r="B380" s="33">
        <v>3.5</v>
      </c>
    </row>
    <row r="381" spans="1:2" s="32" customFormat="1" ht="12.75">
      <c r="A381" s="40" t="s">
        <v>88</v>
      </c>
      <c r="B381" s="33">
        <v>3.53</v>
      </c>
    </row>
    <row r="382" spans="1:2" s="32" customFormat="1" ht="12.75">
      <c r="A382" s="40" t="s">
        <v>90</v>
      </c>
      <c r="B382" s="33">
        <v>3.57</v>
      </c>
    </row>
    <row r="383" spans="1:2" s="32" customFormat="1" ht="12.75">
      <c r="A383" s="40" t="s">
        <v>92</v>
      </c>
      <c r="B383" s="33">
        <v>3.64</v>
      </c>
    </row>
    <row r="384" spans="1:2" s="32" customFormat="1" ht="12.75">
      <c r="A384" s="40" t="s">
        <v>94</v>
      </c>
      <c r="B384" s="33">
        <v>3.84</v>
      </c>
    </row>
    <row r="385" spans="1:2" s="32" customFormat="1" ht="12.75">
      <c r="A385" s="36">
        <v>22282</v>
      </c>
      <c r="B385" s="33">
        <v>3.81</v>
      </c>
    </row>
    <row r="386" spans="1:2" s="32" customFormat="1" ht="12.75">
      <c r="A386" s="40" t="s">
        <v>74</v>
      </c>
      <c r="B386" s="33">
        <v>3.93</v>
      </c>
    </row>
    <row r="387" spans="1:2" s="32" customFormat="1" ht="12.75">
      <c r="A387" s="40" t="s">
        <v>76</v>
      </c>
      <c r="B387" s="33">
        <v>3.93</v>
      </c>
    </row>
    <row r="388" spans="1:2" s="32" customFormat="1" ht="12.75">
      <c r="A388" s="40" t="s">
        <v>78</v>
      </c>
      <c r="B388" s="33">
        <v>3.93</v>
      </c>
    </row>
    <row r="389" spans="1:2" s="32" customFormat="1" ht="12.75">
      <c r="A389" s="40" t="s">
        <v>80</v>
      </c>
      <c r="B389" s="33">
        <v>3.89</v>
      </c>
    </row>
    <row r="390" spans="1:2" s="32" customFormat="1" ht="12.75">
      <c r="A390" s="40" t="s">
        <v>82</v>
      </c>
      <c r="B390" s="33">
        <v>3.8</v>
      </c>
    </row>
    <row r="391" spans="1:2" s="32" customFormat="1" ht="12.75">
      <c r="A391" s="40" t="s">
        <v>84</v>
      </c>
      <c r="B391" s="33">
        <v>3.84</v>
      </c>
    </row>
    <row r="392" spans="1:2" s="32" customFormat="1" ht="12.75">
      <c r="A392" s="40" t="s">
        <v>86</v>
      </c>
      <c r="B392" s="33">
        <v>3.84</v>
      </c>
    </row>
    <row r="393" spans="1:2" s="32" customFormat="1" ht="12.75">
      <c r="A393" s="40" t="s">
        <v>88</v>
      </c>
      <c r="B393" s="33">
        <v>3.92</v>
      </c>
    </row>
    <row r="394" spans="1:2" s="32" customFormat="1" ht="12.75">
      <c r="A394" s="40" t="s">
        <v>90</v>
      </c>
      <c r="B394" s="33">
        <v>4.03</v>
      </c>
    </row>
    <row r="395" spans="1:2" s="32" customFormat="1" ht="12.75">
      <c r="A395" s="40" t="s">
        <v>92</v>
      </c>
      <c r="B395" s="33">
        <v>4.09</v>
      </c>
    </row>
    <row r="396" spans="1:2" s="32" customFormat="1" ht="12.75">
      <c r="A396" s="40" t="s">
        <v>94</v>
      </c>
      <c r="B396" s="33">
        <v>4.38</v>
      </c>
    </row>
    <row r="397" spans="1:2" s="32" customFormat="1" ht="12.75">
      <c r="A397" s="36">
        <v>22647</v>
      </c>
      <c r="B397" s="33">
        <v>4.59</v>
      </c>
    </row>
    <row r="398" spans="1:2" s="32" customFormat="1" ht="12.75">
      <c r="A398" s="40" t="s">
        <v>74</v>
      </c>
      <c r="B398" s="33">
        <v>4.65</v>
      </c>
    </row>
    <row r="399" spans="1:2" s="32" customFormat="1" ht="12.75">
      <c r="A399" s="40" t="s">
        <v>76</v>
      </c>
      <c r="B399" s="33">
        <v>4.59</v>
      </c>
    </row>
    <row r="400" spans="1:2" s="32" customFormat="1" ht="12.75">
      <c r="A400" s="40" t="s">
        <v>78</v>
      </c>
      <c r="B400" s="33">
        <v>4.62</v>
      </c>
    </row>
    <row r="401" spans="1:2" s="32" customFormat="1" ht="12.75">
      <c r="A401" s="40" t="s">
        <v>80</v>
      </c>
      <c r="B401" s="33">
        <v>4.64</v>
      </c>
    </row>
    <row r="402" spans="1:2" s="32" customFormat="1" ht="12.75">
      <c r="A402" s="40" t="s">
        <v>82</v>
      </c>
      <c r="B402" s="33">
        <v>4.5</v>
      </c>
    </row>
    <row r="403" spans="1:2" s="32" customFormat="1" ht="12.75">
      <c r="A403" s="40" t="s">
        <v>84</v>
      </c>
      <c r="B403" s="33">
        <v>4.8</v>
      </c>
    </row>
    <row r="404" spans="1:2" s="32" customFormat="1" ht="12.75">
      <c r="A404" s="40" t="s">
        <v>86</v>
      </c>
      <c r="B404" s="33">
        <v>4.96</v>
      </c>
    </row>
    <row r="405" spans="1:2" s="32" customFormat="1" ht="12.75">
      <c r="A405" s="40" t="s">
        <v>88</v>
      </c>
      <c r="B405" s="33">
        <v>5.37</v>
      </c>
    </row>
    <row r="406" spans="1:2" s="32" customFormat="1" ht="12.75">
      <c r="A406" s="40" t="s">
        <v>90</v>
      </c>
      <c r="B406" s="33">
        <v>5.35</v>
      </c>
    </row>
    <row r="407" spans="1:2" s="32" customFormat="1" ht="12.75">
      <c r="A407" s="40" t="s">
        <v>92</v>
      </c>
      <c r="B407" s="33">
        <v>5.32</v>
      </c>
    </row>
    <row r="408" spans="1:2" s="32" customFormat="1" ht="12.75">
      <c r="A408" s="40" t="s">
        <v>94</v>
      </c>
      <c r="B408" s="33">
        <v>4.96</v>
      </c>
    </row>
    <row r="409" spans="1:2" s="32" customFormat="1" ht="12.75">
      <c r="A409" s="36">
        <v>23012</v>
      </c>
      <c r="B409" s="33">
        <v>4.72</v>
      </c>
    </row>
    <row r="410" spans="1:2" s="32" customFormat="1" ht="12.75">
      <c r="A410" s="40" t="s">
        <v>74</v>
      </c>
      <c r="B410" s="33">
        <v>4.56</v>
      </c>
    </row>
    <row r="411" spans="1:2" s="32" customFormat="1" ht="12.75">
      <c r="A411" s="40" t="s">
        <v>76</v>
      </c>
      <c r="B411" s="33">
        <v>4.26</v>
      </c>
    </row>
    <row r="412" spans="1:2" s="32" customFormat="1" ht="12.75">
      <c r="A412" s="40" t="s">
        <v>78</v>
      </c>
      <c r="B412" s="33">
        <v>3.84</v>
      </c>
    </row>
    <row r="413" spans="1:2" s="32" customFormat="1" ht="12.75">
      <c r="A413" s="40" t="s">
        <v>80</v>
      </c>
      <c r="B413" s="33">
        <v>3.6</v>
      </c>
    </row>
    <row r="414" spans="1:2" s="32" customFormat="1" ht="12.75">
      <c r="A414" s="40" t="s">
        <v>82</v>
      </c>
      <c r="B414" s="33">
        <v>3.54</v>
      </c>
    </row>
    <row r="415" spans="1:2" s="32" customFormat="1" ht="12.75">
      <c r="A415" s="40" t="s">
        <v>84</v>
      </c>
      <c r="B415" s="33">
        <v>4.21</v>
      </c>
    </row>
    <row r="416" spans="1:2" s="32" customFormat="1" ht="12.75">
      <c r="A416" s="40" t="s">
        <v>86</v>
      </c>
      <c r="B416" s="33">
        <v>4.27</v>
      </c>
    </row>
    <row r="417" spans="1:2" s="32" customFormat="1" ht="12.75">
      <c r="A417" s="40" t="s">
        <v>88</v>
      </c>
      <c r="B417" s="33">
        <v>4.42</v>
      </c>
    </row>
    <row r="418" spans="1:2" s="32" customFormat="1" ht="12.75">
      <c r="A418" s="40" t="s">
        <v>90</v>
      </c>
      <c r="B418" s="33">
        <v>4.56</v>
      </c>
    </row>
    <row r="419" spans="1:2" s="32" customFormat="1" ht="12.75">
      <c r="A419" s="40" t="s">
        <v>92</v>
      </c>
      <c r="B419" s="33">
        <v>4.73</v>
      </c>
    </row>
    <row r="420" spans="1:2" s="32" customFormat="1" ht="12.75">
      <c r="A420" s="40" t="s">
        <v>94</v>
      </c>
      <c r="B420" s="33">
        <v>4.97</v>
      </c>
    </row>
    <row r="421" spans="1:2" s="32" customFormat="1" ht="12.75">
      <c r="A421" s="36">
        <v>23377</v>
      </c>
      <c r="B421" s="33">
        <v>5</v>
      </c>
    </row>
    <row r="422" spans="1:2" s="32" customFormat="1" ht="12.75">
      <c r="A422" s="40" t="s">
        <v>74</v>
      </c>
      <c r="B422" s="33">
        <v>4.98</v>
      </c>
    </row>
    <row r="423" spans="1:2" s="32" customFormat="1" ht="12.75">
      <c r="A423" s="40" t="s">
        <v>76</v>
      </c>
      <c r="B423" s="33">
        <v>5.17</v>
      </c>
    </row>
    <row r="424" spans="1:2" s="32" customFormat="1" ht="12.75">
      <c r="A424" s="40" t="s">
        <v>78</v>
      </c>
      <c r="B424" s="33">
        <v>5.38</v>
      </c>
    </row>
    <row r="425" spans="1:2" s="32" customFormat="1" ht="12.75">
      <c r="A425" s="40" t="s">
        <v>80</v>
      </c>
      <c r="B425" s="33">
        <v>5.66</v>
      </c>
    </row>
    <row r="426" spans="1:2" s="32" customFormat="1" ht="12.75">
      <c r="A426" s="40" t="s">
        <v>82</v>
      </c>
      <c r="B426" s="33">
        <v>5.52</v>
      </c>
    </row>
    <row r="427" spans="1:2" s="32" customFormat="1" ht="12.75">
      <c r="A427" s="40" t="s">
        <v>84</v>
      </c>
      <c r="B427" s="33">
        <v>5.31</v>
      </c>
    </row>
    <row r="428" spans="1:2" s="32" customFormat="1" ht="12.75">
      <c r="A428" s="40" t="s">
        <v>86</v>
      </c>
      <c r="B428" s="33">
        <v>5.09</v>
      </c>
    </row>
    <row r="429" spans="1:2" s="32" customFormat="1" ht="12.75">
      <c r="A429" s="40" t="s">
        <v>88</v>
      </c>
      <c r="B429" s="33">
        <v>5.19</v>
      </c>
    </row>
    <row r="430" spans="1:2" s="32" customFormat="1" ht="12.75">
      <c r="A430" s="40" t="s">
        <v>90</v>
      </c>
      <c r="B430" s="33">
        <v>5.35</v>
      </c>
    </row>
    <row r="431" spans="1:2" s="32" customFormat="1" ht="12.75">
      <c r="A431" s="40" t="s">
        <v>92</v>
      </c>
      <c r="B431" s="33">
        <v>5.45</v>
      </c>
    </row>
    <row r="432" spans="1:2" s="32" customFormat="1" ht="12.75">
      <c r="A432" s="40" t="s">
        <v>94</v>
      </c>
      <c r="B432" s="33">
        <v>5.96</v>
      </c>
    </row>
    <row r="433" spans="1:2" s="32" customFormat="1" ht="12.75">
      <c r="A433" s="36">
        <v>23743</v>
      </c>
      <c r="B433" s="33">
        <v>6.14</v>
      </c>
    </row>
    <row r="434" spans="1:2" s="32" customFormat="1" ht="12.75">
      <c r="A434" s="40" t="s">
        <v>74</v>
      </c>
      <c r="B434" s="33">
        <v>6.12</v>
      </c>
    </row>
    <row r="435" spans="1:2" s="32" customFormat="1" ht="12.75">
      <c r="A435" s="40" t="s">
        <v>76</v>
      </c>
      <c r="B435" s="33">
        <v>6.02</v>
      </c>
    </row>
    <row r="436" spans="1:2" s="32" customFormat="1" ht="12.75">
      <c r="A436" s="40" t="s">
        <v>78</v>
      </c>
      <c r="B436" s="33">
        <v>6.11</v>
      </c>
    </row>
    <row r="437" spans="1:2" s="32" customFormat="1" ht="12.75">
      <c r="A437" s="40" t="s">
        <v>80</v>
      </c>
      <c r="B437" s="33">
        <v>6.04</v>
      </c>
    </row>
    <row r="438" spans="1:2" s="32" customFormat="1" ht="12.75">
      <c r="A438" s="40" t="s">
        <v>82</v>
      </c>
      <c r="B438" s="33">
        <v>6.44</v>
      </c>
    </row>
    <row r="439" spans="1:2" s="32" customFormat="1" ht="12.75">
      <c r="A439" s="40" t="s">
        <v>84</v>
      </c>
      <c r="B439" s="33">
        <v>7</v>
      </c>
    </row>
    <row r="440" spans="1:2" s="32" customFormat="1" ht="12.75">
      <c r="A440" s="40" t="s">
        <v>86</v>
      </c>
      <c r="B440" s="33">
        <v>6.98</v>
      </c>
    </row>
    <row r="441" spans="1:2" s="32" customFormat="1" ht="12.75">
      <c r="A441" s="40" t="s">
        <v>88</v>
      </c>
      <c r="B441" s="33">
        <v>7.09</v>
      </c>
    </row>
    <row r="442" spans="1:2" s="32" customFormat="1" ht="12.75">
      <c r="A442" s="40" t="s">
        <v>90</v>
      </c>
      <c r="B442" s="33">
        <v>7</v>
      </c>
    </row>
    <row r="443" spans="1:2" s="32" customFormat="1" ht="12.75">
      <c r="A443" s="40" t="s">
        <v>92</v>
      </c>
      <c r="B443" s="33">
        <v>7.24</v>
      </c>
    </row>
    <row r="444" spans="1:2" s="32" customFormat="1" ht="12.75">
      <c r="A444" s="40" t="s">
        <v>94</v>
      </c>
      <c r="B444" s="33">
        <v>7.82</v>
      </c>
    </row>
    <row r="445" spans="1:2" s="32" customFormat="1" ht="12.75">
      <c r="A445" s="36">
        <v>24108</v>
      </c>
      <c r="B445" s="33">
        <v>7.87</v>
      </c>
    </row>
    <row r="446" spans="1:2" s="32" customFormat="1" ht="12.75">
      <c r="A446" s="40" t="s">
        <v>74</v>
      </c>
      <c r="B446" s="33">
        <v>7.13</v>
      </c>
    </row>
    <row r="447" spans="1:2" s="32" customFormat="1" ht="12.75">
      <c r="A447" s="40" t="s">
        <v>76</v>
      </c>
      <c r="B447" s="33">
        <v>6.63</v>
      </c>
    </row>
    <row r="448" spans="1:2" s="32" customFormat="1" ht="12.75">
      <c r="A448" s="40" t="s">
        <v>78</v>
      </c>
      <c r="B448" s="33">
        <v>6.51</v>
      </c>
    </row>
    <row r="449" spans="1:2" s="32" customFormat="1" ht="12.75">
      <c r="A449" s="40" t="s">
        <v>80</v>
      </c>
      <c r="B449" s="33">
        <v>6.84</v>
      </c>
    </row>
    <row r="450" spans="1:2" s="32" customFormat="1" ht="12.75">
      <c r="A450" s="40" t="s">
        <v>82</v>
      </c>
      <c r="B450" s="33">
        <v>6.68</v>
      </c>
    </row>
    <row r="451" spans="1:2" s="32" customFormat="1" ht="12.75">
      <c r="A451" s="40" t="s">
        <v>84</v>
      </c>
      <c r="B451" s="33">
        <v>6.45</v>
      </c>
    </row>
    <row r="452" spans="1:2" s="32" customFormat="1" ht="12.75">
      <c r="A452" s="40" t="s">
        <v>86</v>
      </c>
      <c r="B452" s="33">
        <v>6.41</v>
      </c>
    </row>
    <row r="453" spans="1:2" s="32" customFormat="1" ht="12.75">
      <c r="A453" s="40" t="s">
        <v>88</v>
      </c>
      <c r="B453" s="33">
        <v>6.12</v>
      </c>
    </row>
    <row r="454" spans="1:2" s="32" customFormat="1" ht="12.75">
      <c r="A454" s="40" t="s">
        <v>90</v>
      </c>
      <c r="B454" s="33">
        <v>5.91</v>
      </c>
    </row>
    <row r="455" spans="1:2" s="32" customFormat="1" ht="12.75">
      <c r="A455" s="40" t="s">
        <v>92</v>
      </c>
      <c r="B455" s="33">
        <v>5.28</v>
      </c>
    </row>
    <row r="456" spans="1:2" s="32" customFormat="1" ht="12.75">
      <c r="A456" s="40" t="s">
        <v>94</v>
      </c>
      <c r="B456" s="33">
        <v>4.87</v>
      </c>
    </row>
    <row r="457" spans="1:2" s="32" customFormat="1" ht="12.75">
      <c r="A457" s="36">
        <v>24473</v>
      </c>
      <c r="B457" s="33">
        <v>4.44</v>
      </c>
    </row>
    <row r="458" spans="1:2" s="32" customFormat="1" ht="12.75">
      <c r="A458" s="40" t="s">
        <v>74</v>
      </c>
      <c r="B458" s="33">
        <v>3.7</v>
      </c>
    </row>
    <row r="459" spans="1:2" s="32" customFormat="1" ht="12.75">
      <c r="A459" s="40" t="s">
        <v>76</v>
      </c>
      <c r="B459" s="33">
        <v>3.38</v>
      </c>
    </row>
    <row r="460" spans="1:2" s="32" customFormat="1" ht="12.75">
      <c r="A460" s="40" t="s">
        <v>78</v>
      </c>
      <c r="B460" s="33">
        <v>3.86</v>
      </c>
    </row>
    <row r="461" spans="1:2" s="32" customFormat="1" ht="12.75">
      <c r="A461" s="40" t="s">
        <v>80</v>
      </c>
      <c r="B461" s="33">
        <v>4.14</v>
      </c>
    </row>
    <row r="462" spans="1:2" s="32" customFormat="1" ht="12.75">
      <c r="A462" s="40" t="s">
        <v>82</v>
      </c>
      <c r="B462" s="33">
        <v>4.75</v>
      </c>
    </row>
    <row r="463" spans="1:2" s="32" customFormat="1" ht="12.75">
      <c r="A463" s="40" t="s">
        <v>84</v>
      </c>
      <c r="B463" s="33">
        <v>5.4</v>
      </c>
    </row>
    <row r="464" spans="1:2" s="32" customFormat="1" ht="12.75">
      <c r="A464" s="40" t="s">
        <v>86</v>
      </c>
      <c r="B464" s="33">
        <v>4.94</v>
      </c>
    </row>
    <row r="465" spans="1:2" s="32" customFormat="1" ht="12.75">
      <c r="A465" s="40" t="s">
        <v>88</v>
      </c>
      <c r="B465" s="33">
        <v>4.69</v>
      </c>
    </row>
    <row r="466" spans="1:2" s="32" customFormat="1" ht="12.75">
      <c r="A466" s="40" t="s">
        <v>90</v>
      </c>
      <c r="B466" s="33">
        <v>4.46</v>
      </c>
    </row>
    <row r="467" spans="1:2" s="32" customFormat="1" ht="12.75">
      <c r="A467" s="40" t="s">
        <v>92</v>
      </c>
      <c r="B467" s="33">
        <v>4.22</v>
      </c>
    </row>
    <row r="468" spans="1:2" s="32" customFormat="1" ht="12.75">
      <c r="A468" s="40" t="s">
        <v>94</v>
      </c>
      <c r="B468" s="33">
        <v>4.01</v>
      </c>
    </row>
    <row r="469" spans="1:2" s="32" customFormat="1" ht="12.75">
      <c r="A469" s="36">
        <v>24838</v>
      </c>
      <c r="B469" s="33">
        <v>3.38</v>
      </c>
    </row>
    <row r="470" spans="1:2" s="32" customFormat="1" ht="12.75">
      <c r="A470" s="40" t="s">
        <v>74</v>
      </c>
      <c r="B470" s="33">
        <v>3.2</v>
      </c>
    </row>
    <row r="471" spans="1:2" s="32" customFormat="1" ht="12.75">
      <c r="A471" s="40" t="s">
        <v>76</v>
      </c>
      <c r="B471" s="33">
        <v>3.73</v>
      </c>
    </row>
    <row r="472" spans="1:2" s="32" customFormat="1" ht="12.75">
      <c r="A472" s="40" t="s">
        <v>78</v>
      </c>
      <c r="B472" s="33">
        <v>3.71</v>
      </c>
    </row>
    <row r="473" spans="1:2" s="32" customFormat="1" ht="12.75">
      <c r="A473" s="40" t="s">
        <v>80</v>
      </c>
      <c r="B473" s="33">
        <v>3.69</v>
      </c>
    </row>
    <row r="474" spans="1:2" s="32" customFormat="1" ht="12.75">
      <c r="A474" s="40" t="s">
        <v>82</v>
      </c>
      <c r="B474" s="33">
        <v>3.91</v>
      </c>
    </row>
    <row r="475" spans="1:2" s="32" customFormat="1" ht="12.75">
      <c r="A475" s="40" t="s">
        <v>84</v>
      </c>
      <c r="B475" s="33">
        <v>3.98</v>
      </c>
    </row>
    <row r="476" spans="1:2" s="32" customFormat="1" ht="12.75">
      <c r="A476" s="40" t="s">
        <v>86</v>
      </c>
      <c r="B476" s="33">
        <v>4.02</v>
      </c>
    </row>
    <row r="477" spans="1:2" s="32" customFormat="1" ht="12.75">
      <c r="A477" s="40" t="s">
        <v>88</v>
      </c>
      <c r="B477" s="33">
        <v>4.66</v>
      </c>
    </row>
    <row r="478" spans="1:2" s="32" customFormat="1" ht="12.75">
      <c r="A478" s="40" t="s">
        <v>90</v>
      </c>
      <c r="B478" s="33">
        <v>4.74</v>
      </c>
    </row>
    <row r="479" spans="1:2" s="32" customFormat="1" ht="12.75">
      <c r="A479" s="40" t="s">
        <v>92</v>
      </c>
      <c r="B479" s="33">
        <v>4.78</v>
      </c>
    </row>
    <row r="480" spans="1:2" s="32" customFormat="1" ht="12.75">
      <c r="A480" s="40" t="s">
        <v>94</v>
      </c>
      <c r="B480" s="33">
        <v>5.07</v>
      </c>
    </row>
    <row r="481" spans="1:2" s="32" customFormat="1" ht="12.75">
      <c r="A481" s="36">
        <v>25204</v>
      </c>
      <c r="B481" s="33">
        <v>5.41</v>
      </c>
    </row>
    <row r="482" spans="1:2" s="32" customFormat="1" ht="12.75">
      <c r="A482" s="40" t="s">
        <v>74</v>
      </c>
      <c r="B482" s="33">
        <v>5.6</v>
      </c>
    </row>
    <row r="483" spans="1:2" s="32" customFormat="1" ht="12.75">
      <c r="A483" s="40" t="s">
        <v>76</v>
      </c>
      <c r="B483" s="33">
        <v>6.09</v>
      </c>
    </row>
    <row r="484" spans="1:2" s="32" customFormat="1" ht="12.75">
      <c r="A484" s="40" t="s">
        <v>78</v>
      </c>
      <c r="B484" s="33">
        <v>6.26</v>
      </c>
    </row>
    <row r="485" spans="1:2" s="32" customFormat="1" ht="12.75">
      <c r="A485" s="40" t="s">
        <v>80</v>
      </c>
      <c r="B485" s="33">
        <v>6.36</v>
      </c>
    </row>
    <row r="486" spans="1:2" s="32" customFormat="1" ht="12.75">
      <c r="A486" s="40" t="s">
        <v>82</v>
      </c>
      <c r="B486" s="33">
        <v>7.19</v>
      </c>
    </row>
    <row r="487" spans="1:2" s="32" customFormat="1" ht="12.75">
      <c r="A487" s="40" t="s">
        <v>84</v>
      </c>
      <c r="B487" s="33">
        <v>8.01</v>
      </c>
    </row>
    <row r="488" spans="1:2" s="32" customFormat="1" ht="12.75">
      <c r="A488" s="40" t="s">
        <v>86</v>
      </c>
      <c r="B488" s="33">
        <v>8.67</v>
      </c>
    </row>
    <row r="489" spans="1:2" s="32" customFormat="1" ht="12.75">
      <c r="A489" s="40" t="s">
        <v>88</v>
      </c>
      <c r="B489" s="33">
        <v>8.29</v>
      </c>
    </row>
    <row r="490" spans="1:2" s="32" customFormat="1" ht="12.75">
      <c r="A490" s="40" t="s">
        <v>90</v>
      </c>
      <c r="B490" s="33">
        <v>7.22</v>
      </c>
    </row>
    <row r="491" spans="1:2" s="32" customFormat="1" ht="12.75">
      <c r="A491" s="40" t="s">
        <v>92</v>
      </c>
      <c r="B491" s="33">
        <v>7.83</v>
      </c>
    </row>
    <row r="492" spans="1:2" s="32" customFormat="1" ht="12.75">
      <c r="A492" s="40" t="s">
        <v>94</v>
      </c>
      <c r="B492" s="33">
        <v>7.45</v>
      </c>
    </row>
    <row r="493" spans="1:2" s="32" customFormat="1" ht="12.75">
      <c r="A493" s="36">
        <v>25569</v>
      </c>
      <c r="B493" s="33">
        <v>7.77</v>
      </c>
    </row>
    <row r="494" spans="1:2" s="32" customFormat="1" ht="12.75">
      <c r="A494" s="40" t="s">
        <v>74</v>
      </c>
      <c r="B494" s="33">
        <v>7.12</v>
      </c>
    </row>
    <row r="495" spans="1:2" s="32" customFormat="1" ht="12.75">
      <c r="A495" s="40" t="s">
        <v>76</v>
      </c>
      <c r="B495" s="33">
        <v>7.96</v>
      </c>
    </row>
    <row r="496" spans="1:2" s="32" customFormat="1" ht="12.75">
      <c r="A496" s="40" t="s">
        <v>78</v>
      </c>
      <c r="B496" s="33">
        <v>8.33</v>
      </c>
    </row>
    <row r="497" spans="1:2" s="32" customFormat="1" ht="12.75">
      <c r="A497" s="40" t="s">
        <v>80</v>
      </c>
      <c r="B497" s="33">
        <v>8.23</v>
      </c>
    </row>
    <row r="498" spans="1:2" s="32" customFormat="1" ht="12.75">
      <c r="A498" s="40" t="s">
        <v>82</v>
      </c>
      <c r="B498" s="33">
        <v>7.9</v>
      </c>
    </row>
    <row r="499" spans="1:2" s="32" customFormat="1" ht="12.75">
      <c r="A499" s="40" t="s">
        <v>84</v>
      </c>
      <c r="B499" s="33">
        <v>7.55</v>
      </c>
    </row>
    <row r="500" spans="1:2" s="32" customFormat="1" ht="12.75">
      <c r="A500" s="40" t="s">
        <v>86</v>
      </c>
      <c r="B500" s="33">
        <v>8.96</v>
      </c>
    </row>
    <row r="501" spans="1:2" s="32" customFormat="1" ht="12.75">
      <c r="A501" s="40" t="s">
        <v>88</v>
      </c>
      <c r="B501" s="33">
        <v>8.06</v>
      </c>
    </row>
    <row r="502" spans="1:2" s="32" customFormat="1" ht="12.75">
      <c r="A502" s="40" t="s">
        <v>90</v>
      </c>
      <c r="B502" s="33">
        <v>7.46</v>
      </c>
    </row>
    <row r="503" spans="1:2" s="32" customFormat="1" ht="12.75">
      <c r="A503" s="40" t="s">
        <v>92</v>
      </c>
      <c r="B503" s="33">
        <v>7.47</v>
      </c>
    </row>
    <row r="504" spans="1:2" s="32" customFormat="1" ht="12.75">
      <c r="A504" s="40" t="s">
        <v>94</v>
      </c>
      <c r="B504" s="33">
        <v>7.15</v>
      </c>
    </row>
    <row r="505" spans="1:2" s="32" customFormat="1" ht="12.75">
      <c r="A505" s="36">
        <v>25934</v>
      </c>
      <c r="B505" s="33">
        <v>6.26</v>
      </c>
    </row>
    <row r="506" spans="1:2" s="32" customFormat="1" ht="12.75">
      <c r="A506" s="40" t="s">
        <v>74</v>
      </c>
      <c r="B506" s="33">
        <v>5.5</v>
      </c>
    </row>
    <row r="507" spans="1:2" s="32" customFormat="1" ht="12.75">
      <c r="A507" s="40" t="s">
        <v>76</v>
      </c>
      <c r="B507" s="33">
        <v>5.49</v>
      </c>
    </row>
    <row r="508" spans="1:2" s="32" customFormat="1" ht="12.75">
      <c r="A508" s="40" t="s">
        <v>78</v>
      </c>
      <c r="B508" s="33">
        <v>5.61</v>
      </c>
    </row>
    <row r="509" spans="1:2" s="32" customFormat="1" ht="12.75">
      <c r="A509" s="40" t="s">
        <v>80</v>
      </c>
      <c r="B509" s="33">
        <v>5.23</v>
      </c>
    </row>
    <row r="510" spans="1:2" s="32" customFormat="1" ht="12.75">
      <c r="A510" s="40" t="s">
        <v>82</v>
      </c>
      <c r="B510" s="33">
        <v>5.34</v>
      </c>
    </row>
    <row r="511" spans="1:2" s="32" customFormat="1" ht="12.75">
      <c r="A511" s="40" t="s">
        <v>84</v>
      </c>
      <c r="B511" s="33">
        <v>6.13</v>
      </c>
    </row>
    <row r="512" spans="1:2" s="32" customFormat="1" ht="12.75">
      <c r="A512" s="40" t="s">
        <v>86</v>
      </c>
      <c r="B512" s="33">
        <v>6.44</v>
      </c>
    </row>
    <row r="513" spans="1:2" s="32" customFormat="1" ht="12.75">
      <c r="A513" s="40" t="s">
        <v>88</v>
      </c>
      <c r="B513" s="33">
        <v>6.42</v>
      </c>
    </row>
    <row r="514" spans="1:2" s="32" customFormat="1" ht="12.75">
      <c r="A514" s="40" t="s">
        <v>90</v>
      </c>
      <c r="B514" s="33">
        <v>5.96</v>
      </c>
    </row>
    <row r="515" spans="1:2" s="32" customFormat="1" ht="12.75">
      <c r="A515" s="40" t="s">
        <v>92</v>
      </c>
      <c r="B515" s="33">
        <v>5.48</v>
      </c>
    </row>
    <row r="516" spans="1:2" s="32" customFormat="1" ht="12.75">
      <c r="A516" s="40" t="s">
        <v>94</v>
      </c>
      <c r="B516" s="33">
        <v>5.44</v>
      </c>
    </row>
    <row r="517" spans="1:2" s="32" customFormat="1" ht="12.75">
      <c r="A517" s="36">
        <v>26299</v>
      </c>
      <c r="B517" s="33">
        <v>4.87</v>
      </c>
    </row>
    <row r="518" spans="1:2" s="32" customFormat="1" ht="12.75">
      <c r="A518" s="40" t="s">
        <v>74</v>
      </c>
      <c r="B518" s="33">
        <v>4.88</v>
      </c>
    </row>
    <row r="519" spans="1:2" s="32" customFormat="1" ht="12.75">
      <c r="A519" s="40" t="s">
        <v>76</v>
      </c>
      <c r="B519" s="33">
        <v>5</v>
      </c>
    </row>
    <row r="520" spans="1:2" s="32" customFormat="1" ht="12.75">
      <c r="A520" s="40" t="s">
        <v>78</v>
      </c>
      <c r="B520" s="33">
        <v>4.86</v>
      </c>
    </row>
    <row r="521" spans="1:2" s="32" customFormat="1" ht="12.75">
      <c r="A521" s="40" t="s">
        <v>80</v>
      </c>
      <c r="B521" s="33">
        <v>5.2</v>
      </c>
    </row>
    <row r="522" spans="1:2" s="32" customFormat="1" ht="12.75">
      <c r="A522" s="40" t="s">
        <v>82</v>
      </c>
      <c r="B522" s="33">
        <v>5.41</v>
      </c>
    </row>
    <row r="523" spans="1:2" s="32" customFormat="1" ht="12.75">
      <c r="A523" s="40" t="s">
        <v>84</v>
      </c>
      <c r="B523" s="33">
        <v>5.23</v>
      </c>
    </row>
    <row r="524" spans="1:2" s="32" customFormat="1" ht="12.75">
      <c r="A524" s="40" t="s">
        <v>86</v>
      </c>
      <c r="B524" s="33">
        <v>5.14</v>
      </c>
    </row>
    <row r="525" spans="1:2" s="32" customFormat="1" ht="12.75">
      <c r="A525" s="40" t="s">
        <v>88</v>
      </c>
      <c r="B525" s="33">
        <v>5.08</v>
      </c>
    </row>
    <row r="526" spans="1:2" s="32" customFormat="1" ht="12.75">
      <c r="A526" s="40" t="s">
        <v>90</v>
      </c>
      <c r="B526" s="33">
        <v>4.92</v>
      </c>
    </row>
    <row r="527" spans="1:2" s="32" customFormat="1" ht="12.75">
      <c r="A527" s="40" t="s">
        <v>92</v>
      </c>
      <c r="B527" s="33">
        <v>4.75</v>
      </c>
    </row>
    <row r="528" spans="1:2" s="32" customFormat="1" ht="12.75">
      <c r="A528" s="40" t="s">
        <v>94</v>
      </c>
      <c r="B528" s="33">
        <v>4.35</v>
      </c>
    </row>
    <row r="529" spans="1:2" s="32" customFormat="1" ht="12.75">
      <c r="A529" s="36">
        <v>26665</v>
      </c>
      <c r="B529" s="33">
        <v>4.62</v>
      </c>
    </row>
    <row r="530" spans="1:2" s="32" customFormat="1" ht="12.75">
      <c r="A530" s="40" t="s">
        <v>74</v>
      </c>
      <c r="B530" s="33">
        <v>4.67</v>
      </c>
    </row>
    <row r="531" spans="1:2" s="32" customFormat="1" ht="12.75">
      <c r="A531" s="40" t="s">
        <v>76</v>
      </c>
      <c r="B531" s="33">
        <v>4.6</v>
      </c>
    </row>
    <row r="532" spans="1:2" s="32" customFormat="1" ht="12.75">
      <c r="A532" s="40" t="s">
        <v>78</v>
      </c>
      <c r="B532" s="33">
        <v>4.54</v>
      </c>
    </row>
    <row r="533" spans="1:2" s="32" customFormat="1" ht="12.75">
      <c r="A533" s="40" t="s">
        <v>80</v>
      </c>
      <c r="B533" s="33">
        <v>4.96</v>
      </c>
    </row>
    <row r="534" spans="1:2" s="32" customFormat="1" ht="12.75">
      <c r="A534" s="40" t="s">
        <v>82</v>
      </c>
      <c r="B534" s="33">
        <v>5.02</v>
      </c>
    </row>
    <row r="535" spans="1:2" s="32" customFormat="1" ht="12.75">
      <c r="A535" s="40" t="s">
        <v>84</v>
      </c>
      <c r="B535" s="33">
        <v>5.19</v>
      </c>
    </row>
    <row r="536" spans="1:2" s="32" customFormat="1" ht="12.75">
      <c r="A536" s="40" t="s">
        <v>86</v>
      </c>
      <c r="B536" s="33">
        <v>5.49</v>
      </c>
    </row>
    <row r="537" spans="1:2" s="32" customFormat="1" ht="12.75">
      <c r="A537" s="40" t="s">
        <v>88</v>
      </c>
      <c r="B537" s="33">
        <v>5.81</v>
      </c>
    </row>
    <row r="538" spans="1:2" s="32" customFormat="1" ht="12.75">
      <c r="A538" s="40" t="s">
        <v>90</v>
      </c>
      <c r="B538" s="33">
        <v>6.16</v>
      </c>
    </row>
    <row r="539" spans="1:2" s="32" customFormat="1" ht="12.75">
      <c r="A539" s="40" t="s">
        <v>92</v>
      </c>
      <c r="B539" s="33">
        <v>6.1</v>
      </c>
    </row>
    <row r="540" spans="1:2" s="32" customFormat="1" ht="12.75">
      <c r="A540" s="40" t="s">
        <v>94</v>
      </c>
      <c r="B540" s="33">
        <v>6.07</v>
      </c>
    </row>
    <row r="541" spans="1:2" s="32" customFormat="1" ht="12.75">
      <c r="A541" s="36">
        <v>27030</v>
      </c>
      <c r="B541" s="33">
        <v>6.44</v>
      </c>
    </row>
    <row r="542" spans="1:2" s="32" customFormat="1" ht="12.75">
      <c r="A542" s="40" t="s">
        <v>74</v>
      </c>
      <c r="B542" s="33">
        <v>6.45</v>
      </c>
    </row>
    <row r="543" spans="1:2" s="32" customFormat="1" ht="12.75">
      <c r="A543" s="40" t="s">
        <v>76</v>
      </c>
      <c r="B543" s="33">
        <v>6.29</v>
      </c>
    </row>
    <row r="544" spans="1:2" s="32" customFormat="1" ht="12.75">
      <c r="A544" s="40" t="s">
        <v>78</v>
      </c>
      <c r="B544" s="33">
        <v>6.29</v>
      </c>
    </row>
    <row r="545" spans="1:2" s="32" customFormat="1" ht="12.75">
      <c r="A545" s="40" t="s">
        <v>80</v>
      </c>
      <c r="B545" s="33">
        <v>6.41</v>
      </c>
    </row>
    <row r="546" spans="1:2" s="32" customFormat="1" ht="12.75">
      <c r="A546" s="40" t="s">
        <v>82</v>
      </c>
      <c r="B546" s="33">
        <v>6.73</v>
      </c>
    </row>
    <row r="547" spans="1:2" s="32" customFormat="1" ht="12.75">
      <c r="A547" s="40" t="s">
        <v>84</v>
      </c>
      <c r="B547" s="33">
        <v>7.01</v>
      </c>
    </row>
    <row r="548" spans="1:2" s="32" customFormat="1" ht="12.75">
      <c r="A548" s="40" t="s">
        <v>86</v>
      </c>
      <c r="B548" s="33">
        <v>7.08</v>
      </c>
    </row>
    <row r="549" spans="1:2" s="32" customFormat="1" ht="12.75">
      <c r="A549" s="40" t="s">
        <v>88</v>
      </c>
      <c r="B549" s="33">
        <v>7.85</v>
      </c>
    </row>
    <row r="550" spans="1:2" s="32" customFormat="1" ht="12.75">
      <c r="A550" s="40" t="s">
        <v>90</v>
      </c>
      <c r="B550" s="33">
        <v>7.99</v>
      </c>
    </row>
    <row r="551" spans="1:2" s="32" customFormat="1" ht="12.75">
      <c r="A551" s="40" t="s">
        <v>92</v>
      </c>
      <c r="B551" s="33">
        <v>8.64</v>
      </c>
    </row>
    <row r="552" spans="1:2" s="32" customFormat="1" ht="12.75">
      <c r="A552" s="40" t="s">
        <v>94</v>
      </c>
      <c r="B552" s="33">
        <v>9.08</v>
      </c>
    </row>
    <row r="553" spans="1:2" s="32" customFormat="1" ht="12.75">
      <c r="A553" s="36">
        <v>27395</v>
      </c>
      <c r="B553" s="33">
        <v>9.35</v>
      </c>
    </row>
    <row r="554" spans="1:2" s="32" customFormat="1" ht="12.75">
      <c r="A554" s="40" t="s">
        <v>74</v>
      </c>
      <c r="B554" s="33">
        <v>9.32</v>
      </c>
    </row>
    <row r="555" spans="1:2" s="32" customFormat="1" ht="12.75">
      <c r="A555" s="40" t="s">
        <v>76</v>
      </c>
      <c r="B555" s="33">
        <v>9.48</v>
      </c>
    </row>
    <row r="556" spans="1:2" s="32" customFormat="1" ht="12.75">
      <c r="A556" s="40" t="s">
        <v>78</v>
      </c>
      <c r="B556" s="33">
        <v>9.46</v>
      </c>
    </row>
    <row r="557" spans="1:2" s="32" customFormat="1" ht="12.75">
      <c r="A557" s="40" t="s">
        <v>80</v>
      </c>
      <c r="B557" s="33">
        <v>9.61</v>
      </c>
    </row>
    <row r="558" spans="1:2" s="32" customFormat="1" ht="12.75">
      <c r="A558" s="40" t="s">
        <v>82</v>
      </c>
      <c r="B558" s="33">
        <v>9.06</v>
      </c>
    </row>
    <row r="559" spans="1:2" s="32" customFormat="1" ht="12.75">
      <c r="A559" s="40" t="s">
        <v>84</v>
      </c>
      <c r="B559" s="33">
        <v>9.24</v>
      </c>
    </row>
    <row r="560" spans="1:2" s="32" customFormat="1" ht="12.75">
      <c r="A560" s="40" t="s">
        <v>86</v>
      </c>
      <c r="B560" s="33">
        <v>9.52</v>
      </c>
    </row>
    <row r="561" spans="1:2" s="32" customFormat="1" ht="12.75">
      <c r="A561" s="40" t="s">
        <v>88</v>
      </c>
      <c r="B561" s="33">
        <v>10.26</v>
      </c>
    </row>
    <row r="562" spans="1:2" s="32" customFormat="1" ht="12.75">
      <c r="A562" s="40" t="s">
        <v>90</v>
      </c>
      <c r="B562" s="33">
        <v>11.7</v>
      </c>
    </row>
    <row r="563" spans="1:2" s="32" customFormat="1" ht="12.75">
      <c r="A563" s="40" t="s">
        <v>92</v>
      </c>
      <c r="B563" s="33">
        <v>11.79</v>
      </c>
    </row>
    <row r="564" spans="1:2" s="32" customFormat="1" ht="12.75">
      <c r="A564" s="40" t="s">
        <v>94</v>
      </c>
      <c r="B564" s="33">
        <v>12.04</v>
      </c>
    </row>
    <row r="565" spans="1:2" s="32" customFormat="1" ht="12.75">
      <c r="A565" s="36">
        <v>27760</v>
      </c>
      <c r="B565" s="33">
        <v>12</v>
      </c>
    </row>
    <row r="566" spans="1:2" s="32" customFormat="1" ht="12.75">
      <c r="A566" s="40" t="s">
        <v>74</v>
      </c>
      <c r="B566" s="33">
        <v>12.86</v>
      </c>
    </row>
    <row r="567" spans="1:2" s="32" customFormat="1" ht="12.75">
      <c r="A567" s="40" t="s">
        <v>76</v>
      </c>
      <c r="B567" s="33">
        <v>15.2</v>
      </c>
    </row>
    <row r="568" spans="1:2" s="32" customFormat="1" ht="12.75">
      <c r="A568" s="40" t="s">
        <v>78</v>
      </c>
      <c r="B568" s="33">
        <v>13.2</v>
      </c>
    </row>
    <row r="569" spans="1:2" s="32" customFormat="1" ht="12.75">
      <c r="A569" s="40" t="s">
        <v>80</v>
      </c>
      <c r="B569" s="33">
        <v>8.58</v>
      </c>
    </row>
    <row r="570" spans="1:2" s="32" customFormat="1" ht="12.75">
      <c r="A570" s="40" t="s">
        <v>82</v>
      </c>
      <c r="B570" s="33">
        <v>7.07</v>
      </c>
    </row>
    <row r="571" spans="1:2" s="32" customFormat="1" ht="12.75">
      <c r="A571" s="40" t="s">
        <v>84</v>
      </c>
      <c r="B571" s="33">
        <v>8.06</v>
      </c>
    </row>
    <row r="572" spans="1:2" s="32" customFormat="1" ht="12.75">
      <c r="A572" s="40" t="s">
        <v>86</v>
      </c>
      <c r="B572" s="33">
        <v>9.13</v>
      </c>
    </row>
    <row r="573" spans="1:2" s="32" customFormat="1" ht="12.75">
      <c r="A573" s="40" t="s">
        <v>88</v>
      </c>
      <c r="B573" s="33">
        <v>10.27</v>
      </c>
    </row>
    <row r="574" spans="1:2" s="32" customFormat="1" ht="12.75">
      <c r="A574" s="40" t="s">
        <v>90</v>
      </c>
      <c r="B574" s="33">
        <v>11.62</v>
      </c>
    </row>
    <row r="575" spans="1:2" s="32" customFormat="1" ht="12.75">
      <c r="A575" s="40" t="s">
        <v>92</v>
      </c>
      <c r="B575" s="33">
        <v>13.73</v>
      </c>
    </row>
    <row r="576" spans="1:2" s="32" customFormat="1" ht="12.75">
      <c r="A576" s="40" t="s">
        <v>94</v>
      </c>
      <c r="B576" s="33">
        <v>15.49</v>
      </c>
    </row>
    <row r="577" spans="1:2" s="32" customFormat="1" ht="12.75">
      <c r="A577" s="36">
        <v>28126</v>
      </c>
      <c r="B577" s="33">
        <v>15.02</v>
      </c>
    </row>
    <row r="578" spans="1:2" s="32" customFormat="1" ht="12.75">
      <c r="A578" s="40" t="s">
        <v>74</v>
      </c>
      <c r="B578" s="33">
        <v>14.79</v>
      </c>
    </row>
    <row r="579" spans="1:2" s="32" customFormat="1" ht="12.75">
      <c r="A579" s="40" t="s">
        <v>76</v>
      </c>
      <c r="B579" s="33">
        <v>13.36</v>
      </c>
    </row>
    <row r="580" spans="1:2" s="32" customFormat="1" ht="12.75">
      <c r="A580" s="40" t="s">
        <v>78</v>
      </c>
      <c r="B580" s="33">
        <v>13.69</v>
      </c>
    </row>
    <row r="581" spans="1:2" s="32" customFormat="1" ht="12.75">
      <c r="A581" s="40" t="s">
        <v>80</v>
      </c>
      <c r="B581" s="33">
        <v>16.3</v>
      </c>
    </row>
    <row r="582" spans="1:2" s="32" customFormat="1" ht="12.75">
      <c r="A582" s="40" t="s">
        <v>82</v>
      </c>
      <c r="B582" s="33">
        <v>14.73</v>
      </c>
    </row>
    <row r="583" spans="1:2" s="32" customFormat="1" ht="12.75">
      <c r="A583" s="40" t="s">
        <v>84</v>
      </c>
      <c r="B583" s="33">
        <v>14.95</v>
      </c>
    </row>
    <row r="584" spans="1:2" s="32" customFormat="1" ht="12.75">
      <c r="A584" s="40" t="s">
        <v>86</v>
      </c>
      <c r="B584" s="33">
        <v>15.51</v>
      </c>
    </row>
    <row r="585" spans="1:2" s="32" customFormat="1" ht="12.75">
      <c r="A585" s="40" t="s">
        <v>88</v>
      </c>
      <c r="B585" s="33">
        <v>14.7</v>
      </c>
    </row>
    <row r="586" spans="1:2" s="32" customFormat="1" ht="12.75">
      <c r="A586" s="40" t="s">
        <v>90</v>
      </c>
      <c r="B586" s="33">
        <v>13.54</v>
      </c>
    </row>
    <row r="587" spans="1:2" s="32" customFormat="1" ht="12.75">
      <c r="A587" s="40" t="s">
        <v>92</v>
      </c>
      <c r="B587" s="33">
        <v>10.86</v>
      </c>
    </row>
    <row r="588" spans="1:2" s="32" customFormat="1" ht="12.75">
      <c r="A588" s="40" t="s">
        <v>94</v>
      </c>
      <c r="B588" s="33">
        <v>10.85</v>
      </c>
    </row>
    <row r="589" spans="1:2" s="32" customFormat="1" ht="12.75">
      <c r="A589" s="36">
        <v>28491</v>
      </c>
      <c r="B589" s="33">
        <v>12.28</v>
      </c>
    </row>
    <row r="590" spans="1:2" s="32" customFormat="1" ht="12.75">
      <c r="A590" s="40" t="s">
        <v>74</v>
      </c>
      <c r="B590" s="33">
        <v>13.48</v>
      </c>
    </row>
    <row r="591" spans="1:2" s="32" customFormat="1" ht="12.75">
      <c r="A591" s="40" t="s">
        <v>76</v>
      </c>
      <c r="B591" s="33">
        <v>12.68</v>
      </c>
    </row>
    <row r="592" spans="1:2" s="32" customFormat="1" ht="12.75">
      <c r="A592" s="40" t="s">
        <v>78</v>
      </c>
      <c r="B592" s="33">
        <v>12.7</v>
      </c>
    </row>
    <row r="593" spans="1:2" s="32" customFormat="1" ht="12.75">
      <c r="A593" s="40" t="s">
        <v>80</v>
      </c>
      <c r="B593" s="33">
        <v>12.09</v>
      </c>
    </row>
    <row r="594" spans="1:2" s="32" customFormat="1" ht="12.75">
      <c r="A594" s="40" t="s">
        <v>82</v>
      </c>
      <c r="B594" s="33">
        <v>12.47</v>
      </c>
    </row>
    <row r="595" spans="1:2" s="32" customFormat="1" ht="12.75">
      <c r="A595" s="40" t="s">
        <v>84</v>
      </c>
      <c r="B595" s="33">
        <v>11.35</v>
      </c>
    </row>
    <row r="596" spans="1:2" s="32" customFormat="1" ht="12.75">
      <c r="A596" s="40" t="s">
        <v>86</v>
      </c>
      <c r="B596" s="33">
        <v>8.68</v>
      </c>
    </row>
    <row r="597" spans="1:2" s="32" customFormat="1" ht="12.75">
      <c r="A597" s="40" t="s">
        <v>88</v>
      </c>
      <c r="B597" s="33">
        <v>7.92</v>
      </c>
    </row>
    <row r="598" spans="1:2" s="32" customFormat="1" ht="12.75">
      <c r="A598" s="40" t="s">
        <v>90</v>
      </c>
      <c r="B598" s="33">
        <v>7.71</v>
      </c>
    </row>
    <row r="599" spans="1:2" s="32" customFormat="1" ht="12.75">
      <c r="A599" s="40" t="s">
        <v>92</v>
      </c>
      <c r="B599" s="33">
        <v>8.07</v>
      </c>
    </row>
    <row r="600" spans="1:2" s="32" customFormat="1" ht="12.75">
      <c r="A600" s="40" t="s">
        <v>94</v>
      </c>
      <c r="B600" s="33">
        <v>7.94</v>
      </c>
    </row>
    <row r="601" spans="1:2" s="32" customFormat="1" ht="12.75">
      <c r="A601" s="36">
        <v>28856</v>
      </c>
      <c r="B601" s="33">
        <v>7.86</v>
      </c>
    </row>
    <row r="602" spans="1:2" s="32" customFormat="1" ht="12.75">
      <c r="A602" s="40" t="s">
        <v>74</v>
      </c>
      <c r="B602" s="33">
        <v>8.11</v>
      </c>
    </row>
    <row r="603" spans="1:2" s="32" customFormat="1" ht="12.75">
      <c r="A603" s="40" t="s">
        <v>76</v>
      </c>
      <c r="B603" s="33">
        <v>8.35</v>
      </c>
    </row>
    <row r="604" spans="1:2" s="32" customFormat="1" ht="12.75">
      <c r="A604" s="40" t="s">
        <v>78</v>
      </c>
      <c r="B604" s="33">
        <v>8.21</v>
      </c>
    </row>
    <row r="605" spans="1:2" s="32" customFormat="1" ht="12.75">
      <c r="A605" s="40" t="s">
        <v>80</v>
      </c>
      <c r="B605" s="33">
        <v>8.19</v>
      </c>
    </row>
    <row r="606" spans="1:2" s="32" customFormat="1" ht="12.75">
      <c r="A606" s="40" t="s">
        <v>82</v>
      </c>
      <c r="B606" s="33">
        <v>8.79</v>
      </c>
    </row>
    <row r="607" spans="1:2" s="32" customFormat="1" ht="12.75">
      <c r="A607" s="40" t="s">
        <v>84</v>
      </c>
      <c r="B607" s="33">
        <v>9.08</v>
      </c>
    </row>
    <row r="608" spans="1:2" s="32" customFormat="1" ht="12.75">
      <c r="A608" s="40" t="s">
        <v>86</v>
      </c>
      <c r="B608" s="33">
        <v>9.34</v>
      </c>
    </row>
    <row r="609" spans="1:2" s="32" customFormat="1" ht="12.75">
      <c r="A609" s="40" t="s">
        <v>88</v>
      </c>
      <c r="B609" s="33">
        <v>9</v>
      </c>
    </row>
    <row r="610" spans="1:2" s="32" customFormat="1" ht="12.75">
      <c r="A610" s="40" t="s">
        <v>90</v>
      </c>
      <c r="B610" s="33">
        <v>8.64</v>
      </c>
    </row>
    <row r="611" spans="1:2" s="32" customFormat="1" ht="12.75">
      <c r="A611" s="40" t="s">
        <v>92</v>
      </c>
      <c r="B611" s="33">
        <v>8.76</v>
      </c>
    </row>
    <row r="612" spans="1:2" s="32" customFormat="1" ht="12.75">
      <c r="A612" s="40" t="s">
        <v>94</v>
      </c>
      <c r="B612" s="33">
        <v>9</v>
      </c>
    </row>
    <row r="613" spans="1:2" s="32" customFormat="1" ht="12.75">
      <c r="A613" s="36">
        <v>29221</v>
      </c>
      <c r="B613" s="33">
        <v>8.9</v>
      </c>
    </row>
    <row r="614" spans="1:2" s="32" customFormat="1" ht="12.75">
      <c r="A614" s="40" t="s">
        <v>74</v>
      </c>
      <c r="B614" s="33">
        <v>9.09</v>
      </c>
    </row>
    <row r="615" spans="1:2" s="32" customFormat="1" ht="12.75">
      <c r="A615" s="40" t="s">
        <v>76</v>
      </c>
      <c r="B615" s="33">
        <v>9.52</v>
      </c>
    </row>
    <row r="616" spans="1:2" s="32" customFormat="1" ht="12.75">
      <c r="A616" s="40" t="s">
        <v>78</v>
      </c>
      <c r="B616" s="33">
        <v>9.69</v>
      </c>
    </row>
    <row r="617" spans="1:2" s="32" customFormat="1" ht="12.75">
      <c r="A617" s="40" t="s">
        <v>80</v>
      </c>
      <c r="B617" s="33">
        <v>9.83</v>
      </c>
    </row>
    <row r="618" spans="1:2" s="32" customFormat="1" ht="12.75">
      <c r="A618" s="40" t="s">
        <v>82</v>
      </c>
      <c r="B618" s="33">
        <v>9.87</v>
      </c>
    </row>
    <row r="619" spans="1:2" s="32" customFormat="1" ht="12.75">
      <c r="A619" s="40" t="s">
        <v>84</v>
      </c>
      <c r="B619" s="33">
        <v>10.12</v>
      </c>
    </row>
    <row r="620" spans="1:2" s="32" customFormat="1" ht="12.75">
      <c r="A620" s="40" t="s">
        <v>86</v>
      </c>
      <c r="B620" s="33">
        <v>10.47</v>
      </c>
    </row>
    <row r="621" spans="1:2" s="32" customFormat="1" ht="12.75">
      <c r="A621" s="40" t="s">
        <v>88</v>
      </c>
      <c r="B621" s="33">
        <v>10.37</v>
      </c>
    </row>
    <row r="622" spans="1:2" s="32" customFormat="1" ht="12.75">
      <c r="A622" s="40" t="s">
        <v>90</v>
      </c>
      <c r="B622" s="33">
        <v>9.74</v>
      </c>
    </row>
    <row r="623" spans="1:2" s="32" customFormat="1" ht="12.75">
      <c r="A623" s="40" t="s">
        <v>92</v>
      </c>
      <c r="B623" s="33">
        <v>8.61</v>
      </c>
    </row>
    <row r="624" spans="1:2" s="32" customFormat="1" ht="12.75">
      <c r="A624" s="40" t="s">
        <v>94</v>
      </c>
      <c r="B624" s="33">
        <v>8.06</v>
      </c>
    </row>
    <row r="625" spans="1:2" s="32" customFormat="1" ht="12.75">
      <c r="A625" s="36">
        <v>29587</v>
      </c>
      <c r="B625" s="33">
        <v>7.76</v>
      </c>
    </row>
    <row r="626" spans="1:2" s="32" customFormat="1" ht="12.75">
      <c r="A626" s="40" t="s">
        <v>74</v>
      </c>
      <c r="B626" s="33">
        <v>8.27</v>
      </c>
    </row>
    <row r="627" spans="1:2" s="32" customFormat="1" ht="12.75">
      <c r="A627" s="40" t="s">
        <v>76</v>
      </c>
      <c r="B627" s="33">
        <v>8.52</v>
      </c>
    </row>
    <row r="628" spans="1:2" s="32" customFormat="1" ht="12.75">
      <c r="A628" s="40" t="s">
        <v>78</v>
      </c>
      <c r="B628" s="33">
        <v>7.95</v>
      </c>
    </row>
    <row r="629" spans="1:2" s="32" customFormat="1" ht="12.75">
      <c r="A629" s="40" t="s">
        <v>80</v>
      </c>
      <c r="B629" s="33">
        <v>7.48</v>
      </c>
    </row>
    <row r="630" spans="1:2" s="32" customFormat="1" ht="12.75">
      <c r="A630" s="40" t="s">
        <v>82</v>
      </c>
      <c r="B630" s="33">
        <v>6.95</v>
      </c>
    </row>
    <row r="631" spans="1:2" s="32" customFormat="1" ht="12.75">
      <c r="A631" s="40" t="s">
        <v>84</v>
      </c>
      <c r="B631" s="33">
        <v>7.08</v>
      </c>
    </row>
    <row r="632" spans="1:2" s="32" customFormat="1" ht="12.75">
      <c r="A632" s="40" t="s">
        <v>86</v>
      </c>
      <c r="B632" s="33">
        <v>7.14</v>
      </c>
    </row>
    <row r="633" spans="1:2" s="32" customFormat="1" ht="12.75">
      <c r="A633" s="40" t="s">
        <v>88</v>
      </c>
      <c r="B633" s="33">
        <v>7.1</v>
      </c>
    </row>
    <row r="634" spans="1:2" s="32" customFormat="1" ht="12.75">
      <c r="A634" s="40" t="s">
        <v>90</v>
      </c>
      <c r="B634" s="33">
        <v>7.16</v>
      </c>
    </row>
    <row r="635" spans="1:2" s="32" customFormat="1" ht="12.75">
      <c r="A635" s="40" t="s">
        <v>92</v>
      </c>
      <c r="B635" s="33">
        <v>7.24</v>
      </c>
    </row>
    <row r="636" spans="1:2" s="32" customFormat="1" ht="12.75">
      <c r="A636" s="40" t="s">
        <v>94</v>
      </c>
      <c r="B636" s="33">
        <v>7.1</v>
      </c>
    </row>
    <row r="637" spans="1:2" s="32" customFormat="1" ht="12.75">
      <c r="A637" s="36">
        <v>29952</v>
      </c>
      <c r="B637" s="33">
        <v>7.07</v>
      </c>
    </row>
    <row r="638" spans="1:2" s="32" customFormat="1" ht="12.75">
      <c r="A638" s="40" t="s">
        <v>74</v>
      </c>
      <c r="B638" s="33">
        <v>7.06</v>
      </c>
    </row>
    <row r="639" spans="1:2" s="32" customFormat="1" ht="12.75">
      <c r="A639" s="40" t="s">
        <v>76</v>
      </c>
      <c r="B639" s="33">
        <v>6.56</v>
      </c>
    </row>
    <row r="640" spans="1:2" s="32" customFormat="1" ht="12.75">
      <c r="A640" s="40" t="s">
        <v>78</v>
      </c>
      <c r="B640" s="33">
        <v>6.06</v>
      </c>
    </row>
    <row r="641" spans="1:2" s="32" customFormat="1" ht="12.75">
      <c r="A641" s="40" t="s">
        <v>80</v>
      </c>
      <c r="B641" s="33">
        <v>6.15</v>
      </c>
    </row>
    <row r="642" spans="1:2" s="32" customFormat="1" ht="12.75">
      <c r="A642" s="40" t="s">
        <v>82</v>
      </c>
      <c r="B642" s="33">
        <v>6.21</v>
      </c>
    </row>
    <row r="643" spans="1:2" s="32" customFormat="1" ht="12.75">
      <c r="A643" s="40" t="s">
        <v>84</v>
      </c>
      <c r="B643" s="33">
        <v>5.83</v>
      </c>
    </row>
    <row r="644" spans="1:2" s="32" customFormat="1" ht="12.75">
      <c r="A644" s="40" t="s">
        <v>86</v>
      </c>
      <c r="B644" s="33">
        <v>5.53</v>
      </c>
    </row>
    <row r="645" spans="1:2" s="32" customFormat="1" ht="12.75">
      <c r="A645" s="40" t="s">
        <v>88</v>
      </c>
      <c r="B645" s="33">
        <v>5.21</v>
      </c>
    </row>
    <row r="646" spans="1:2" s="32" customFormat="1" ht="12.75">
      <c r="A646" s="40" t="s">
        <v>90</v>
      </c>
      <c r="B646" s="33">
        <v>5.18</v>
      </c>
    </row>
    <row r="647" spans="1:2" s="32" customFormat="1" ht="12.75">
      <c r="A647" s="40" t="s">
        <v>92</v>
      </c>
      <c r="B647" s="33">
        <v>5.35</v>
      </c>
    </row>
    <row r="648" spans="1:2" s="32" customFormat="1" ht="12.75">
      <c r="A648" s="40" t="s">
        <v>94</v>
      </c>
      <c r="B648" s="33">
        <v>5.53</v>
      </c>
    </row>
    <row r="649" spans="1:2" s="32" customFormat="1" ht="12.75">
      <c r="A649" s="36">
        <v>30317</v>
      </c>
      <c r="B649" s="33">
        <v>5.43</v>
      </c>
    </row>
    <row r="650" spans="1:2" s="32" customFormat="1" ht="12.75">
      <c r="A650" s="40" t="s">
        <v>74</v>
      </c>
      <c r="B650" s="33">
        <v>5.59</v>
      </c>
    </row>
    <row r="651" spans="1:2" s="32" customFormat="1" ht="12.75">
      <c r="A651" s="40" t="s">
        <v>76</v>
      </c>
      <c r="B651" s="33">
        <v>5.59</v>
      </c>
    </row>
    <row r="652" spans="1:2" s="32" customFormat="1" ht="12.75">
      <c r="A652" s="40" t="s">
        <v>78</v>
      </c>
      <c r="B652" s="33">
        <v>5.64</v>
      </c>
    </row>
    <row r="653" spans="1:2" s="32" customFormat="1" ht="12.75">
      <c r="A653" s="40" t="s">
        <v>80</v>
      </c>
      <c r="B653" s="33">
        <v>5.66</v>
      </c>
    </row>
    <row r="654" spans="1:2" s="32" customFormat="1" ht="12.75">
      <c r="A654" s="40" t="s">
        <v>82</v>
      </c>
      <c r="B654" s="33">
        <v>5.67</v>
      </c>
    </row>
    <row r="655" spans="1:2" s="32" customFormat="1" ht="12.75">
      <c r="A655" s="40" t="s">
        <v>84</v>
      </c>
      <c r="B655" s="33">
        <v>5.69</v>
      </c>
    </row>
    <row r="656" spans="1:2" s="32" customFormat="1" ht="12.75">
      <c r="A656" s="40" t="s">
        <v>86</v>
      </c>
      <c r="B656" s="33">
        <v>6.04</v>
      </c>
    </row>
    <row r="657" spans="1:2" s="32" customFormat="1" ht="12.75">
      <c r="A657" s="40" t="s">
        <v>88</v>
      </c>
      <c r="B657" s="33">
        <v>6.4</v>
      </c>
    </row>
    <row r="658" spans="1:2" s="32" customFormat="1" ht="12.75">
      <c r="A658" s="40" t="s">
        <v>90</v>
      </c>
      <c r="B658" s="33">
        <v>6.13</v>
      </c>
    </row>
    <row r="659" spans="1:2" s="32" customFormat="1" ht="12.75">
      <c r="A659" s="40" t="s">
        <v>92</v>
      </c>
      <c r="B659" s="33">
        <v>5.69</v>
      </c>
    </row>
    <row r="660" spans="1:2" s="32" customFormat="1" ht="12.75">
      <c r="A660" s="40" t="s">
        <v>94</v>
      </c>
      <c r="B660" s="33">
        <v>5.77</v>
      </c>
    </row>
    <row r="661" spans="1:2" s="32" customFormat="1" ht="12.75">
      <c r="A661" s="36">
        <v>30682</v>
      </c>
      <c r="B661" s="33">
        <v>5.81</v>
      </c>
    </row>
    <row r="662" spans="1:2" s="32" customFormat="1" ht="12.75">
      <c r="A662" s="40" t="s">
        <v>74</v>
      </c>
      <c r="B662" s="33">
        <v>5.66</v>
      </c>
    </row>
    <row r="663" spans="1:2" s="32" customFormat="1" ht="12.75">
      <c r="A663" s="40" t="s">
        <v>76</v>
      </c>
      <c r="B663" s="33">
        <v>5.7</v>
      </c>
    </row>
    <row r="664" spans="1:2" s="32" customFormat="1" ht="12.75">
      <c r="A664" s="40" t="s">
        <v>78</v>
      </c>
      <c r="B664" s="33">
        <v>5.91</v>
      </c>
    </row>
    <row r="665" spans="1:2" s="32" customFormat="1" ht="12.75">
      <c r="A665" s="40" t="s">
        <v>80</v>
      </c>
      <c r="B665" s="33">
        <v>6.26</v>
      </c>
    </row>
    <row r="666" spans="1:2" s="32" customFormat="1" ht="12.75">
      <c r="A666" s="40" t="s">
        <v>82</v>
      </c>
      <c r="B666" s="33">
        <v>6.46</v>
      </c>
    </row>
    <row r="667" spans="1:2" s="32" customFormat="1" ht="12.75">
      <c r="A667" s="40" t="s">
        <v>84</v>
      </c>
      <c r="B667" s="33">
        <v>6.73</v>
      </c>
    </row>
    <row r="668" spans="1:2" s="32" customFormat="1" ht="12.75">
      <c r="A668" s="40" t="s">
        <v>86</v>
      </c>
      <c r="B668" s="33">
        <v>7.06</v>
      </c>
    </row>
    <row r="669" spans="1:2" s="32" customFormat="1" ht="12.75">
      <c r="A669" s="40" t="s">
        <v>88</v>
      </c>
      <c r="B669" s="33">
        <v>7.24</v>
      </c>
    </row>
    <row r="670" spans="1:2" s="32" customFormat="1" ht="12.75">
      <c r="A670" s="40" t="s">
        <v>90</v>
      </c>
      <c r="B670" s="33">
        <v>7.35</v>
      </c>
    </row>
    <row r="671" spans="1:2" s="32" customFormat="1" ht="12.75">
      <c r="A671" s="40" t="s">
        <v>92</v>
      </c>
      <c r="B671" s="33">
        <v>7.76</v>
      </c>
    </row>
    <row r="672" spans="1:2" s="32" customFormat="1" ht="12.75">
      <c r="A672" s="40" t="s">
        <v>94</v>
      </c>
      <c r="B672" s="33">
        <v>8.07</v>
      </c>
    </row>
    <row r="673" spans="1:2" s="32" customFormat="1" ht="12.75">
      <c r="A673" s="36">
        <v>31048</v>
      </c>
      <c r="B673" s="33">
        <v>8.27</v>
      </c>
    </row>
    <row r="674" spans="1:2" s="32" customFormat="1" ht="12.75">
      <c r="A674" s="40" t="s">
        <v>74</v>
      </c>
      <c r="B674" s="33">
        <v>8.53</v>
      </c>
    </row>
    <row r="675" spans="1:2" s="32" customFormat="1" ht="12.75">
      <c r="A675" s="40" t="s">
        <v>76</v>
      </c>
      <c r="B675" s="33">
        <v>8.82</v>
      </c>
    </row>
    <row r="676" spans="1:2" s="32" customFormat="1" ht="12.75">
      <c r="A676" s="40" t="s">
        <v>78</v>
      </c>
      <c r="B676" s="33">
        <v>8.65</v>
      </c>
    </row>
    <row r="677" spans="1:2" s="32" customFormat="1" ht="12.75">
      <c r="A677" s="40" t="s">
        <v>80</v>
      </c>
      <c r="B677" s="33">
        <v>8.43</v>
      </c>
    </row>
    <row r="678" spans="1:2" s="32" customFormat="1" ht="12.75">
      <c r="A678" s="40" t="s">
        <v>82</v>
      </c>
      <c r="B678" s="33">
        <v>8.15</v>
      </c>
    </row>
    <row r="679" spans="1:2" s="32" customFormat="1" ht="12.75">
      <c r="A679" s="40" t="s">
        <v>84</v>
      </c>
      <c r="B679" s="33">
        <v>7.88</v>
      </c>
    </row>
    <row r="680" spans="1:2" s="32" customFormat="1" ht="12.75">
      <c r="A680" s="40" t="s">
        <v>86</v>
      </c>
      <c r="B680" s="33">
        <v>7.9</v>
      </c>
    </row>
    <row r="681" spans="1:2" s="32" customFormat="1" ht="12.75">
      <c r="A681" s="40" t="s">
        <v>88</v>
      </c>
      <c r="B681" s="33">
        <v>7.75</v>
      </c>
    </row>
    <row r="682" spans="1:2" s="32" customFormat="1" ht="12.75">
      <c r="A682" s="40" t="s">
        <v>90</v>
      </c>
      <c r="B682" s="33">
        <v>7.64</v>
      </c>
    </row>
    <row r="683" spans="1:2" s="32" customFormat="1" ht="12.75">
      <c r="A683" s="40" t="s">
        <v>92</v>
      </c>
      <c r="B683" s="33">
        <v>7.69</v>
      </c>
    </row>
    <row r="684" spans="1:2" s="32" customFormat="1" ht="12.75">
      <c r="A684" s="40" t="s">
        <v>94</v>
      </c>
      <c r="B684" s="33">
        <v>7.63</v>
      </c>
    </row>
    <row r="685" spans="1:2" s="32" customFormat="1" ht="12.75">
      <c r="A685" s="36">
        <v>31413</v>
      </c>
      <c r="B685" s="33">
        <v>7.64</v>
      </c>
    </row>
    <row r="686" spans="1:2" s="32" customFormat="1" ht="12.75">
      <c r="A686" s="40" t="s">
        <v>74</v>
      </c>
      <c r="B686" s="33">
        <v>7.74</v>
      </c>
    </row>
    <row r="687" spans="1:2" s="32" customFormat="1" ht="12.75">
      <c r="A687" s="40" t="s">
        <v>76</v>
      </c>
      <c r="B687" s="33">
        <v>7.9</v>
      </c>
    </row>
    <row r="688" spans="1:2" s="32" customFormat="1" ht="12.75">
      <c r="A688" s="40" t="s">
        <v>78</v>
      </c>
      <c r="B688" s="33">
        <v>7.77</v>
      </c>
    </row>
    <row r="689" spans="1:2" s="32" customFormat="1" ht="12.75">
      <c r="A689" s="40" t="s">
        <v>80</v>
      </c>
      <c r="B689" s="33">
        <v>7.74</v>
      </c>
    </row>
    <row r="690" spans="1:2" s="32" customFormat="1" ht="12.75">
      <c r="A690" s="40" t="s">
        <v>82</v>
      </c>
      <c r="B690" s="33">
        <v>7.73</v>
      </c>
    </row>
    <row r="691" spans="1:2" s="32" customFormat="1" ht="12.75">
      <c r="A691" s="40" t="s">
        <v>84</v>
      </c>
      <c r="B691" s="33">
        <v>7.62</v>
      </c>
    </row>
    <row r="692" spans="1:2" s="32" customFormat="1" ht="12.75">
      <c r="A692" s="40" t="s">
        <v>86</v>
      </c>
      <c r="B692" s="33">
        <v>7.45</v>
      </c>
    </row>
    <row r="693" spans="1:2" s="32" customFormat="1" ht="12.75">
      <c r="A693" s="40" t="s">
        <v>88</v>
      </c>
      <c r="B693" s="33">
        <v>7.36</v>
      </c>
    </row>
    <row r="694" spans="1:2" s="32" customFormat="1" ht="12.75">
      <c r="A694" s="40" t="s">
        <v>90</v>
      </c>
      <c r="B694" s="33">
        <v>7.17</v>
      </c>
    </row>
    <row r="695" spans="1:2" s="32" customFormat="1" ht="12.75">
      <c r="A695" s="40" t="s">
        <v>92</v>
      </c>
      <c r="B695" s="33">
        <v>7.06</v>
      </c>
    </row>
    <row r="696" spans="1:2" s="32" customFormat="1" ht="12.75">
      <c r="A696" s="40" t="s">
        <v>94</v>
      </c>
      <c r="B696" s="33">
        <v>6.74</v>
      </c>
    </row>
    <row r="697" spans="1:2" s="32" customFormat="1" ht="12.75">
      <c r="A697" s="36">
        <v>31778</v>
      </c>
      <c r="B697" s="33">
        <v>6.22</v>
      </c>
    </row>
    <row r="698" spans="1:2" s="32" customFormat="1" ht="12.75">
      <c r="A698" s="40" t="s">
        <v>74</v>
      </c>
      <c r="B698" s="33">
        <v>5.94</v>
      </c>
    </row>
    <row r="699" spans="1:2" s="32" customFormat="1" ht="12.75">
      <c r="A699" s="40" t="s">
        <v>76</v>
      </c>
      <c r="B699" s="33">
        <v>5.91</v>
      </c>
    </row>
    <row r="700" spans="1:2" s="32" customFormat="1" ht="12.75">
      <c r="A700" s="40" t="s">
        <v>78</v>
      </c>
      <c r="B700" s="33">
        <v>5.65</v>
      </c>
    </row>
    <row r="701" spans="1:2" s="32" customFormat="1" ht="12.75">
      <c r="A701" s="40" t="s">
        <v>80</v>
      </c>
      <c r="B701" s="33">
        <v>5.46</v>
      </c>
    </row>
    <row r="702" spans="1:2" s="32" customFormat="1" ht="12.75">
      <c r="A702" s="40" t="s">
        <v>82</v>
      </c>
      <c r="B702" s="33">
        <v>5.57</v>
      </c>
    </row>
    <row r="703" spans="1:2" s="32" customFormat="1" ht="12.75">
      <c r="A703" s="40" t="s">
        <v>84</v>
      </c>
      <c r="B703" s="33">
        <v>5.58</v>
      </c>
    </row>
    <row r="704" spans="1:2" s="32" customFormat="1" ht="12.75">
      <c r="A704" s="40" t="s">
        <v>86</v>
      </c>
      <c r="B704" s="33">
        <v>5.33</v>
      </c>
    </row>
    <row r="705" spans="1:2" s="32" customFormat="1" ht="12.75">
      <c r="A705" s="40" t="s">
        <v>88</v>
      </c>
      <c r="B705" s="33">
        <v>5.22</v>
      </c>
    </row>
    <row r="706" spans="1:2" s="32" customFormat="1" ht="12.75">
      <c r="A706" s="40" t="s">
        <v>90</v>
      </c>
      <c r="B706" s="33">
        <v>4.99</v>
      </c>
    </row>
    <row r="707" spans="1:2" s="32" customFormat="1" ht="12.75">
      <c r="A707" s="40" t="s">
        <v>92</v>
      </c>
      <c r="B707" s="33">
        <v>4.56</v>
      </c>
    </row>
    <row r="708" spans="1:2" s="32" customFormat="1" ht="12.75">
      <c r="A708" s="40" t="s">
        <v>94</v>
      </c>
      <c r="B708" s="33">
        <v>4.07</v>
      </c>
    </row>
    <row r="709" spans="1:2" s="32" customFormat="1" ht="12.75">
      <c r="A709" s="36">
        <v>32143</v>
      </c>
      <c r="B709" s="33">
        <v>3.8</v>
      </c>
    </row>
    <row r="710" spans="1:2" s="32" customFormat="1" ht="12.75">
      <c r="A710" s="40" t="s">
        <v>74</v>
      </c>
      <c r="B710" s="33">
        <v>3.84</v>
      </c>
    </row>
    <row r="711" spans="1:2" s="32" customFormat="1" ht="12.75">
      <c r="A711" s="40" t="s">
        <v>76</v>
      </c>
      <c r="B711" s="33">
        <v>4.04</v>
      </c>
    </row>
    <row r="712" spans="1:2" s="32" customFormat="1" ht="12.75">
      <c r="A712" s="40" t="s">
        <v>78</v>
      </c>
      <c r="B712" s="33">
        <v>3.75</v>
      </c>
    </row>
    <row r="713" spans="1:2" s="32" customFormat="1" ht="12.75">
      <c r="A713" s="40" t="s">
        <v>80</v>
      </c>
      <c r="B713" s="33">
        <v>3.63</v>
      </c>
    </row>
    <row r="714" spans="1:2" s="32" customFormat="1" ht="12.75">
      <c r="A714" s="40" t="s">
        <v>82</v>
      </c>
      <c r="B714" s="33">
        <v>3.66</v>
      </c>
    </row>
    <row r="715" spans="1:2" s="32" customFormat="1" ht="12.75">
      <c r="A715" s="40" t="s">
        <v>84</v>
      </c>
      <c r="B715" s="33">
        <v>3.21</v>
      </c>
    </row>
    <row r="716" spans="1:2" s="32" customFormat="1" ht="12.75">
      <c r="A716" s="40" t="s">
        <v>86</v>
      </c>
      <c r="B716" s="33">
        <v>3.13</v>
      </c>
    </row>
    <row r="717" spans="1:2" s="32" customFormat="1" ht="12.75">
      <c r="A717" s="40" t="s">
        <v>88</v>
      </c>
      <c r="B717" s="33">
        <v>2.91</v>
      </c>
    </row>
    <row r="718" spans="1:2" s="32" customFormat="1" ht="12.75">
      <c r="A718" s="40" t="s">
        <v>90</v>
      </c>
      <c r="B718" s="33">
        <v>2.86</v>
      </c>
    </row>
    <row r="719" spans="1:2" s="32" customFormat="1" ht="12.75">
      <c r="A719" s="40" t="s">
        <v>92</v>
      </c>
      <c r="B719" s="33">
        <v>3.13</v>
      </c>
    </row>
    <row r="720" spans="1:2" s="32" customFormat="1" ht="12.75">
      <c r="A720" s="40" t="s">
        <v>94</v>
      </c>
      <c r="B720" s="33">
        <v>3.22</v>
      </c>
    </row>
    <row r="721" spans="1:2" s="32" customFormat="1" ht="12.75">
      <c r="A721" s="36">
        <v>32509</v>
      </c>
      <c r="B721" s="33">
        <v>3</v>
      </c>
    </row>
    <row r="722" spans="1:2" s="32" customFormat="1" ht="12.75">
      <c r="A722" s="40" t="s">
        <v>74</v>
      </c>
      <c r="B722" s="33">
        <v>2.93</v>
      </c>
    </row>
    <row r="723" spans="1:2" s="32" customFormat="1" ht="12.75">
      <c r="A723" s="40" t="s">
        <v>76</v>
      </c>
      <c r="B723" s="33">
        <v>2.95</v>
      </c>
    </row>
    <row r="724" spans="1:2" s="32" customFormat="1" ht="12.75">
      <c r="A724" s="40" t="s">
        <v>78</v>
      </c>
      <c r="B724" s="33">
        <v>2.87</v>
      </c>
    </row>
    <row r="725" spans="1:2" s="32" customFormat="1" ht="12.75">
      <c r="A725" s="40" t="s">
        <v>80</v>
      </c>
      <c r="B725" s="33">
        <v>2.96</v>
      </c>
    </row>
    <row r="726" spans="1:2" s="32" customFormat="1" ht="12.75">
      <c r="A726" s="40" t="s">
        <v>82</v>
      </c>
      <c r="B726" s="33">
        <v>3.07</v>
      </c>
    </row>
    <row r="727" spans="1:2" s="32" customFormat="1" ht="12.75">
      <c r="A727" s="40" t="s">
        <v>84</v>
      </c>
      <c r="B727" s="33">
        <v>3.04</v>
      </c>
    </row>
    <row r="728" spans="1:2" s="32" customFormat="1" ht="12.75">
      <c r="A728" s="40" t="s">
        <v>86</v>
      </c>
      <c r="B728" s="33">
        <v>3.02</v>
      </c>
    </row>
    <row r="729" spans="1:2" s="32" customFormat="1" ht="12.75">
      <c r="A729" s="40" t="s">
        <v>88</v>
      </c>
      <c r="B729" s="33">
        <v>2.95</v>
      </c>
    </row>
    <row r="730" spans="1:2" s="32" customFormat="1" ht="12.75">
      <c r="A730" s="40" t="s">
        <v>90</v>
      </c>
      <c r="B730" s="33">
        <v>3.02</v>
      </c>
    </row>
    <row r="731" spans="1:2" s="32" customFormat="1" ht="12.75">
      <c r="A731" s="40" t="s">
        <v>92</v>
      </c>
      <c r="B731" s="33">
        <v>3.1</v>
      </c>
    </row>
    <row r="732" spans="1:2" s="32" customFormat="1" ht="12.75">
      <c r="A732" s="40" t="s">
        <v>94</v>
      </c>
      <c r="B732" s="33">
        <v>3.06</v>
      </c>
    </row>
    <row r="733" spans="1:2" s="32" customFormat="1" ht="12.75">
      <c r="A733" s="36">
        <v>32874</v>
      </c>
      <c r="B733" s="33">
        <v>2.98</v>
      </c>
    </row>
    <row r="734" spans="1:2" s="32" customFormat="1" ht="12.75">
      <c r="A734" s="40" t="s">
        <v>74</v>
      </c>
      <c r="B734" s="33">
        <v>3.25</v>
      </c>
    </row>
    <row r="735" spans="1:2" s="32" customFormat="1" ht="12.75">
      <c r="A735" s="40" t="s">
        <v>76</v>
      </c>
      <c r="B735" s="33">
        <v>3.5</v>
      </c>
    </row>
    <row r="736" spans="1:2" s="32" customFormat="1" ht="12.75">
      <c r="A736" s="40" t="s">
        <v>78</v>
      </c>
      <c r="B736" s="33">
        <v>3.68</v>
      </c>
    </row>
    <row r="737" spans="1:2" s="32" customFormat="1" ht="12.75">
      <c r="A737" s="40" t="s">
        <v>80</v>
      </c>
      <c r="B737" s="33">
        <v>4.14</v>
      </c>
    </row>
    <row r="738" spans="1:2" s="32" customFormat="1" ht="12.75">
      <c r="A738" s="40" t="s">
        <v>82</v>
      </c>
      <c r="B738" s="33">
        <v>4.14</v>
      </c>
    </row>
    <row r="739" spans="1:2" s="32" customFormat="1" ht="12.75">
      <c r="A739" s="40" t="s">
        <v>84</v>
      </c>
      <c r="B739" s="33">
        <v>4.33</v>
      </c>
    </row>
    <row r="740" spans="1:2" s="32" customFormat="1" ht="12.75">
      <c r="A740" s="40" t="s">
        <v>86</v>
      </c>
      <c r="B740" s="33">
        <v>4.48</v>
      </c>
    </row>
    <row r="741" spans="1:2" s="32" customFormat="1" ht="12.75">
      <c r="A741" s="40" t="s">
        <v>88</v>
      </c>
      <c r="B741" s="33">
        <v>4.62</v>
      </c>
    </row>
    <row r="742" spans="1:2" s="32" customFormat="1" ht="12.75">
      <c r="A742" s="40" t="s">
        <v>90</v>
      </c>
      <c r="B742" s="33">
        <v>4.95</v>
      </c>
    </row>
    <row r="743" spans="1:2" s="32" customFormat="1" ht="12.75">
      <c r="A743" s="40" t="s">
        <v>92</v>
      </c>
      <c r="B743" s="33">
        <v>5.29</v>
      </c>
    </row>
    <row r="744" spans="1:2" s="32" customFormat="1" ht="12.75">
      <c r="A744" s="40" t="s">
        <v>94</v>
      </c>
      <c r="B744" s="33">
        <v>5.6</v>
      </c>
    </row>
    <row r="745" spans="1:2" s="32" customFormat="1" ht="12.75">
      <c r="A745" s="36">
        <v>33239</v>
      </c>
      <c r="B745" s="33">
        <v>5.71</v>
      </c>
    </row>
    <row r="746" spans="1:2" s="32" customFormat="1" ht="12.75">
      <c r="A746" s="40" t="s">
        <v>74</v>
      </c>
      <c r="B746" s="33">
        <v>5.77</v>
      </c>
    </row>
    <row r="747" spans="1:2" s="32" customFormat="1" ht="12.75">
      <c r="A747" s="40" t="s">
        <v>76</v>
      </c>
      <c r="B747" s="33">
        <v>5.73</v>
      </c>
    </row>
    <row r="748" spans="1:2" s="32" customFormat="1" ht="12.75">
      <c r="A748" s="40" t="s">
        <v>78</v>
      </c>
      <c r="B748" s="33">
        <v>5.65</v>
      </c>
    </row>
    <row r="749" spans="1:2" s="32" customFormat="1" ht="12.75">
      <c r="A749" s="40" t="s">
        <v>80</v>
      </c>
      <c r="B749" s="33">
        <v>5.67</v>
      </c>
    </row>
    <row r="750" spans="1:2" s="32" customFormat="1" ht="12.75">
      <c r="A750" s="40" t="s">
        <v>82</v>
      </c>
      <c r="B750" s="33">
        <v>5.47</v>
      </c>
    </row>
    <row r="751" spans="1:2" s="32" customFormat="1" ht="12.75">
      <c r="A751" s="40" t="s">
        <v>84</v>
      </c>
      <c r="B751" s="33">
        <v>5.42</v>
      </c>
    </row>
    <row r="752" spans="1:2" s="32" customFormat="1" ht="12.75">
      <c r="A752" s="40" t="s">
        <v>86</v>
      </c>
      <c r="B752" s="33">
        <v>5.4</v>
      </c>
    </row>
    <row r="753" spans="1:2" s="32" customFormat="1" ht="12.75">
      <c r="A753" s="40" t="s">
        <v>88</v>
      </c>
      <c r="B753" s="33">
        <v>5.28</v>
      </c>
    </row>
    <row r="754" spans="1:2" s="32" customFormat="1" ht="12.75">
      <c r="A754" s="40" t="s">
        <v>90</v>
      </c>
      <c r="B754" s="33">
        <v>5.28</v>
      </c>
    </row>
    <row r="755" spans="1:2" s="32" customFormat="1" ht="12.75">
      <c r="A755" s="40" t="s">
        <v>92</v>
      </c>
      <c r="B755" s="33">
        <v>5.36</v>
      </c>
    </row>
    <row r="756" spans="1:4" s="32" customFormat="1" ht="12.75">
      <c r="A756" s="40" t="s">
        <v>94</v>
      </c>
      <c r="B756" s="33">
        <v>5.14</v>
      </c>
      <c r="D756" s="41">
        <f>AVERAGE(B745:B756)</f>
        <v>5.489999999999999</v>
      </c>
    </row>
    <row r="757" spans="1:2" s="32" customFormat="1" ht="12.75">
      <c r="A757" s="36">
        <v>33604</v>
      </c>
      <c r="B757" s="33">
        <v>5</v>
      </c>
    </row>
    <row r="758" spans="1:2" s="32" customFormat="1" ht="12.75">
      <c r="A758" s="40" t="s">
        <v>74</v>
      </c>
      <c r="B758" s="33">
        <v>4.83</v>
      </c>
    </row>
    <row r="759" spans="1:2" s="32" customFormat="1" ht="12.75">
      <c r="A759" s="40" t="s">
        <v>76</v>
      </c>
      <c r="B759" s="33">
        <v>4.96</v>
      </c>
    </row>
    <row r="760" spans="1:2" s="32" customFormat="1" ht="12.75">
      <c r="A760" s="40" t="s">
        <v>78</v>
      </c>
      <c r="B760" s="33">
        <v>4.95</v>
      </c>
    </row>
    <row r="761" spans="1:2" s="32" customFormat="1" ht="12.75">
      <c r="A761" s="40" t="s">
        <v>80</v>
      </c>
      <c r="B761" s="33">
        <v>5.02</v>
      </c>
    </row>
    <row r="762" spans="1:2" s="32" customFormat="1" ht="12.75">
      <c r="A762" s="40" t="s">
        <v>82</v>
      </c>
      <c r="B762" s="33">
        <v>5.09</v>
      </c>
    </row>
    <row r="763" spans="1:2" s="32" customFormat="1" ht="12.75">
      <c r="A763" s="40" t="s">
        <v>84</v>
      </c>
      <c r="B763" s="33">
        <v>5.15</v>
      </c>
    </row>
    <row r="764" spans="1:2" s="32" customFormat="1" ht="12.75">
      <c r="A764" s="40" t="s">
        <v>86</v>
      </c>
      <c r="B764" s="33">
        <v>5.05</v>
      </c>
    </row>
    <row r="765" spans="1:2" s="32" customFormat="1" ht="12.75">
      <c r="A765" s="40" t="s">
        <v>88</v>
      </c>
      <c r="B765" s="33">
        <v>5.09</v>
      </c>
    </row>
    <row r="766" spans="1:2" s="32" customFormat="1" ht="12.75">
      <c r="A766" s="40" t="s">
        <v>90</v>
      </c>
      <c r="B766" s="33">
        <v>4.99</v>
      </c>
    </row>
    <row r="767" spans="1:2" s="32" customFormat="1" ht="12.75">
      <c r="A767" s="40" t="s">
        <v>92</v>
      </c>
      <c r="B767" s="33">
        <v>5.03</v>
      </c>
    </row>
    <row r="768" spans="1:4" s="32" customFormat="1" ht="12.75">
      <c r="A768" s="40" t="s">
        <v>94</v>
      </c>
      <c r="B768" s="33">
        <v>4.91</v>
      </c>
      <c r="D768" s="41">
        <f>AVERAGE(B757:B768)</f>
        <v>5.005833333333334</v>
      </c>
    </row>
    <row r="769" spans="1:2" s="32" customFormat="1" ht="12.75">
      <c r="A769" s="36">
        <v>33970</v>
      </c>
      <c r="B769" s="33">
        <v>5.03</v>
      </c>
    </row>
    <row r="770" spans="1:2" s="32" customFormat="1" ht="12.75">
      <c r="A770" s="40" t="s">
        <v>74</v>
      </c>
      <c r="B770" s="33">
        <v>5.01</v>
      </c>
    </row>
    <row r="771" spans="1:2" s="32" customFormat="1" ht="12.75">
      <c r="A771" s="40" t="s">
        <v>76</v>
      </c>
      <c r="B771" s="33">
        <v>5.14</v>
      </c>
    </row>
    <row r="772" spans="1:2" s="32" customFormat="1" ht="12.75">
      <c r="A772" s="40" t="s">
        <v>78</v>
      </c>
      <c r="B772" s="33">
        <v>5.16</v>
      </c>
    </row>
    <row r="773" spans="1:2" s="32" customFormat="1" ht="12.75">
      <c r="A773" s="40" t="s">
        <v>80</v>
      </c>
      <c r="B773" s="33">
        <v>5.05</v>
      </c>
    </row>
    <row r="774" spans="1:2" s="32" customFormat="1" ht="12.75">
      <c r="A774" s="40" t="s">
        <v>82</v>
      </c>
      <c r="B774" s="33">
        <v>4.93</v>
      </c>
    </row>
    <row r="775" spans="1:2" s="32" customFormat="1" ht="12.75">
      <c r="A775" s="40" t="s">
        <v>84</v>
      </c>
      <c r="B775" s="33">
        <v>5.05</v>
      </c>
    </row>
    <row r="776" spans="1:2" s="32" customFormat="1" ht="12.75">
      <c r="A776" s="40" t="s">
        <v>86</v>
      </c>
      <c r="B776" s="33">
        <v>5.14</v>
      </c>
    </row>
    <row r="777" spans="1:2" s="32" customFormat="1" ht="12.75">
      <c r="A777" s="40" t="s">
        <v>88</v>
      </c>
      <c r="B777" s="33">
        <v>4.95</v>
      </c>
    </row>
    <row r="778" spans="1:2" s="32" customFormat="1" ht="12.75">
      <c r="A778" s="40" t="s">
        <v>90</v>
      </c>
      <c r="B778" s="33">
        <v>4.97</v>
      </c>
    </row>
    <row r="779" spans="1:2" s="32" customFormat="1" ht="12.75">
      <c r="A779" s="40" t="s">
        <v>92</v>
      </c>
      <c r="B779" s="33">
        <v>5.14</v>
      </c>
    </row>
    <row r="780" spans="1:4" s="32" customFormat="1" ht="12.75">
      <c r="A780" s="40" t="s">
        <v>94</v>
      </c>
      <c r="B780" s="33">
        <v>5.16</v>
      </c>
      <c r="D780" s="41">
        <f>AVERAGE(B769:B780)</f>
        <v>5.060833333333334</v>
      </c>
    </row>
    <row r="781" spans="1:2" s="32" customFormat="1" ht="12.75">
      <c r="A781" s="36">
        <v>34335</v>
      </c>
      <c r="B781" s="33">
        <v>5.04</v>
      </c>
    </row>
    <row r="782" spans="1:2" s="32" customFormat="1" ht="12.75">
      <c r="A782" s="40" t="s">
        <v>74</v>
      </c>
      <c r="B782" s="33">
        <v>5.09</v>
      </c>
    </row>
    <row r="783" spans="1:2" s="32" customFormat="1" ht="12.75">
      <c r="A783" s="40" t="s">
        <v>76</v>
      </c>
      <c r="B783" s="33">
        <v>5.03</v>
      </c>
    </row>
    <row r="784" spans="1:2" s="32" customFormat="1" ht="12.75">
      <c r="A784" s="40" t="s">
        <v>78</v>
      </c>
      <c r="B784" s="33">
        <v>4.95</v>
      </c>
    </row>
    <row r="785" spans="1:2" s="32" customFormat="1" ht="12.75">
      <c r="A785" s="40" t="s">
        <v>80</v>
      </c>
      <c r="B785" s="33">
        <v>5</v>
      </c>
    </row>
    <row r="786" spans="1:2" s="32" customFormat="1" ht="12.75">
      <c r="A786" s="40" t="s">
        <v>82</v>
      </c>
      <c r="B786" s="33">
        <v>4.98</v>
      </c>
    </row>
    <row r="787" spans="1:2" s="32" customFormat="1" ht="12.75">
      <c r="A787" s="40" t="s">
        <v>84</v>
      </c>
      <c r="B787" s="33">
        <v>4.96</v>
      </c>
    </row>
    <row r="788" spans="1:2" s="32" customFormat="1" ht="12.75">
      <c r="A788" s="40" t="s">
        <v>86</v>
      </c>
      <c r="B788" s="33">
        <v>4.9</v>
      </c>
    </row>
    <row r="789" spans="1:2" s="32" customFormat="1" ht="12.75">
      <c r="A789" s="40" t="s">
        <v>88</v>
      </c>
      <c r="B789" s="33">
        <v>4.61</v>
      </c>
    </row>
    <row r="790" spans="1:2" s="32" customFormat="1" ht="12.75">
      <c r="A790" s="40" t="s">
        <v>90</v>
      </c>
      <c r="B790" s="33">
        <v>3.96</v>
      </c>
    </row>
    <row r="791" spans="1:2" s="32" customFormat="1" ht="12.75">
      <c r="A791" s="40" t="s">
        <v>92</v>
      </c>
      <c r="B791" s="33">
        <v>4.41</v>
      </c>
    </row>
    <row r="792" spans="1:4" s="32" customFormat="1" ht="12.75">
      <c r="A792" s="40" t="s">
        <v>94</v>
      </c>
      <c r="B792" s="33">
        <v>4.39</v>
      </c>
      <c r="D792" s="41">
        <f>AVERAGE(B781:B792)</f>
        <v>4.776666666666666</v>
      </c>
    </row>
    <row r="793" spans="1:2" s="32" customFormat="1" ht="12.75">
      <c r="A793" s="36">
        <v>34700</v>
      </c>
      <c r="B793" s="33">
        <v>4.34</v>
      </c>
    </row>
    <row r="794" spans="1:2" s="32" customFormat="1" ht="12.75">
      <c r="A794" s="40" t="s">
        <v>73</v>
      </c>
      <c r="B794" s="33">
        <v>4.44</v>
      </c>
    </row>
    <row r="795" spans="1:2" s="32" customFormat="1" ht="12.75">
      <c r="A795" s="40" t="s">
        <v>75</v>
      </c>
      <c r="B795" s="33">
        <v>4.44</v>
      </c>
    </row>
    <row r="796" spans="1:2" s="32" customFormat="1" ht="12.75">
      <c r="A796" s="40" t="s">
        <v>77</v>
      </c>
      <c r="B796" s="33">
        <v>4.29</v>
      </c>
    </row>
    <row r="797" spans="1:2" s="32" customFormat="1" ht="12.75">
      <c r="A797" s="40" t="s">
        <v>79</v>
      </c>
      <c r="B797" s="33">
        <v>4.5</v>
      </c>
    </row>
    <row r="798" spans="1:2" s="32" customFormat="1" ht="12.75">
      <c r="A798" s="40" t="s">
        <v>81</v>
      </c>
      <c r="B798" s="33">
        <v>4.57</v>
      </c>
    </row>
    <row r="799" spans="1:2" s="32" customFormat="1" ht="12.75">
      <c r="A799" s="40" t="s">
        <v>83</v>
      </c>
      <c r="B799" s="33">
        <v>4.55</v>
      </c>
    </row>
    <row r="800" spans="1:2" s="32" customFormat="1" ht="12.75">
      <c r="A800" s="40" t="s">
        <v>85</v>
      </c>
      <c r="B800" s="33">
        <v>4.72</v>
      </c>
    </row>
    <row r="801" spans="1:2" s="32" customFormat="1" ht="12.75">
      <c r="A801" s="40" t="s">
        <v>87</v>
      </c>
      <c r="B801" s="33">
        <v>4.68</v>
      </c>
    </row>
    <row r="802" spans="1:2" s="32" customFormat="1" ht="12.75">
      <c r="A802" s="40" t="s">
        <v>89</v>
      </c>
      <c r="B802" s="33">
        <v>4.86</v>
      </c>
    </row>
    <row r="803" spans="1:2" s="32" customFormat="1" ht="12.75">
      <c r="A803" s="40" t="s">
        <v>91</v>
      </c>
      <c r="B803" s="33">
        <v>5.07</v>
      </c>
    </row>
    <row r="804" spans="1:4" s="32" customFormat="1" ht="12.75">
      <c r="A804" s="40" t="s">
        <v>93</v>
      </c>
      <c r="B804" s="33">
        <v>5.2</v>
      </c>
      <c r="D804" s="41">
        <f>AVERAGE(B793:B804)</f>
        <v>4.638333333333334</v>
      </c>
    </row>
    <row r="805" spans="1:2" s="32" customFormat="1" ht="12.75">
      <c r="A805" s="36">
        <v>35065</v>
      </c>
      <c r="B805" s="33">
        <v>5.32</v>
      </c>
    </row>
    <row r="806" spans="1:2" s="32" customFormat="1" ht="12.75">
      <c r="A806" s="40" t="s">
        <v>73</v>
      </c>
      <c r="B806" s="33">
        <v>5.55</v>
      </c>
    </row>
    <row r="807" spans="1:2" s="32" customFormat="1" ht="12.75">
      <c r="A807" s="40" t="s">
        <v>75</v>
      </c>
      <c r="B807" s="33">
        <v>5.69</v>
      </c>
    </row>
    <row r="808" spans="1:2" s="32" customFormat="1" ht="12.75">
      <c r="A808" s="40" t="s">
        <v>77</v>
      </c>
      <c r="B808" s="33">
        <v>5.66</v>
      </c>
    </row>
    <row r="809" spans="1:2" s="32" customFormat="1" ht="12.75">
      <c r="A809" s="40" t="s">
        <v>79</v>
      </c>
      <c r="B809" s="33">
        <v>5.79</v>
      </c>
    </row>
    <row r="810" spans="1:2" s="32" customFormat="1" ht="12.75">
      <c r="A810" s="40" t="s">
        <v>81</v>
      </c>
      <c r="B810" s="33">
        <v>5.69</v>
      </c>
    </row>
    <row r="811" spans="1:2" s="32" customFormat="1" ht="12.75">
      <c r="A811" s="40" t="s">
        <v>83</v>
      </c>
      <c r="B811" s="33">
        <v>5.96</v>
      </c>
    </row>
    <row r="812" spans="1:2" s="32" customFormat="1" ht="12.75">
      <c r="A812" s="40" t="s">
        <v>85</v>
      </c>
      <c r="B812" s="33">
        <v>6.09</v>
      </c>
    </row>
    <row r="813" spans="1:2" s="32" customFormat="1" ht="12.75">
      <c r="A813" s="40" t="s">
        <v>87</v>
      </c>
      <c r="B813" s="33">
        <v>6</v>
      </c>
    </row>
    <row r="814" spans="1:2" s="32" customFormat="1" ht="12.75">
      <c r="A814" s="40" t="s">
        <v>89</v>
      </c>
      <c r="B814" s="33">
        <v>6.11</v>
      </c>
    </row>
    <row r="815" spans="1:2" s="32" customFormat="1" ht="12.75">
      <c r="A815" s="40" t="s">
        <v>91</v>
      </c>
      <c r="B815" s="33">
        <v>6.17</v>
      </c>
    </row>
    <row r="816" spans="1:4" s="32" customFormat="1" ht="12.75">
      <c r="A816" s="40" t="s">
        <v>93</v>
      </c>
      <c r="B816" s="33">
        <v>5.77</v>
      </c>
      <c r="D816" s="41">
        <f>AVERAGE(B805:B816)</f>
        <v>5.816666666666666</v>
      </c>
    </row>
    <row r="817" spans="1:2" s="32" customFormat="1" ht="12.75">
      <c r="A817" s="36">
        <v>35431</v>
      </c>
      <c r="B817" s="33">
        <v>5.15</v>
      </c>
    </row>
    <row r="818" spans="1:2" s="32" customFormat="1" ht="12.75">
      <c r="A818" s="40" t="s">
        <v>73</v>
      </c>
      <c r="B818" s="33">
        <v>4.88</v>
      </c>
    </row>
    <row r="819" spans="1:2" s="32" customFormat="1" ht="12.75">
      <c r="A819" s="40" t="s">
        <v>75</v>
      </c>
      <c r="B819" s="33">
        <v>4.42</v>
      </c>
    </row>
    <row r="820" spans="1:2" s="32" customFormat="1" ht="12.75">
      <c r="A820" s="40" t="s">
        <v>77</v>
      </c>
      <c r="B820" s="33">
        <v>3.87</v>
      </c>
    </row>
    <row r="821" spans="1:2" s="32" customFormat="1" ht="12.75">
      <c r="A821" s="40" t="s">
        <v>79</v>
      </c>
      <c r="B821" s="33">
        <v>3.62</v>
      </c>
    </row>
    <row r="822" spans="1:2" s="32" customFormat="1" ht="12.75">
      <c r="A822" s="40" t="s">
        <v>81</v>
      </c>
      <c r="B822" s="33">
        <v>3.49</v>
      </c>
    </row>
    <row r="823" spans="1:2" s="32" customFormat="1" ht="12.75">
      <c r="A823" s="40" t="s">
        <v>83</v>
      </c>
      <c r="B823" s="33">
        <v>3.51</v>
      </c>
    </row>
    <row r="824" spans="1:2" s="32" customFormat="1" ht="12.75">
      <c r="A824" s="40" t="s">
        <v>85</v>
      </c>
      <c r="B824" s="33">
        <v>3.36</v>
      </c>
    </row>
    <row r="825" spans="1:2" s="32" customFormat="1" ht="12.75">
      <c r="A825" s="40" t="s">
        <v>87</v>
      </c>
      <c r="B825" s="33">
        <v>2.64</v>
      </c>
    </row>
    <row r="826" spans="1:2" s="32" customFormat="1" ht="12.75">
      <c r="A826" s="40" t="s">
        <v>89</v>
      </c>
      <c r="B826" s="33">
        <v>2.16</v>
      </c>
    </row>
    <row r="827" spans="1:2" s="32" customFormat="1" ht="12.75">
      <c r="A827" s="40" t="s">
        <v>91</v>
      </c>
      <c r="B827" s="33">
        <v>1.87</v>
      </c>
    </row>
    <row r="828" spans="1:4" s="32" customFormat="1" ht="12.75">
      <c r="A828" s="40" t="s">
        <v>93</v>
      </c>
      <c r="B828" s="33">
        <v>1.69</v>
      </c>
      <c r="D828" s="41">
        <f>AVERAGE(B817:B828)</f>
        <v>3.3883333333333323</v>
      </c>
    </row>
    <row r="829" spans="1:2" s="32" customFormat="1" ht="12.75">
      <c r="A829" s="36">
        <v>35796</v>
      </c>
      <c r="B829" s="33">
        <v>1.65</v>
      </c>
    </row>
    <row r="830" spans="1:2" s="32" customFormat="1" ht="12.75">
      <c r="A830" s="40" t="s">
        <v>73</v>
      </c>
      <c r="B830" s="33">
        <v>1.73</v>
      </c>
    </row>
    <row r="831" spans="1:2" s="32" customFormat="1" ht="12.75">
      <c r="A831" s="40" t="s">
        <v>75</v>
      </c>
      <c r="B831" s="33">
        <v>1.79</v>
      </c>
    </row>
    <row r="832" spans="1:2" s="32" customFormat="1" ht="12.75">
      <c r="A832" s="40" t="s">
        <v>77</v>
      </c>
      <c r="B832" s="33">
        <v>1.72</v>
      </c>
    </row>
    <row r="833" spans="1:2" s="32" customFormat="1" ht="12.75">
      <c r="A833" s="40" t="s">
        <v>79</v>
      </c>
      <c r="B833" s="33">
        <v>1.73</v>
      </c>
    </row>
    <row r="834" spans="1:2" s="32" customFormat="1" ht="12.75">
      <c r="A834" s="40" t="s">
        <v>81</v>
      </c>
      <c r="B834" s="33">
        <v>1.7</v>
      </c>
    </row>
    <row r="835" spans="1:2" s="32" customFormat="1" ht="12.75">
      <c r="A835" s="40" t="s">
        <v>83</v>
      </c>
      <c r="B835" s="33">
        <v>1.68</v>
      </c>
    </row>
    <row r="836" spans="1:2" s="32" customFormat="1" ht="12.75">
      <c r="A836" s="40" t="s">
        <v>85</v>
      </c>
      <c r="B836" s="33">
        <v>1.62</v>
      </c>
    </row>
    <row r="837" spans="1:2" s="32" customFormat="1" ht="12.75">
      <c r="A837" s="40" t="s">
        <v>87</v>
      </c>
      <c r="B837" s="33">
        <v>1.63</v>
      </c>
    </row>
    <row r="838" spans="1:2" s="32" customFormat="1" ht="12.75">
      <c r="A838" s="40" t="s">
        <v>89</v>
      </c>
      <c r="B838" s="33">
        <v>1.58</v>
      </c>
    </row>
    <row r="839" spans="1:2" s="32" customFormat="1" ht="12.75">
      <c r="A839" s="40" t="s">
        <v>91</v>
      </c>
      <c r="B839" s="33">
        <v>1.23</v>
      </c>
    </row>
    <row r="840" spans="1:4" s="32" customFormat="1" ht="12.75">
      <c r="A840" s="40" t="s">
        <v>93</v>
      </c>
      <c r="B840" s="33">
        <v>1.19</v>
      </c>
      <c r="D840" s="41">
        <f>AVERAGE(B829:B840)</f>
        <v>1.6041666666666667</v>
      </c>
    </row>
    <row r="841" spans="1:2" s="32" customFormat="1" ht="12.75">
      <c r="A841" s="36">
        <v>36161</v>
      </c>
      <c r="B841" s="33">
        <v>1.17</v>
      </c>
    </row>
    <row r="842" spans="1:2" s="32" customFormat="1" ht="12.75">
      <c r="A842" s="40" t="s">
        <v>73</v>
      </c>
      <c r="B842" s="33">
        <v>1.17</v>
      </c>
    </row>
    <row r="843" spans="1:2" s="32" customFormat="1" ht="12.75">
      <c r="A843" s="40" t="s">
        <v>75</v>
      </c>
      <c r="B843" s="33">
        <v>1.13</v>
      </c>
    </row>
    <row r="844" spans="1:2" s="32" customFormat="1" ht="12.75">
      <c r="A844" s="40" t="s">
        <v>77</v>
      </c>
      <c r="B844" s="33">
        <v>1.13</v>
      </c>
    </row>
    <row r="845" spans="1:2" s="32" customFormat="1" ht="12.75">
      <c r="A845" s="40" t="s">
        <v>79</v>
      </c>
      <c r="B845" s="33">
        <v>1.07</v>
      </c>
    </row>
    <row r="846" spans="1:2" s="32" customFormat="1" ht="12.75">
      <c r="A846" s="40" t="s">
        <v>81</v>
      </c>
      <c r="B846" s="33">
        <v>0.92</v>
      </c>
    </row>
    <row r="847" spans="1:2" s="32" customFormat="1" ht="12.75">
      <c r="A847" s="40" t="s">
        <v>83</v>
      </c>
      <c r="B847" s="33">
        <v>0.9</v>
      </c>
    </row>
    <row r="848" spans="1:2" s="32" customFormat="1" ht="12.75">
      <c r="A848" s="40" t="s">
        <v>85</v>
      </c>
      <c r="B848" s="33">
        <v>0.95</v>
      </c>
    </row>
    <row r="849" spans="1:2" s="32" customFormat="1" ht="12.75">
      <c r="A849" s="40" t="s">
        <v>87</v>
      </c>
      <c r="B849" s="33">
        <v>0.94</v>
      </c>
    </row>
    <row r="850" spans="1:2" s="32" customFormat="1" ht="12.75">
      <c r="A850" s="40" t="s">
        <v>89</v>
      </c>
      <c r="B850" s="33">
        <v>0.92</v>
      </c>
    </row>
    <row r="851" spans="1:2" s="32" customFormat="1" ht="12.75">
      <c r="A851" s="40" t="s">
        <v>91</v>
      </c>
      <c r="B851" s="33">
        <v>0.93</v>
      </c>
    </row>
    <row r="852" spans="1:4" s="32" customFormat="1" ht="12.75">
      <c r="A852" s="40" t="s">
        <v>93</v>
      </c>
      <c r="B852" s="33">
        <v>0.9</v>
      </c>
      <c r="D852" s="41">
        <f>AVERAGE(B841:B852)</f>
        <v>1.0108333333333333</v>
      </c>
    </row>
    <row r="853" spans="1:2" s="32" customFormat="1" ht="12.75">
      <c r="A853" s="36">
        <v>36526</v>
      </c>
      <c r="B853" s="33">
        <v>0.88</v>
      </c>
    </row>
    <row r="854" spans="1:2" s="32" customFormat="1" ht="12.75">
      <c r="A854" s="40" t="s">
        <v>73</v>
      </c>
      <c r="B854" s="33">
        <v>0.93</v>
      </c>
    </row>
    <row r="855" spans="1:2" s="32" customFormat="1" ht="12.75">
      <c r="A855" s="40" t="s">
        <v>75</v>
      </c>
      <c r="B855" s="33">
        <v>0.94</v>
      </c>
    </row>
    <row r="856" spans="1:2" s="32" customFormat="1" ht="12.75">
      <c r="A856" s="40" t="s">
        <v>77</v>
      </c>
      <c r="B856" s="33">
        <v>0.94</v>
      </c>
    </row>
    <row r="857" spans="1:2" s="32" customFormat="1" ht="12.75">
      <c r="A857" s="40" t="s">
        <v>79</v>
      </c>
      <c r="B857" s="33">
        <v>1.02</v>
      </c>
    </row>
    <row r="858" spans="1:2" s="32" customFormat="1" ht="12.75">
      <c r="A858" s="40" t="s">
        <v>81</v>
      </c>
      <c r="B858" s="33">
        <v>1.27</v>
      </c>
    </row>
    <row r="859" spans="1:2" s="32" customFormat="1" ht="12.75">
      <c r="A859" s="40" t="s">
        <v>83</v>
      </c>
      <c r="B859" s="33">
        <v>1.33</v>
      </c>
    </row>
    <row r="860" spans="1:2" s="32" customFormat="1" ht="12.75">
      <c r="A860" s="40" t="s">
        <v>85</v>
      </c>
      <c r="B860" s="33">
        <v>1.48</v>
      </c>
    </row>
    <row r="861" spans="1:2" s="32" customFormat="1" ht="12.75">
      <c r="A861" s="40" t="s">
        <v>87</v>
      </c>
      <c r="B861" s="33">
        <v>1.65</v>
      </c>
    </row>
    <row r="862" spans="1:2" s="32" customFormat="1" ht="12.75">
      <c r="A862" s="40" t="s">
        <v>89</v>
      </c>
      <c r="B862" s="33">
        <v>1.76</v>
      </c>
    </row>
    <row r="863" spans="1:2" s="32" customFormat="1" ht="12.75">
      <c r="A863" s="40" t="s">
        <v>91</v>
      </c>
      <c r="B863" s="33">
        <v>2.07</v>
      </c>
    </row>
    <row r="864" spans="1:4" s="32" customFormat="1" ht="12.75">
      <c r="A864" s="40" t="s">
        <v>93</v>
      </c>
      <c r="B864" s="33">
        <v>2.19</v>
      </c>
      <c r="D864" s="41">
        <f>AVERAGE(B853:B864)</f>
        <v>1.3716666666666668</v>
      </c>
    </row>
    <row r="865" spans="1:2" s="32" customFormat="1" ht="12.75">
      <c r="A865" s="36">
        <v>36892</v>
      </c>
      <c r="B865" s="33">
        <v>2.33</v>
      </c>
    </row>
    <row r="866" spans="1:2" s="32" customFormat="1" ht="12.75">
      <c r="A866" s="40" t="s">
        <v>73</v>
      </c>
      <c r="B866" s="33">
        <v>2.54</v>
      </c>
    </row>
    <row r="867" spans="1:2" s="32" customFormat="1" ht="12.75">
      <c r="A867" s="40" t="s">
        <v>75</v>
      </c>
      <c r="B867" s="33">
        <v>2.74</v>
      </c>
    </row>
    <row r="868" spans="1:2" s="32" customFormat="1" ht="12.75">
      <c r="A868" s="40" t="s">
        <v>77</v>
      </c>
      <c r="B868" s="33">
        <v>2.78</v>
      </c>
    </row>
    <row r="869" spans="1:2" s="32" customFormat="1" ht="12.75">
      <c r="A869" s="40" t="s">
        <v>79</v>
      </c>
      <c r="B869" s="33">
        <v>2.84</v>
      </c>
    </row>
    <row r="870" spans="1:2" s="32" customFormat="1" ht="12.75">
      <c r="A870" s="40" t="s">
        <v>81</v>
      </c>
      <c r="B870" s="33">
        <v>2.97</v>
      </c>
    </row>
    <row r="871" spans="1:2" s="32" customFormat="1" ht="12.75">
      <c r="A871" s="40" t="s">
        <v>83</v>
      </c>
      <c r="B871" s="33">
        <v>3.22</v>
      </c>
    </row>
    <row r="872" spans="1:2" s="32" customFormat="1" ht="12.75">
      <c r="A872" s="40" t="s">
        <v>85</v>
      </c>
      <c r="B872" s="33">
        <v>3.44</v>
      </c>
    </row>
    <row r="873" spans="1:2" s="32" customFormat="1" ht="12.75">
      <c r="A873" s="40" t="s">
        <v>87</v>
      </c>
      <c r="B873" s="33">
        <v>3.42</v>
      </c>
    </row>
    <row r="874" spans="1:2" s="32" customFormat="1" ht="12.75">
      <c r="A874" s="40" t="s">
        <v>89</v>
      </c>
      <c r="B874" s="33">
        <v>3.71</v>
      </c>
    </row>
    <row r="875" spans="1:2" s="32" customFormat="1" ht="12.75">
      <c r="A875" s="40" t="s">
        <v>91</v>
      </c>
      <c r="B875" s="33">
        <v>3.88</v>
      </c>
    </row>
    <row r="876" spans="1:4" s="32" customFormat="1" ht="12.75">
      <c r="A876" s="40" t="s">
        <v>93</v>
      </c>
      <c r="B876" s="33">
        <v>3.89</v>
      </c>
      <c r="D876" s="41">
        <f>AVERAGE(B865:B876)</f>
        <v>3.146666666666667</v>
      </c>
    </row>
    <row r="877" spans="1:2" s="32" customFormat="1" ht="12.75">
      <c r="A877" s="36">
        <v>37257</v>
      </c>
      <c r="B877" s="33">
        <v>4.24</v>
      </c>
    </row>
    <row r="878" spans="1:2" s="32" customFormat="1" ht="12.75">
      <c r="A878" s="40" t="s">
        <v>73</v>
      </c>
      <c r="B878" s="33">
        <v>4.43</v>
      </c>
    </row>
    <row r="879" spans="1:2" s="32" customFormat="1" ht="12.75">
      <c r="A879" s="40" t="s">
        <v>75</v>
      </c>
      <c r="B879" s="33">
        <v>4.51</v>
      </c>
    </row>
    <row r="880" spans="1:2" s="32" customFormat="1" ht="12.75">
      <c r="A880" s="40" t="s">
        <v>77</v>
      </c>
      <c r="B880" s="33">
        <v>4.6</v>
      </c>
    </row>
    <row r="881" spans="1:2" s="32" customFormat="1" ht="12.75">
      <c r="A881" s="40" t="s">
        <v>79</v>
      </c>
      <c r="B881" s="33">
        <v>4.72</v>
      </c>
    </row>
    <row r="882" spans="1:2" s="32" customFormat="1" ht="12.75">
      <c r="A882" s="40" t="s">
        <v>81</v>
      </c>
      <c r="B882" s="33">
        <v>4.79</v>
      </c>
    </row>
    <row r="883" spans="1:2" s="32" customFormat="1" ht="12.75">
      <c r="A883" s="40" t="s">
        <v>83</v>
      </c>
      <c r="B883" s="33">
        <v>4.95</v>
      </c>
    </row>
    <row r="884" spans="1:2" s="32" customFormat="1" ht="12.75">
      <c r="A884" s="40" t="s">
        <v>85</v>
      </c>
      <c r="B884" s="33">
        <v>4.96</v>
      </c>
    </row>
    <row r="885" spans="1:2" s="32" customFormat="1" ht="12.75">
      <c r="A885" s="40" t="s">
        <v>87</v>
      </c>
      <c r="B885" s="33">
        <v>4.81</v>
      </c>
    </row>
    <row r="886" spans="1:2" s="32" customFormat="1" ht="12.75">
      <c r="A886" s="40" t="s">
        <v>89</v>
      </c>
      <c r="B886" s="33">
        <v>4.92</v>
      </c>
    </row>
    <row r="887" spans="1:2" s="32" customFormat="1" ht="12.75">
      <c r="A887" s="40" t="s">
        <v>91</v>
      </c>
      <c r="B887" s="33">
        <v>4.94</v>
      </c>
    </row>
    <row r="888" spans="1:4" s="32" customFormat="1" ht="12.75">
      <c r="A888" s="40" t="s">
        <v>93</v>
      </c>
      <c r="B888" s="33">
        <v>4.85</v>
      </c>
      <c r="D888" s="41">
        <f>AVERAGE(B877:B888)</f>
        <v>4.7266666666666675</v>
      </c>
    </row>
    <row r="889" spans="1:2" s="32" customFormat="1" ht="12.75">
      <c r="A889" s="36">
        <v>37622</v>
      </c>
      <c r="B889" s="33">
        <v>4.98</v>
      </c>
    </row>
    <row r="890" spans="1:2" s="32" customFormat="1" ht="12.75">
      <c r="A890" s="40" t="s">
        <v>73</v>
      </c>
      <c r="B890" s="33">
        <v>5.03</v>
      </c>
    </row>
    <row r="891" spans="1:2" s="32" customFormat="1" ht="12.75">
      <c r="A891" s="40" t="s">
        <v>75</v>
      </c>
      <c r="B891" s="33">
        <v>4.94</v>
      </c>
    </row>
    <row r="892" spans="1:2" s="32" customFormat="1" ht="12.75">
      <c r="A892" s="40" t="s">
        <v>77</v>
      </c>
      <c r="B892" s="33">
        <v>4.87</v>
      </c>
    </row>
    <row r="893" spans="1:2" s="32" customFormat="1" ht="12.75">
      <c r="A893" s="40" t="s">
        <v>79</v>
      </c>
      <c r="B893" s="33">
        <v>4.73</v>
      </c>
    </row>
    <row r="894" spans="1:2" s="32" customFormat="1" ht="12.75">
      <c r="A894" s="40" t="s">
        <v>81</v>
      </c>
      <c r="B894" s="33">
        <v>4.61</v>
      </c>
    </row>
    <row r="895" spans="1:2" s="32" customFormat="1" ht="12.75">
      <c r="A895" s="40" t="s">
        <v>83</v>
      </c>
      <c r="B895" s="33">
        <v>4.82</v>
      </c>
    </row>
    <row r="896" spans="1:2" s="32" customFormat="1" ht="12.75">
      <c r="A896" s="40" t="s">
        <v>85</v>
      </c>
      <c r="B896" s="33">
        <v>4.2</v>
      </c>
    </row>
    <row r="897" spans="1:2" s="32" customFormat="1" ht="12.75">
      <c r="A897" s="40" t="s">
        <v>87</v>
      </c>
      <c r="B897" s="33">
        <v>3.89</v>
      </c>
    </row>
    <row r="898" spans="1:2" s="32" customFormat="1" ht="12.75">
      <c r="A898" s="40" t="s">
        <v>89</v>
      </c>
      <c r="B898" s="33">
        <v>3.9</v>
      </c>
    </row>
    <row r="899" spans="1:2" s="32" customFormat="1" ht="12.75">
      <c r="A899" s="40" t="s">
        <v>91</v>
      </c>
      <c r="B899" s="33">
        <v>3.27</v>
      </c>
    </row>
    <row r="900" spans="1:4" s="32" customFormat="1" ht="12.75">
      <c r="A900" s="40" t="s">
        <v>93</v>
      </c>
      <c r="B900" s="33">
        <v>3</v>
      </c>
      <c r="D900" s="41">
        <f>AVERAGE(B889:B900)</f>
        <v>4.353333333333334</v>
      </c>
    </row>
    <row r="901" spans="1:2" s="32" customFormat="1" ht="12.75">
      <c r="A901" s="36">
        <v>37987</v>
      </c>
      <c r="B901" s="33">
        <v>2.75</v>
      </c>
    </row>
    <row r="902" spans="1:2" s="32" customFormat="1" ht="12.75">
      <c r="A902" s="40" t="s">
        <v>73</v>
      </c>
      <c r="B902" s="33">
        <v>2.12</v>
      </c>
    </row>
    <row r="903" spans="1:2" s="32" customFormat="1" ht="12.75">
      <c r="A903" s="40" t="s">
        <v>75</v>
      </c>
      <c r="B903" s="33">
        <v>1.26</v>
      </c>
    </row>
    <row r="904" spans="1:2" s="32" customFormat="1" ht="12.75">
      <c r="A904" s="40" t="s">
        <v>77</v>
      </c>
      <c r="B904" s="33">
        <v>1.29</v>
      </c>
    </row>
    <row r="905" spans="1:2" s="32" customFormat="1" ht="12.75">
      <c r="A905" s="40" t="s">
        <v>79</v>
      </c>
      <c r="B905" s="33">
        <v>1.73</v>
      </c>
    </row>
    <row r="906" spans="1:2" s="32" customFormat="1" ht="12.75">
      <c r="A906" s="40" t="s">
        <v>81</v>
      </c>
      <c r="B906" s="33">
        <v>1.86</v>
      </c>
    </row>
    <row r="907" spans="1:2" s="32" customFormat="1" ht="12.75">
      <c r="A907" s="40" t="s">
        <v>83</v>
      </c>
      <c r="B907" s="33">
        <v>1.63</v>
      </c>
    </row>
    <row r="908" spans="1:2" s="32" customFormat="1" ht="12.75">
      <c r="A908" s="40" t="s">
        <v>85</v>
      </c>
      <c r="B908" s="33">
        <v>1.72</v>
      </c>
    </row>
    <row r="909" spans="1:2" s="32" customFormat="1" ht="12.75">
      <c r="A909" s="40" t="s">
        <v>87</v>
      </c>
      <c r="B909" s="33">
        <v>1.13</v>
      </c>
    </row>
    <row r="910" spans="1:2" s="32" customFormat="1" ht="12.75">
      <c r="A910" s="40" t="s">
        <v>89</v>
      </c>
      <c r="B910" s="33">
        <v>0.67</v>
      </c>
    </row>
    <row r="911" spans="1:2" s="32" customFormat="1" ht="12.75">
      <c r="A911" s="40" t="s">
        <v>91</v>
      </c>
      <c r="B911" s="33">
        <v>0.19</v>
      </c>
    </row>
    <row r="912" spans="1:4" ht="12.75">
      <c r="A912" s="40" t="s">
        <v>93</v>
      </c>
      <c r="B912">
        <v>0.03</v>
      </c>
      <c r="D912" s="41">
        <f>AVERAGE(B901:B912)</f>
        <v>1.3650000000000004</v>
      </c>
    </row>
    <row r="913" spans="1:2" ht="12.75">
      <c r="A913" s="40" t="s">
        <v>63</v>
      </c>
      <c r="B913" s="33">
        <v>0.13</v>
      </c>
    </row>
    <row r="914" spans="1:2" ht="12.75">
      <c r="A914" s="40" t="s">
        <v>29</v>
      </c>
      <c r="B914" s="33">
        <v>0.3</v>
      </c>
    </row>
    <row r="915" spans="1:2" ht="12.75">
      <c r="A915" s="40" t="s">
        <v>30</v>
      </c>
      <c r="B915" s="33">
        <v>0.21</v>
      </c>
    </row>
    <row r="916" spans="1:2" ht="12.75">
      <c r="A916" s="40" t="s">
        <v>31</v>
      </c>
      <c r="B916" s="33">
        <v>0.16</v>
      </c>
    </row>
    <row r="917" spans="1:2" ht="12.75">
      <c r="A917" s="40" t="s">
        <v>32</v>
      </c>
      <c r="B917" s="33">
        <v>0.18</v>
      </c>
    </row>
    <row r="918" spans="1:2" ht="12.75">
      <c r="A918" s="40" t="s">
        <v>33</v>
      </c>
      <c r="B918" s="33">
        <v>0.18</v>
      </c>
    </row>
    <row r="919" spans="1:2" ht="12.75">
      <c r="A919" s="40" t="s">
        <v>34</v>
      </c>
      <c r="B919" s="33">
        <v>0.18</v>
      </c>
    </row>
    <row r="920" spans="1:2" ht="12.75">
      <c r="A920" s="40" t="s">
        <v>35</v>
      </c>
      <c r="B920" s="33">
        <v>0.17</v>
      </c>
    </row>
    <row r="921" spans="1:2" ht="12.75">
      <c r="A921" s="40" t="s">
        <v>36</v>
      </c>
      <c r="B921" s="33">
        <v>0.12</v>
      </c>
    </row>
    <row r="922" spans="1:2" ht="12.75">
      <c r="A922" s="40" t="s">
        <v>37</v>
      </c>
      <c r="B922" s="33">
        <v>0.07</v>
      </c>
    </row>
    <row r="923" spans="1:2" ht="12.75">
      <c r="A923" s="40" t="s">
        <v>38</v>
      </c>
      <c r="B923" s="33">
        <v>0.05</v>
      </c>
    </row>
    <row r="924" spans="1:4" ht="12.75">
      <c r="A924" s="40" t="s">
        <v>39</v>
      </c>
      <c r="B924" s="33">
        <v>0.14</v>
      </c>
      <c r="D924" s="41">
        <f>AVERAGE(B913:B924)</f>
        <v>0.1575</v>
      </c>
    </row>
  </sheetData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92"/>
  <sheetViews>
    <sheetView zoomScalePageLayoutView="0" workbookViewId="0" topLeftCell="A1">
      <selection activeCell="C92" sqref="A9:C92"/>
    </sheetView>
  </sheetViews>
  <sheetFormatPr defaultColWidth="11.375" defaultRowHeight="12.75"/>
  <cols>
    <col min="1" max="1" width="11.375" style="0" customWidth="1"/>
    <col min="2" max="2" width="10.75390625" style="16" customWidth="1"/>
    <col min="3" max="3" width="11.00390625" style="0" customWidth="1"/>
  </cols>
  <sheetData>
    <row r="1" spans="1:3" ht="15.75">
      <c r="A1" t="s">
        <v>70</v>
      </c>
      <c r="B1" s="37" t="s">
        <v>71</v>
      </c>
      <c r="C1" s="11"/>
    </row>
    <row r="2" spans="1:3" ht="15.75">
      <c r="A2" t="s">
        <v>72</v>
      </c>
      <c r="B2" s="37" t="s">
        <v>95</v>
      </c>
      <c r="C2" s="11"/>
    </row>
    <row r="3" spans="1:3" ht="15.75">
      <c r="A3" t="s">
        <v>96</v>
      </c>
      <c r="B3" s="37" t="s">
        <v>97</v>
      </c>
      <c r="C3" s="11"/>
    </row>
    <row r="4" spans="1:3" ht="15.75">
      <c r="A4" s="38"/>
      <c r="B4" s="37" t="s">
        <v>98</v>
      </c>
      <c r="C4" s="11"/>
    </row>
    <row r="5" spans="2:3" ht="15.75">
      <c r="B5" s="3"/>
      <c r="C5" s="11"/>
    </row>
    <row r="6" spans="2:3" ht="15.75">
      <c r="B6" s="3"/>
      <c r="C6" s="11"/>
    </row>
    <row r="7" spans="1:3" ht="15.75">
      <c r="A7" s="5" t="s">
        <v>6</v>
      </c>
      <c r="B7" s="1" t="s">
        <v>16</v>
      </c>
      <c r="C7" s="1" t="s">
        <v>19</v>
      </c>
    </row>
    <row r="8" spans="1:3" ht="15.75">
      <c r="A8" s="1">
        <v>1927</v>
      </c>
      <c r="B8" s="2">
        <v>0.0317</v>
      </c>
      <c r="C8" s="1"/>
    </row>
    <row r="9" spans="1:3" ht="15.75">
      <c r="A9" s="1">
        <v>1928</v>
      </c>
      <c r="B9" s="2">
        <v>0.0345</v>
      </c>
      <c r="C9" s="15">
        <f aca="true" t="shared" si="0" ref="C9:C43">((B8*(1-(1+B9)^(-10))/B9+1/(1+B9)^10)-1)+B8</f>
        <v>0.008354708589799302</v>
      </c>
    </row>
    <row r="10" spans="1:3" ht="15.75">
      <c r="A10" s="1">
        <v>1929</v>
      </c>
      <c r="B10" s="2">
        <v>0.0336</v>
      </c>
      <c r="C10" s="15">
        <f t="shared" si="0"/>
        <v>0.04203804156320426</v>
      </c>
    </row>
    <row r="11" spans="1:3" ht="15.75">
      <c r="A11" s="1">
        <v>1930</v>
      </c>
      <c r="B11" s="2">
        <v>0.0322</v>
      </c>
      <c r="C11" s="15">
        <f t="shared" si="0"/>
        <v>0.045409314348970366</v>
      </c>
    </row>
    <row r="12" spans="1:3" ht="15.75">
      <c r="A12" s="1">
        <v>1931</v>
      </c>
      <c r="B12" s="2">
        <v>0.0393</v>
      </c>
      <c r="C12" s="15">
        <f t="shared" si="0"/>
        <v>-0.02558855961942253</v>
      </c>
    </row>
    <row r="13" spans="1:3" ht="15.75">
      <c r="A13" s="1">
        <v>1932</v>
      </c>
      <c r="B13" s="2">
        <v>0.0335</v>
      </c>
      <c r="C13" s="15">
        <f t="shared" si="0"/>
        <v>0.08790306990477326</v>
      </c>
    </row>
    <row r="14" spans="1:3" ht="15.75">
      <c r="A14" s="1">
        <v>1933</v>
      </c>
      <c r="B14" s="2">
        <v>0.0353</v>
      </c>
      <c r="C14" s="15">
        <f t="shared" si="0"/>
        <v>0.01855272089185736</v>
      </c>
    </row>
    <row r="15" spans="1:3" ht="15.75">
      <c r="A15" s="1">
        <v>1934</v>
      </c>
      <c r="B15" s="2">
        <v>0.0301</v>
      </c>
      <c r="C15" s="15">
        <f t="shared" si="0"/>
        <v>0.0796344261796561</v>
      </c>
    </row>
    <row r="16" spans="1:3" ht="15.75">
      <c r="A16" s="1">
        <v>1935</v>
      </c>
      <c r="B16" s="2">
        <v>0.0284</v>
      </c>
      <c r="C16" s="15">
        <f t="shared" si="0"/>
        <v>0.04472047729656613</v>
      </c>
    </row>
    <row r="17" spans="1:3" ht="15.75">
      <c r="A17" s="1">
        <v>1936</v>
      </c>
      <c r="B17" s="2">
        <v>0.0259</v>
      </c>
      <c r="C17" s="15">
        <f t="shared" si="0"/>
        <v>0.0501787540454506</v>
      </c>
    </row>
    <row r="18" spans="1:3" ht="15.75">
      <c r="A18" s="1">
        <v>1937</v>
      </c>
      <c r="B18" s="2">
        <v>0.0273</v>
      </c>
      <c r="C18" s="15">
        <f t="shared" si="0"/>
        <v>0.01379146059646038</v>
      </c>
    </row>
    <row r="19" spans="1:3" ht="15.75">
      <c r="A19" s="1">
        <v>1938</v>
      </c>
      <c r="B19" s="2">
        <v>0.0256</v>
      </c>
      <c r="C19" s="15">
        <f t="shared" si="0"/>
        <v>0.04213248532204607</v>
      </c>
    </row>
    <row r="20" spans="1:3" ht="15.75">
      <c r="A20" s="1">
        <v>1939</v>
      </c>
      <c r="B20" s="2">
        <v>0.0235</v>
      </c>
      <c r="C20" s="15">
        <f t="shared" si="0"/>
        <v>0.04412261394206067</v>
      </c>
    </row>
    <row r="21" spans="1:3" ht="15.75">
      <c r="A21" s="1">
        <v>1940</v>
      </c>
      <c r="B21" s="2">
        <v>0.0201</v>
      </c>
      <c r="C21" s="15">
        <f t="shared" si="0"/>
        <v>0.05402481596284551</v>
      </c>
    </row>
    <row r="22" spans="1:3" ht="15.75">
      <c r="A22" s="1">
        <v>1941</v>
      </c>
      <c r="B22" s="2">
        <v>0.0247</v>
      </c>
      <c r="C22" s="15">
        <f t="shared" si="0"/>
        <v>-0.020221975848580105</v>
      </c>
    </row>
    <row r="23" spans="1:3" ht="15.75">
      <c r="A23" s="1">
        <v>1942</v>
      </c>
      <c r="B23" s="2">
        <v>0.0249</v>
      </c>
      <c r="C23" s="15">
        <f t="shared" si="0"/>
        <v>0.022948682374484164</v>
      </c>
    </row>
    <row r="24" spans="1:3" ht="15.75">
      <c r="A24" s="1">
        <v>1943</v>
      </c>
      <c r="B24" s="2">
        <v>0.0249</v>
      </c>
      <c r="C24" s="15">
        <f t="shared" si="0"/>
        <v>0.0249</v>
      </c>
    </row>
    <row r="25" spans="1:3" ht="15.75">
      <c r="A25" s="1">
        <v>1944</v>
      </c>
      <c r="B25" s="2">
        <v>0.0248</v>
      </c>
      <c r="C25" s="15">
        <f t="shared" si="0"/>
        <v>0.025776111579070303</v>
      </c>
    </row>
    <row r="26" spans="1:3" ht="15.75">
      <c r="A26" s="1">
        <v>1945</v>
      </c>
      <c r="B26" s="2">
        <v>0.0233</v>
      </c>
      <c r="C26" s="15">
        <f t="shared" si="0"/>
        <v>0.03804417341923723</v>
      </c>
    </row>
    <row r="27" spans="1:3" ht="15.75">
      <c r="A27" s="1">
        <v>1946</v>
      </c>
      <c r="B27" s="2">
        <v>0.0224</v>
      </c>
      <c r="C27" s="15">
        <f t="shared" si="0"/>
        <v>0.031283745375695685</v>
      </c>
    </row>
    <row r="28" spans="1:3" ht="15.75">
      <c r="A28" s="1">
        <v>1947</v>
      </c>
      <c r="B28" s="2">
        <v>0.0239</v>
      </c>
      <c r="C28" s="15">
        <f t="shared" si="0"/>
        <v>0.009196968062832236</v>
      </c>
    </row>
    <row r="29" spans="1:3" ht="15.75">
      <c r="A29" s="1">
        <v>1948</v>
      </c>
      <c r="B29" s="2">
        <v>0.0244</v>
      </c>
      <c r="C29" s="15">
        <f t="shared" si="0"/>
        <v>0.019510369413175046</v>
      </c>
    </row>
    <row r="30" spans="1:3" ht="15.75">
      <c r="A30" s="1">
        <v>1949</v>
      </c>
      <c r="B30" s="2">
        <v>0.0219</v>
      </c>
      <c r="C30" s="15">
        <f t="shared" si="0"/>
        <v>0.04663485182797314</v>
      </c>
    </row>
    <row r="31" spans="1:3" ht="15.75">
      <c r="A31" s="1">
        <v>1950</v>
      </c>
      <c r="B31" s="2">
        <v>0.0239</v>
      </c>
      <c r="C31" s="15">
        <f t="shared" si="0"/>
        <v>0.00429595741710961</v>
      </c>
    </row>
    <row r="32" spans="1:3" ht="15.75">
      <c r="A32" s="1">
        <v>1951</v>
      </c>
      <c r="B32" s="2">
        <v>0.027</v>
      </c>
      <c r="C32" s="15">
        <f t="shared" si="0"/>
        <v>-0.0029531392208319886</v>
      </c>
    </row>
    <row r="33" spans="1:3" ht="15.75">
      <c r="A33" s="1">
        <v>1952</v>
      </c>
      <c r="B33" s="2">
        <v>0.0275</v>
      </c>
      <c r="C33" s="15">
        <f t="shared" si="0"/>
        <v>0.022679961918305656</v>
      </c>
    </row>
    <row r="34" spans="1:3" ht="15.75">
      <c r="A34" s="1">
        <v>1953</v>
      </c>
      <c r="B34" s="2">
        <v>0.0259</v>
      </c>
      <c r="C34" s="15">
        <f t="shared" si="0"/>
        <v>0.04143840258908851</v>
      </c>
    </row>
    <row r="35" spans="1:3" ht="15.75">
      <c r="A35" s="1">
        <v>1954</v>
      </c>
      <c r="B35" s="2">
        <v>0.0251</v>
      </c>
      <c r="C35" s="15">
        <f t="shared" si="0"/>
        <v>0.032898034558095555</v>
      </c>
    </row>
    <row r="36" spans="1:3" ht="15.75">
      <c r="A36" s="1">
        <v>1955</v>
      </c>
      <c r="B36" s="2">
        <v>0.0296</v>
      </c>
      <c r="C36" s="15">
        <f t="shared" si="0"/>
        <v>-0.013364391288618781</v>
      </c>
    </row>
    <row r="37" spans="1:3" ht="15.75">
      <c r="A37" s="1">
        <v>1956</v>
      </c>
      <c r="B37" s="2">
        <v>0.0359</v>
      </c>
      <c r="C37" s="15">
        <f t="shared" si="0"/>
        <v>-0.022557738173154165</v>
      </c>
    </row>
    <row r="38" spans="1:3" ht="15.75">
      <c r="A38" s="1">
        <v>1957</v>
      </c>
      <c r="B38" s="2">
        <v>0.0321</v>
      </c>
      <c r="C38" s="15">
        <f t="shared" si="0"/>
        <v>0.0679701284662499</v>
      </c>
    </row>
    <row r="39" spans="1:3" ht="15.75">
      <c r="A39" s="1">
        <v>1958</v>
      </c>
      <c r="B39" s="2">
        <v>0.0386</v>
      </c>
      <c r="C39" s="15">
        <f t="shared" si="0"/>
        <v>-0.020990181755274694</v>
      </c>
    </row>
    <row r="40" spans="1:3" ht="15.75">
      <c r="A40" s="1">
        <v>1959</v>
      </c>
      <c r="B40" s="2">
        <v>0.0469</v>
      </c>
      <c r="C40" s="15">
        <f t="shared" si="0"/>
        <v>-0.026466312591385065</v>
      </c>
    </row>
    <row r="41" spans="1:3" ht="15.75">
      <c r="A41" s="1">
        <v>1960</v>
      </c>
      <c r="B41" s="2">
        <v>0.0384</v>
      </c>
      <c r="C41" s="15">
        <f t="shared" si="0"/>
        <v>0.11639503690963365</v>
      </c>
    </row>
    <row r="42" spans="1:3" ht="15.75">
      <c r="A42" s="1">
        <v>1961</v>
      </c>
      <c r="B42" s="2">
        <v>0.0406</v>
      </c>
      <c r="C42" s="15">
        <f t="shared" si="0"/>
        <v>0.020609208076323167</v>
      </c>
    </row>
    <row r="43" spans="1:3" ht="15.75">
      <c r="A43" s="1">
        <v>1962</v>
      </c>
      <c r="B43" s="2">
        <v>0.0386</v>
      </c>
      <c r="C43" s="15">
        <f t="shared" si="0"/>
        <v>0.05693544054008462</v>
      </c>
    </row>
    <row r="44" spans="1:3" ht="15.75">
      <c r="A44" s="1">
        <v>1963</v>
      </c>
      <c r="B44" s="2">
        <v>0.0413</v>
      </c>
      <c r="C44" s="15">
        <f>((B43*(1-(1+B44)^(-10))/B44+1/(1+B44)^10)-1)+B43</f>
        <v>0.016841620739546127</v>
      </c>
    </row>
    <row r="45" spans="1:3" ht="15.75">
      <c r="A45" s="1">
        <v>1964</v>
      </c>
      <c r="B45" s="2">
        <v>0.0418</v>
      </c>
      <c r="C45" s="15">
        <f aca="true" t="shared" si="1" ref="C45:C90">((B44*(1-(1+B45)^(-10))/B45+1/(1+B45)^10)-1)+B44</f>
        <v>0.037280648911540815</v>
      </c>
    </row>
    <row r="46" spans="1:3" ht="15.75">
      <c r="A46" s="1">
        <v>1965</v>
      </c>
      <c r="B46" s="2">
        <v>0.0462</v>
      </c>
      <c r="C46" s="15">
        <f t="shared" si="1"/>
        <v>0.007188550935926234</v>
      </c>
    </row>
    <row r="47" spans="1:3" ht="15.75">
      <c r="A47" s="1">
        <v>1966</v>
      </c>
      <c r="B47" s="2">
        <v>0.0484</v>
      </c>
      <c r="C47" s="15">
        <f t="shared" si="1"/>
        <v>0.029079409324299622</v>
      </c>
    </row>
    <row r="48" spans="1:3" ht="15.75">
      <c r="A48" s="1">
        <v>1967</v>
      </c>
      <c r="B48" s="2">
        <v>0.057</v>
      </c>
      <c r="C48" s="15">
        <f t="shared" si="1"/>
        <v>-0.015806209932824666</v>
      </c>
    </row>
    <row r="49" spans="1:3" ht="15.75">
      <c r="A49" s="1">
        <v>1968</v>
      </c>
      <c r="B49" s="2">
        <v>0.0603</v>
      </c>
      <c r="C49" s="15">
        <f t="shared" si="1"/>
        <v>0.032746196950768365</v>
      </c>
    </row>
    <row r="50" spans="1:3" ht="15.75">
      <c r="A50" s="1">
        <v>1969</v>
      </c>
      <c r="B50" s="2">
        <v>0.0765</v>
      </c>
      <c r="C50" s="15">
        <f t="shared" si="1"/>
        <v>-0.050140493209926106</v>
      </c>
    </row>
    <row r="51" spans="1:3" ht="15.75">
      <c r="A51" s="1">
        <v>1970</v>
      </c>
      <c r="B51" s="2">
        <v>0.0639</v>
      </c>
      <c r="C51" s="15">
        <f t="shared" si="1"/>
        <v>0.16754737183412338</v>
      </c>
    </row>
    <row r="52" spans="1:3" ht="15.75">
      <c r="A52" s="1">
        <v>1971</v>
      </c>
      <c r="B52" s="2">
        <v>0.0593</v>
      </c>
      <c r="C52" s="15">
        <f t="shared" si="1"/>
        <v>0.09786896619712297</v>
      </c>
    </row>
    <row r="53" spans="1:3" ht="15.75">
      <c r="A53" s="1">
        <v>1972</v>
      </c>
      <c r="B53" s="2">
        <v>0.0636</v>
      </c>
      <c r="C53" s="15">
        <f t="shared" si="1"/>
        <v>0.02818449050444969</v>
      </c>
    </row>
    <row r="54" spans="1:3" ht="15.75">
      <c r="A54" s="1">
        <v>1973</v>
      </c>
      <c r="B54" s="2">
        <v>0.0674</v>
      </c>
      <c r="C54" s="15">
        <f t="shared" si="1"/>
        <v>0.036586646024150085</v>
      </c>
    </row>
    <row r="55" spans="1:3" ht="15.75">
      <c r="A55" s="1">
        <v>1974</v>
      </c>
      <c r="B55" s="2">
        <v>0.0743</v>
      </c>
      <c r="C55" s="15">
        <f t="shared" si="1"/>
        <v>0.019886086932378574</v>
      </c>
    </row>
    <row r="56" spans="1:3" ht="15.75">
      <c r="A56" s="1">
        <v>1975</v>
      </c>
      <c r="B56" s="2">
        <v>0.08</v>
      </c>
      <c r="C56" s="15">
        <f t="shared" si="1"/>
        <v>0.03605253602603384</v>
      </c>
    </row>
    <row r="57" spans="1:3" ht="15.75">
      <c r="A57" s="1">
        <v>1976</v>
      </c>
      <c r="B57" s="2">
        <v>0.0687</v>
      </c>
      <c r="C57" s="15">
        <f t="shared" si="1"/>
        <v>0.1598456074290921</v>
      </c>
    </row>
    <row r="58" spans="1:3" ht="15.75">
      <c r="A58" s="1">
        <v>1977</v>
      </c>
      <c r="B58" s="2">
        <v>0.0769</v>
      </c>
      <c r="C58" s="15">
        <f t="shared" si="1"/>
        <v>0.012899606071070449</v>
      </c>
    </row>
    <row r="59" spans="1:3" ht="15.75">
      <c r="A59" s="1">
        <v>1978</v>
      </c>
      <c r="B59" s="2">
        <v>0.0901</v>
      </c>
      <c r="C59" s="15">
        <f t="shared" si="1"/>
        <v>-0.007775806907508648</v>
      </c>
    </row>
    <row r="60" spans="1:3" ht="15.75">
      <c r="A60" s="1">
        <v>1979</v>
      </c>
      <c r="B60" s="2">
        <v>0.1039</v>
      </c>
      <c r="C60" s="15">
        <f t="shared" si="1"/>
        <v>0.006707203124723546</v>
      </c>
    </row>
    <row r="61" spans="1:3" ht="15.75">
      <c r="A61" s="1">
        <v>1980</v>
      </c>
      <c r="B61" s="2">
        <v>0.1284</v>
      </c>
      <c r="C61" s="15">
        <f t="shared" si="1"/>
        <v>-0.02989744251999403</v>
      </c>
    </row>
    <row r="62" spans="1:3" ht="15.75">
      <c r="A62" s="1">
        <v>1981</v>
      </c>
      <c r="B62" s="2">
        <v>0.1372</v>
      </c>
      <c r="C62" s="15">
        <f t="shared" si="1"/>
        <v>0.08199215335892354</v>
      </c>
    </row>
    <row r="63" spans="1:3" ht="15.75">
      <c r="A63" s="1">
        <v>1982</v>
      </c>
      <c r="B63" s="2">
        <v>0.1054</v>
      </c>
      <c r="C63" s="15">
        <f t="shared" si="1"/>
        <v>0.32814549486295586</v>
      </c>
    </row>
    <row r="64" spans="1:3" ht="15.75">
      <c r="A64" s="1">
        <v>1983</v>
      </c>
      <c r="B64" s="2">
        <v>0.1183</v>
      </c>
      <c r="C64" s="15">
        <f t="shared" si="1"/>
        <v>0.032002094451429264</v>
      </c>
    </row>
    <row r="65" spans="1:3" ht="15.75">
      <c r="A65" s="1">
        <v>1984</v>
      </c>
      <c r="B65" s="2">
        <v>0.115</v>
      </c>
      <c r="C65" s="15">
        <f t="shared" si="1"/>
        <v>0.13733364344102345</v>
      </c>
    </row>
    <row r="66" spans="1:3" ht="15.75">
      <c r="A66" s="1">
        <v>1985</v>
      </c>
      <c r="B66" s="2">
        <v>0.0926</v>
      </c>
      <c r="C66" s="15">
        <f t="shared" si="1"/>
        <v>0.2571248821260641</v>
      </c>
    </row>
    <row r="67" spans="1:3" ht="15.75">
      <c r="A67" s="1">
        <v>1986</v>
      </c>
      <c r="B67" s="2">
        <v>0.0711</v>
      </c>
      <c r="C67" s="15">
        <f t="shared" si="1"/>
        <v>0.24284215141767618</v>
      </c>
    </row>
    <row r="68" spans="1:3" ht="15.75">
      <c r="A68" s="1">
        <v>1987</v>
      </c>
      <c r="B68" s="2">
        <v>0.0899</v>
      </c>
      <c r="C68" s="15">
        <f t="shared" si="1"/>
        <v>-0.04960508937926228</v>
      </c>
    </row>
    <row r="69" spans="1:3" ht="15.75">
      <c r="A69" s="1">
        <v>1988</v>
      </c>
      <c r="B69" s="2">
        <v>0.0911</v>
      </c>
      <c r="C69" s="15">
        <f t="shared" si="1"/>
        <v>0.08223595843484167</v>
      </c>
    </row>
    <row r="70" spans="1:3" ht="15.75">
      <c r="A70" s="1">
        <v>1989</v>
      </c>
      <c r="B70" s="2">
        <v>0.0784</v>
      </c>
      <c r="C70" s="15">
        <f t="shared" si="1"/>
        <v>0.17693647159446219</v>
      </c>
    </row>
    <row r="71" spans="1:3" ht="15.75">
      <c r="A71" s="1">
        <v>1990</v>
      </c>
      <c r="B71" s="2">
        <v>0.0808</v>
      </c>
      <c r="C71" s="15">
        <f t="shared" si="1"/>
        <v>0.06235375333553336</v>
      </c>
    </row>
    <row r="72" spans="1:3" ht="15.75">
      <c r="A72" s="1">
        <v>1991</v>
      </c>
      <c r="B72" s="2">
        <v>0.0709</v>
      </c>
      <c r="C72" s="15">
        <f t="shared" si="1"/>
        <v>0.15004510019517303</v>
      </c>
    </row>
    <row r="73" spans="1:3" ht="15.75">
      <c r="A73" s="1">
        <v>1992</v>
      </c>
      <c r="B73" s="2">
        <v>0.0677</v>
      </c>
      <c r="C73" s="15">
        <f t="shared" si="1"/>
        <v>0.09361637316207942</v>
      </c>
    </row>
    <row r="74" spans="1:3" ht="15.75">
      <c r="A74" s="1">
        <v>1993</v>
      </c>
      <c r="B74" s="2">
        <v>0.0577</v>
      </c>
      <c r="C74" s="15">
        <f t="shared" si="1"/>
        <v>0.14210957589263107</v>
      </c>
    </row>
    <row r="75" spans="1:3" ht="15.75">
      <c r="A75" s="1">
        <v>1994</v>
      </c>
      <c r="B75" s="2">
        <v>0.0781</v>
      </c>
      <c r="C75" s="15">
        <f t="shared" si="1"/>
        <v>-0.08036655550998592</v>
      </c>
    </row>
    <row r="76" spans="1:3" ht="15.75">
      <c r="A76" s="1">
        <v>1995</v>
      </c>
      <c r="B76" s="2">
        <v>0.0571</v>
      </c>
      <c r="C76" s="15">
        <f t="shared" si="1"/>
        <v>0.23480780112538907</v>
      </c>
    </row>
    <row r="77" spans="1:3" ht="15.75">
      <c r="A77" s="1">
        <v>1996</v>
      </c>
      <c r="B77" s="2">
        <v>0.063</v>
      </c>
      <c r="C77" s="15">
        <f t="shared" si="1"/>
        <v>0.01428607793401844</v>
      </c>
    </row>
    <row r="78" spans="1:3" ht="15.75">
      <c r="A78" s="1">
        <v>1997</v>
      </c>
      <c r="B78" s="2">
        <v>0.0581</v>
      </c>
      <c r="C78" s="15">
        <f t="shared" si="1"/>
        <v>0.09939130272977531</v>
      </c>
    </row>
    <row r="79" spans="1:3" ht="15.75">
      <c r="A79" s="1">
        <v>1998</v>
      </c>
      <c r="B79" s="2">
        <v>0.0465</v>
      </c>
      <c r="C79" s="15">
        <f t="shared" si="1"/>
        <v>0.14921431922606215</v>
      </c>
    </row>
    <row r="80" spans="1:3" ht="15.75">
      <c r="A80" s="1">
        <v>1999</v>
      </c>
      <c r="B80" s="2">
        <v>0.0644</v>
      </c>
      <c r="C80" s="15">
        <f t="shared" si="1"/>
        <v>-0.08254214796268576</v>
      </c>
    </row>
    <row r="81" spans="1:3" ht="15.75">
      <c r="A81" s="1">
        <v>2000</v>
      </c>
      <c r="B81" s="2">
        <v>0.0511</v>
      </c>
      <c r="C81" s="15">
        <f t="shared" si="1"/>
        <v>0.16655267125397488</v>
      </c>
    </row>
    <row r="82" spans="1:3" ht="15.75">
      <c r="A82" s="1">
        <v>2001</v>
      </c>
      <c r="B82" s="2">
        <v>0.0505</v>
      </c>
      <c r="C82" s="15">
        <f t="shared" si="1"/>
        <v>0.055721811892492555</v>
      </c>
    </row>
    <row r="83" spans="1:3" ht="15.75">
      <c r="A83" s="1">
        <v>2002</v>
      </c>
      <c r="B83" s="2">
        <v>0.0382</v>
      </c>
      <c r="C83" s="15">
        <f t="shared" si="1"/>
        <v>0.15116400378109285</v>
      </c>
    </row>
    <row r="84" spans="1:3" ht="15.75">
      <c r="A84" s="1">
        <v>2003</v>
      </c>
      <c r="B84" s="2">
        <v>0.0425</v>
      </c>
      <c r="C84" s="15">
        <f t="shared" si="1"/>
        <v>0.003753185881775853</v>
      </c>
    </row>
    <row r="85" spans="1:3" ht="15.75">
      <c r="A85" s="3">
        <v>2004</v>
      </c>
      <c r="B85" s="26">
        <v>0.0422</v>
      </c>
      <c r="C85" s="15">
        <f t="shared" si="1"/>
        <v>0.04490683702274547</v>
      </c>
    </row>
    <row r="86" spans="1:3" ht="15.75">
      <c r="A86" s="3">
        <v>2005</v>
      </c>
      <c r="B86" s="26">
        <v>0.0439</v>
      </c>
      <c r="C86" s="15">
        <f t="shared" si="1"/>
        <v>0.028675329597779506</v>
      </c>
    </row>
    <row r="87" spans="1:3" ht="15.75">
      <c r="A87" s="3">
        <v>2006</v>
      </c>
      <c r="B87" s="26">
        <v>0.047</v>
      </c>
      <c r="C87" s="15">
        <f t="shared" si="1"/>
        <v>0.019610012417568386</v>
      </c>
    </row>
    <row r="88" spans="1:3" ht="15.75">
      <c r="A88" s="3">
        <v>2007</v>
      </c>
      <c r="B88" s="27">
        <v>0.0402</v>
      </c>
      <c r="C88" s="15">
        <f t="shared" si="1"/>
        <v>0.10209921930012807</v>
      </c>
    </row>
    <row r="89" spans="1:3" ht="15.75">
      <c r="A89" s="20">
        <v>2008</v>
      </c>
      <c r="B89" s="27">
        <v>0.0221</v>
      </c>
      <c r="C89" s="15">
        <f t="shared" si="1"/>
        <v>0.20101279926977011</v>
      </c>
    </row>
    <row r="90" spans="1:3" ht="15.75">
      <c r="A90" s="20">
        <v>2009</v>
      </c>
      <c r="B90" s="27">
        <f>'S&amp;P 500 &amp; Raw Data'!E85</f>
        <v>0.0384</v>
      </c>
      <c r="C90" s="15">
        <f t="shared" si="1"/>
        <v>-0.11116695313259162</v>
      </c>
    </row>
    <row r="91" spans="1:3" ht="15.75">
      <c r="A91" s="20">
        <v>2010</v>
      </c>
      <c r="B91" s="27">
        <f>'S&amp;P 500 &amp; Raw Data'!E86</f>
        <v>0.0329</v>
      </c>
      <c r="C91" s="15">
        <f>((B90*(1-(1+B91)^(-10))/B91+1/(1+B91)^10)-1)+B90</f>
        <v>0.08462933880355772</v>
      </c>
    </row>
    <row r="92" spans="1:3" ht="15.75">
      <c r="A92" s="20">
        <v>2011</v>
      </c>
      <c r="B92" s="27">
        <v>0.0188</v>
      </c>
      <c r="C92" s="15">
        <f>((B91*(1-(1+B92)^(-10))/B92+1/(1+B92)^10)-1)+B91</f>
        <v>0.16035334999461354</v>
      </c>
    </row>
  </sheetData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D16" sqref="D16"/>
    </sheetView>
  </sheetViews>
  <sheetFormatPr defaultColWidth="11.375" defaultRowHeight="12.75"/>
  <cols>
    <col min="1" max="1" width="10.875" style="0" bestFit="1" customWidth="1"/>
    <col min="2" max="2" width="13.875" style="0" bestFit="1" customWidth="1"/>
    <col min="3" max="3" width="15.625" style="0" bestFit="1" customWidth="1"/>
    <col min="4" max="4" width="13.875" style="0" bestFit="1" customWidth="1"/>
    <col min="5" max="5" width="15.625" style="0" bestFit="1" customWidth="1"/>
  </cols>
  <sheetData>
    <row r="1" spans="1:5" ht="15">
      <c r="A1" s="44"/>
      <c r="B1" s="50" t="s">
        <v>3</v>
      </c>
      <c r="C1" s="50"/>
      <c r="D1" s="50" t="s">
        <v>0</v>
      </c>
      <c r="E1" s="50"/>
    </row>
    <row r="2" spans="1:5" ht="15">
      <c r="A2" s="44"/>
      <c r="B2" s="45" t="s">
        <v>1</v>
      </c>
      <c r="C2" s="45" t="s">
        <v>2</v>
      </c>
      <c r="D2" s="45" t="s">
        <v>1</v>
      </c>
      <c r="E2" s="45" t="s">
        <v>2</v>
      </c>
    </row>
    <row r="3" spans="1:5" ht="15">
      <c r="A3" s="44" t="str">
        <f>'Returns by year'!A103</f>
        <v>1928-2011</v>
      </c>
      <c r="B3" s="46">
        <f>'Returns by year'!F98</f>
        <v>0.07548943819221038</v>
      </c>
      <c r="C3" s="46">
        <f>'Returns by year'!G98</f>
        <v>0.05794488322045127</v>
      </c>
      <c r="D3" s="46">
        <f>'Returns by year'!F103</f>
        <v>0.05621981154370115</v>
      </c>
      <c r="E3" s="46">
        <f>'Returns by year'!G103</f>
        <v>0.04096387707707172</v>
      </c>
    </row>
    <row r="4" spans="1:5" ht="15">
      <c r="A4" s="44"/>
      <c r="B4" s="46">
        <f>'Returns by year'!H98</f>
        <v>0.022242835894974486</v>
      </c>
      <c r="C4" s="46">
        <f>'Returns by year'!I98</f>
        <v>0.023589445292858252</v>
      </c>
      <c r="D4" s="46"/>
      <c r="E4" s="46"/>
    </row>
    <row r="5" spans="1:5" ht="15">
      <c r="A5" s="44" t="str">
        <f>'Returns by year'!A104</f>
        <v>1962-2011</v>
      </c>
      <c r="B5" s="46">
        <f>'Returns by year'!F99</f>
        <v>0.05379487245518197</v>
      </c>
      <c r="C5" s="46">
        <f>'Returns by year'!G99</f>
        <v>0.033618064545300586</v>
      </c>
      <c r="D5" s="46">
        <f>'Returns by year'!F104</f>
        <v>0.040167106903233885</v>
      </c>
      <c r="E5" s="46">
        <f>'Returns by year'!G104</f>
        <v>0.02348173028897027</v>
      </c>
    </row>
    <row r="6" spans="1:5" ht="15">
      <c r="A6" s="44"/>
      <c r="B6" s="46">
        <f>'Returns by year'!H99</f>
        <v>0.023943435760521856</v>
      </c>
      <c r="C6" s="46">
        <f>'Returns by year'!I99</f>
        <v>0.02682479505043645</v>
      </c>
      <c r="D6" s="46"/>
      <c r="E6" s="46"/>
    </row>
    <row r="7" spans="1:5" ht="15">
      <c r="A7" s="44" t="str">
        <f>'Returns by year'!A105</f>
        <v>2002-2011</v>
      </c>
      <c r="B7" s="46">
        <f>'Returns by year'!F100</f>
        <v>0.031209054819162172</v>
      </c>
      <c r="C7" s="46">
        <f>'Returns by year'!G100</f>
        <v>-0.019169657474481808</v>
      </c>
      <c r="D7" s="46">
        <f>'Returns by year'!F105</f>
        <v>0.0107778822708684</v>
      </c>
      <c r="E7" s="46">
        <f>'Returns by year'!G105</f>
        <v>-0.03611303682244471</v>
      </c>
    </row>
    <row r="8" spans="1:5" ht="15">
      <c r="A8" s="44"/>
      <c r="B8" s="46">
        <f>'Returns by year'!H100</f>
        <v>0.06464953859155148</v>
      </c>
      <c r="C8" s="46">
        <f>'Returns by year'!I100</f>
        <v>0.08938661996605095</v>
      </c>
      <c r="D8" s="45"/>
      <c r="E8" s="45"/>
    </row>
  </sheetData>
  <sheetProtection/>
  <mergeCells count="2">
    <mergeCell ref="B1:C1"/>
    <mergeCell ref="D1:E1"/>
  </mergeCells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Historical Returns</dc:title>
  <dc:subject/>
  <dc:creator>Aswath Damodaran</dc:creator>
  <cp:keywords/>
  <dc:description/>
  <cp:lastModifiedBy>Napier, Heather  (KYOAG)</cp:lastModifiedBy>
  <dcterms:created xsi:type="dcterms:W3CDTF">1999-02-15T16:07:18Z</dcterms:created>
  <dcterms:modified xsi:type="dcterms:W3CDTF">2012-10-24T15:58:48Z</dcterms:modified>
  <cp:category/>
  <cp:version/>
  <cp:contentType/>
  <cp:contentStatus/>
</cp:coreProperties>
</file>