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576" windowHeight="10740" activeTab="0"/>
  </bookViews>
  <sheets>
    <sheet name="2012" sheetId="1" r:id="rId1"/>
    <sheet name="Sheet3" sheetId="2" r:id="rId2"/>
  </sheets>
  <definedNames>
    <definedName name="_xlnm.Print_Area" localSheetId="0">'2012'!$A$1:$AC$53</definedName>
    <definedName name="_xlnm.Print_Titles" localSheetId="0">'2012'!$1:$3</definedName>
  </definedNames>
  <calcPr fullCalcOnLoad="1"/>
</workbook>
</file>

<file path=xl/sharedStrings.xml><?xml version="1.0" encoding="utf-8"?>
<sst xmlns="http://schemas.openxmlformats.org/spreadsheetml/2006/main" count="166" uniqueCount="80">
  <si>
    <t>Generating Unit</t>
  </si>
  <si>
    <t>Brown 1</t>
  </si>
  <si>
    <t>Brown 2</t>
  </si>
  <si>
    <t>Brown 3</t>
  </si>
  <si>
    <t>Brown 5</t>
  </si>
  <si>
    <t>Brown 6</t>
  </si>
  <si>
    <t>Brown 7</t>
  </si>
  <si>
    <t>Brown 8</t>
  </si>
  <si>
    <t>Brown 9</t>
  </si>
  <si>
    <t>Brown 10</t>
  </si>
  <si>
    <t>Brown 11</t>
  </si>
  <si>
    <t>Cane Run 4</t>
  </si>
  <si>
    <t>Cane Run 5</t>
  </si>
  <si>
    <t>Cane Run 6</t>
  </si>
  <si>
    <t>Ghent 1</t>
  </si>
  <si>
    <t>Ghent 2</t>
  </si>
  <si>
    <t>Ghent 3</t>
  </si>
  <si>
    <t>Ghent 4</t>
  </si>
  <si>
    <t>Green River 3</t>
  </si>
  <si>
    <t>Green River 4</t>
  </si>
  <si>
    <t>Mill Creek 1</t>
  </si>
  <si>
    <t>Mill Creek 2</t>
  </si>
  <si>
    <t>Mill Creek 3</t>
  </si>
  <si>
    <t>Mill Creek 4</t>
  </si>
  <si>
    <t>Paddys Run 13</t>
  </si>
  <si>
    <t>Trimble County 1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</si>
  <si>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</si>
  <si>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</si>
  <si>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</si>
  <si>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</si>
  <si>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</si>
  <si>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</si>
  <si>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Tyrone 3</t>
  </si>
  <si>
    <t>Cane Run 11</t>
  </si>
  <si>
    <t>Paddys Run 11</t>
  </si>
  <si>
    <t>Paddys Run 12</t>
  </si>
  <si>
    <t>Zorn 1</t>
  </si>
  <si>
    <t>Fuel</t>
  </si>
  <si>
    <t>Coal</t>
  </si>
  <si>
    <t>Gas</t>
  </si>
  <si>
    <t>Gas,Oil</t>
  </si>
  <si>
    <t>Hydro</t>
  </si>
  <si>
    <t>Percent Ownership</t>
  </si>
  <si>
    <t>KU</t>
  </si>
  <si>
    <t>LG&amp;E</t>
  </si>
  <si>
    <t>Other</t>
  </si>
  <si>
    <t>Generator</t>
  </si>
  <si>
    <t>Nameplate (MW)</t>
  </si>
  <si>
    <t>Nameplate Ownership</t>
  </si>
  <si>
    <t>Produced</t>
  </si>
  <si>
    <t>Net MWH</t>
  </si>
  <si>
    <t>Generation</t>
  </si>
  <si>
    <t>Order</t>
  </si>
  <si>
    <t>TY Gross Investment</t>
  </si>
  <si>
    <t>Maxs</t>
  </si>
  <si>
    <t>MWH</t>
  </si>
  <si>
    <t>Trimble County 2</t>
  </si>
  <si>
    <t>Gross MWH</t>
  </si>
  <si>
    <t>Total</t>
  </si>
  <si>
    <t>Gross</t>
  </si>
  <si>
    <t>Investment</t>
  </si>
  <si>
    <t>Capacity Factor</t>
  </si>
  <si>
    <t>Net</t>
  </si>
  <si>
    <t>Dix Dam 1-3</t>
  </si>
  <si>
    <t>Ohio Falls 1-8</t>
  </si>
  <si>
    <t>Depreciation</t>
  </si>
  <si>
    <t>Reserve</t>
  </si>
  <si>
    <t>Depreciation Reserve</t>
  </si>
  <si>
    <t>Energy</t>
  </si>
  <si>
    <t>Demand</t>
  </si>
  <si>
    <t>Net Investment</t>
  </si>
  <si>
    <t>Haefling 1-3</t>
  </si>
  <si>
    <t>Base</t>
  </si>
  <si>
    <t>Intermediate</t>
  </si>
  <si>
    <t>Peak</t>
  </si>
  <si>
    <t>Kentucky Utilities &amp; LG&amp;E</t>
  </si>
  <si>
    <t>Test Year Generation Statistics</t>
  </si>
  <si>
    <t>Schedule GAW-2</t>
  </si>
  <si>
    <t>Total System</t>
  </si>
  <si>
    <t>Sources: Company responses to KU OAG 1-248, KU OAG 1-250, LG&amp;E OAG 1-291, and LG&amp;E OAG 1-293.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</si>
</sst>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57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5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5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PageLayoutView="0" workbookViewId="0" topLeftCell="A1">
      <selection activeCell="A1" sqref="A1:AC53"/>
    </sheetView>
  </sheetViews>
  <sheetFormatPr defaultColWidth="9.140625" defaultRowHeight="12.75"/>
  <cols>
    <col min="1" max="1" width="16.140625" style="0" bestFit="1" customWidth="1"/>
    <col min="3" max="5" width="0" style="0" hidden="1" customWidth="1"/>
    <col min="6" max="6" width="15.140625" style="0" bestFit="1" customWidth="1"/>
    <col min="7" max="9" width="0" style="0" hidden="1" customWidth="1"/>
    <col min="10" max="10" width="10.8515625" style="7" hidden="1" customWidth="1"/>
    <col min="11" max="11" width="4.57421875" style="0" hidden="1" customWidth="1"/>
    <col min="12" max="12" width="9.7109375" style="0" bestFit="1" customWidth="1"/>
    <col min="13" max="13" width="10.00390625" style="0" bestFit="1" customWidth="1"/>
    <col min="14" max="15" width="12.7109375" style="0" hidden="1" customWidth="1"/>
    <col min="16" max="16" width="14.421875" style="0" bestFit="1" customWidth="1"/>
    <col min="17" max="19" width="14.421875" style="0" hidden="1" customWidth="1"/>
    <col min="20" max="20" width="14.421875" style="0" customWidth="1"/>
    <col min="21" max="21" width="2.28125" style="0" customWidth="1"/>
    <col min="22" max="22" width="0" style="0" hidden="1" customWidth="1"/>
    <col min="23" max="23" width="3.28125" style="0" customWidth="1"/>
    <col min="26" max="26" width="12.57421875" style="0" customWidth="1"/>
    <col min="27" max="27" width="2.28125" style="0" customWidth="1"/>
    <col min="28" max="29" width="15.421875" style="0" bestFit="1" customWidth="1"/>
  </cols>
  <sheetData>
    <row r="1" spans="1:29" ht="12.75">
      <c r="A1" s="16"/>
      <c r="B1" s="16"/>
      <c r="C1" s="16"/>
      <c r="D1" s="16"/>
      <c r="E1" s="16"/>
      <c r="F1" s="16"/>
      <c r="G1" s="16"/>
      <c r="H1" s="16"/>
      <c r="I1" s="16"/>
      <c r="J1" s="1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 t="s">
        <v>77</v>
      </c>
      <c r="AC1" s="16"/>
    </row>
    <row r="2" spans="1:29" ht="12.75">
      <c r="A2" s="29" t="s">
        <v>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12.75">
      <c r="A3" s="29" t="s">
        <v>76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5" spans="1:29" s="1" customFormat="1" ht="12.75">
      <c r="A5" s="18"/>
      <c r="B5" s="18"/>
      <c r="C5" s="18"/>
      <c r="D5" s="18"/>
      <c r="E5" s="18"/>
      <c r="F5" s="18"/>
      <c r="G5" s="18"/>
      <c r="H5" s="18"/>
      <c r="I5" s="18"/>
      <c r="J5" s="19"/>
      <c r="K5" s="18"/>
      <c r="L5" s="18"/>
      <c r="M5" s="18"/>
      <c r="N5" s="18"/>
      <c r="O5" s="18"/>
      <c r="P5" s="18" t="s">
        <v>58</v>
      </c>
      <c r="Q5" s="18"/>
      <c r="R5" s="18"/>
      <c r="S5" s="18" t="s">
        <v>58</v>
      </c>
      <c r="T5" s="18" t="s">
        <v>58</v>
      </c>
      <c r="U5" s="18"/>
      <c r="V5" s="18"/>
      <c r="W5" s="18"/>
      <c r="X5" s="18"/>
      <c r="Y5" s="18"/>
      <c r="Z5" s="18"/>
      <c r="AA5" s="18"/>
      <c r="AB5" s="18"/>
      <c r="AC5" s="18"/>
    </row>
    <row r="6" spans="1:29" s="1" customFormat="1" ht="12.75">
      <c r="A6" s="20"/>
      <c r="B6" s="20"/>
      <c r="C6" s="30" t="s">
        <v>42</v>
      </c>
      <c r="D6" s="30"/>
      <c r="E6" s="30"/>
      <c r="F6" s="20" t="s">
        <v>46</v>
      </c>
      <c r="G6" s="30" t="s">
        <v>48</v>
      </c>
      <c r="H6" s="30"/>
      <c r="I6" s="30"/>
      <c r="J6" s="22" t="s">
        <v>57</v>
      </c>
      <c r="K6" s="20"/>
      <c r="L6" s="20" t="s">
        <v>50</v>
      </c>
      <c r="M6" s="20" t="s">
        <v>51</v>
      </c>
      <c r="N6" s="30" t="s">
        <v>53</v>
      </c>
      <c r="O6" s="30"/>
      <c r="P6" s="20" t="s">
        <v>59</v>
      </c>
      <c r="Q6" s="30" t="s">
        <v>67</v>
      </c>
      <c r="R6" s="30"/>
      <c r="S6" s="23" t="s">
        <v>65</v>
      </c>
      <c r="T6" s="20" t="s">
        <v>62</v>
      </c>
      <c r="U6" s="20"/>
      <c r="V6" s="20" t="s">
        <v>54</v>
      </c>
      <c r="W6" s="20"/>
      <c r="X6" s="30" t="s">
        <v>61</v>
      </c>
      <c r="Y6" s="30"/>
      <c r="Z6" s="20"/>
      <c r="AA6" s="20"/>
      <c r="AB6" s="30" t="s">
        <v>70</v>
      </c>
      <c r="AC6" s="30"/>
    </row>
    <row r="7" spans="1:29" s="1" customFormat="1" ht="12.75">
      <c r="A7" s="21" t="s">
        <v>0</v>
      </c>
      <c r="B7" s="21" t="s">
        <v>37</v>
      </c>
      <c r="C7" s="21" t="s">
        <v>43</v>
      </c>
      <c r="D7" s="21" t="s">
        <v>44</v>
      </c>
      <c r="E7" s="21" t="s">
        <v>45</v>
      </c>
      <c r="F7" s="21" t="s">
        <v>47</v>
      </c>
      <c r="G7" s="21" t="s">
        <v>43</v>
      </c>
      <c r="H7" s="21" t="s">
        <v>44</v>
      </c>
      <c r="I7" s="21" t="s">
        <v>45</v>
      </c>
      <c r="J7" s="24" t="s">
        <v>49</v>
      </c>
      <c r="K7" s="21"/>
      <c r="L7" s="21" t="s">
        <v>49</v>
      </c>
      <c r="M7" s="25" t="s">
        <v>52</v>
      </c>
      <c r="N7" s="21" t="s">
        <v>43</v>
      </c>
      <c r="O7" s="21" t="s">
        <v>44</v>
      </c>
      <c r="P7" s="25" t="s">
        <v>60</v>
      </c>
      <c r="Q7" s="25" t="s">
        <v>43</v>
      </c>
      <c r="R7" s="25" t="s">
        <v>44</v>
      </c>
      <c r="S7" s="25" t="s">
        <v>66</v>
      </c>
      <c r="T7" s="25" t="s">
        <v>60</v>
      </c>
      <c r="U7" s="21"/>
      <c r="V7" s="21" t="s">
        <v>55</v>
      </c>
      <c r="W7" s="21"/>
      <c r="X7" s="21" t="s">
        <v>62</v>
      </c>
      <c r="Y7" s="25" t="s">
        <v>59</v>
      </c>
      <c r="Z7" s="21"/>
      <c r="AA7" s="21"/>
      <c r="AB7" s="26" t="s">
        <v>68</v>
      </c>
      <c r="AC7" s="26" t="s">
        <v>69</v>
      </c>
    </row>
    <row r="8" spans="1:29" ht="12.75">
      <c r="A8" t="s">
        <v>15</v>
      </c>
      <c r="B8" t="s">
        <v>38</v>
      </c>
      <c r="C8" s="2">
        <v>1</v>
      </c>
      <c r="D8" s="2"/>
      <c r="E8" s="2"/>
      <c r="F8">
        <v>556</v>
      </c>
      <c r="G8">
        <f>C8*F8</f>
        <v>556</v>
      </c>
      <c r="J8" s="7">
        <v>3635340</v>
      </c>
      <c r="L8" s="3">
        <v>3341264</v>
      </c>
      <c r="M8">
        <v>3</v>
      </c>
      <c r="N8" s="5">
        <v>273472042</v>
      </c>
      <c r="O8" s="5"/>
      <c r="P8" s="5">
        <f aca="true" t="shared" si="0" ref="P8:P45">N8+O8</f>
        <v>273472042</v>
      </c>
      <c r="Q8" s="5">
        <v>-190083224</v>
      </c>
      <c r="R8" s="5"/>
      <c r="S8" s="5">
        <f aca="true" t="shared" si="1" ref="S8:S45">Q8+R8</f>
        <v>-190083224</v>
      </c>
      <c r="T8" s="5">
        <f aca="true" t="shared" si="2" ref="T8:T45">P8+S8</f>
        <v>83388818</v>
      </c>
      <c r="V8">
        <f aca="true" t="shared" si="3" ref="V8:V24">F8*8760</f>
        <v>4870560</v>
      </c>
      <c r="X8" s="6">
        <f aca="true" t="shared" si="4" ref="X8:X45">L8/V8</f>
        <v>0.6860122860615617</v>
      </c>
      <c r="Y8" s="8">
        <f aca="true" t="shared" si="5" ref="Y8:Y45">J8/V8</f>
        <v>0.746390558785848</v>
      </c>
      <c r="Z8" s="12" t="s">
        <v>72</v>
      </c>
      <c r="AB8" s="5">
        <f>T8</f>
        <v>83388818</v>
      </c>
      <c r="AC8" s="13">
        <f aca="true" t="shared" si="6" ref="AC8:AC14">T8-AB8</f>
        <v>0</v>
      </c>
    </row>
    <row r="9" spans="1:29" ht="12.75">
      <c r="A9" t="s">
        <v>14</v>
      </c>
      <c r="B9" t="s">
        <v>38</v>
      </c>
      <c r="C9" s="2">
        <v>1</v>
      </c>
      <c r="D9" s="2"/>
      <c r="E9" s="2"/>
      <c r="F9">
        <v>557</v>
      </c>
      <c r="G9">
        <f>C9*F9</f>
        <v>557</v>
      </c>
      <c r="J9" s="7">
        <v>3546945</v>
      </c>
      <c r="L9" s="3">
        <v>3282901</v>
      </c>
      <c r="M9">
        <v>7</v>
      </c>
      <c r="N9" s="5">
        <v>457703835</v>
      </c>
      <c r="O9" s="5"/>
      <c r="P9" s="5">
        <f t="shared" si="0"/>
        <v>457703835</v>
      </c>
      <c r="Q9" s="5">
        <v>-186215746</v>
      </c>
      <c r="R9" s="5"/>
      <c r="S9" s="5">
        <f t="shared" si="1"/>
        <v>-186215746</v>
      </c>
      <c r="T9" s="5">
        <f t="shared" si="2"/>
        <v>271488089</v>
      </c>
      <c r="V9">
        <f t="shared" si="3"/>
        <v>4879320</v>
      </c>
      <c r="X9" s="6">
        <f t="shared" si="4"/>
        <v>0.6728193682726281</v>
      </c>
      <c r="Y9" s="8">
        <f t="shared" si="5"/>
        <v>0.7269342859250879</v>
      </c>
      <c r="Z9" s="12" t="s">
        <v>72</v>
      </c>
      <c r="AB9" s="5">
        <f aca="true" t="shared" si="7" ref="AB9:AB17">T9</f>
        <v>271488089</v>
      </c>
      <c r="AC9" s="13">
        <f t="shared" si="6"/>
        <v>0</v>
      </c>
    </row>
    <row r="10" spans="1:29" ht="12.75">
      <c r="A10" t="s">
        <v>25</v>
      </c>
      <c r="B10" t="s">
        <v>38</v>
      </c>
      <c r="C10" s="2"/>
      <c r="D10" s="2">
        <v>0.75</v>
      </c>
      <c r="E10" s="2">
        <v>0.25</v>
      </c>
      <c r="F10">
        <v>566</v>
      </c>
      <c r="H10">
        <f>D10*F10</f>
        <v>424.5</v>
      </c>
      <c r="I10">
        <f>E10*F10</f>
        <v>141.5</v>
      </c>
      <c r="J10" s="7">
        <v>3607977</v>
      </c>
      <c r="L10" s="3">
        <v>3308126</v>
      </c>
      <c r="M10">
        <v>2</v>
      </c>
      <c r="N10" s="5"/>
      <c r="O10" s="5">
        <v>515981742</v>
      </c>
      <c r="P10" s="5">
        <f t="shared" si="0"/>
        <v>515981742</v>
      </c>
      <c r="Q10" s="5"/>
      <c r="R10" s="5">
        <v>-237557028</v>
      </c>
      <c r="S10" s="5">
        <f t="shared" si="1"/>
        <v>-237557028</v>
      </c>
      <c r="T10" s="5">
        <f t="shared" si="2"/>
        <v>278424714</v>
      </c>
      <c r="V10">
        <f t="shared" si="3"/>
        <v>4958160</v>
      </c>
      <c r="X10" s="6">
        <f t="shared" si="4"/>
        <v>0.6672083998902819</v>
      </c>
      <c r="Y10" s="8">
        <f t="shared" si="5"/>
        <v>0.7276846652790552</v>
      </c>
      <c r="Z10" s="12" t="s">
        <v>72</v>
      </c>
      <c r="AB10" s="5">
        <f t="shared" si="7"/>
        <v>278424714</v>
      </c>
      <c r="AC10" s="13">
        <f t="shared" si="6"/>
        <v>0</v>
      </c>
    </row>
    <row r="11" spans="1:29" ht="12.75">
      <c r="A11" t="s">
        <v>23</v>
      </c>
      <c r="B11" t="s">
        <v>38</v>
      </c>
      <c r="C11" s="2"/>
      <c r="D11" s="2">
        <v>1</v>
      </c>
      <c r="E11" s="2"/>
      <c r="F11">
        <v>544</v>
      </c>
      <c r="H11">
        <f>D11*F11</f>
        <v>544</v>
      </c>
      <c r="J11" s="7">
        <v>3447708</v>
      </c>
      <c r="L11" s="3">
        <v>3150394</v>
      </c>
      <c r="M11">
        <v>6</v>
      </c>
      <c r="N11" s="5"/>
      <c r="O11" s="5">
        <v>510585061</v>
      </c>
      <c r="P11" s="5">
        <f t="shared" si="0"/>
        <v>510585061</v>
      </c>
      <c r="Q11" s="5"/>
      <c r="R11" s="5">
        <v>-282006078</v>
      </c>
      <c r="S11" s="5">
        <f t="shared" si="1"/>
        <v>-282006078</v>
      </c>
      <c r="T11" s="5">
        <f t="shared" si="2"/>
        <v>228578983</v>
      </c>
      <c r="V11">
        <f t="shared" si="3"/>
        <v>4765440</v>
      </c>
      <c r="X11" s="6">
        <f t="shared" si="4"/>
        <v>0.6610919453397798</v>
      </c>
      <c r="Y11" s="8">
        <f t="shared" si="5"/>
        <v>0.723481567284448</v>
      </c>
      <c r="Z11" s="12" t="s">
        <v>72</v>
      </c>
      <c r="AB11" s="5">
        <f t="shared" si="7"/>
        <v>228578983</v>
      </c>
      <c r="AC11" s="13">
        <f t="shared" si="6"/>
        <v>0</v>
      </c>
    </row>
    <row r="12" spans="1:29" ht="12.75">
      <c r="A12" t="s">
        <v>20</v>
      </c>
      <c r="B12" t="s">
        <v>38</v>
      </c>
      <c r="C12" s="2"/>
      <c r="D12" s="2">
        <v>1</v>
      </c>
      <c r="E12" s="2"/>
      <c r="F12">
        <v>356</v>
      </c>
      <c r="H12">
        <f>D12*F12</f>
        <v>356</v>
      </c>
      <c r="J12" s="7">
        <v>2287465</v>
      </c>
      <c r="L12" s="3">
        <v>2053056</v>
      </c>
      <c r="M12">
        <v>4</v>
      </c>
      <c r="N12" s="5"/>
      <c r="O12" s="5">
        <v>171459453</v>
      </c>
      <c r="P12" s="5">
        <f t="shared" si="0"/>
        <v>171459453</v>
      </c>
      <c r="Q12" s="5"/>
      <c r="R12" s="5">
        <v>-119312463</v>
      </c>
      <c r="S12" s="5">
        <f t="shared" si="1"/>
        <v>-119312463</v>
      </c>
      <c r="T12" s="5">
        <f t="shared" si="2"/>
        <v>52146990</v>
      </c>
      <c r="V12">
        <f t="shared" si="3"/>
        <v>3118560</v>
      </c>
      <c r="X12" s="6">
        <f t="shared" si="4"/>
        <v>0.6583346159766046</v>
      </c>
      <c r="Y12" s="8">
        <f t="shared" si="5"/>
        <v>0.7335003976194141</v>
      </c>
      <c r="Z12" s="12" t="s">
        <v>72</v>
      </c>
      <c r="AB12" s="5">
        <f t="shared" si="7"/>
        <v>52146990</v>
      </c>
      <c r="AC12" s="13">
        <f t="shared" si="6"/>
        <v>0</v>
      </c>
    </row>
    <row r="13" spans="1:29" ht="12.75">
      <c r="A13" t="s">
        <v>56</v>
      </c>
      <c r="B13" t="s">
        <v>38</v>
      </c>
      <c r="C13" s="6">
        <v>0.6075</v>
      </c>
      <c r="D13" s="6">
        <v>0.1425</v>
      </c>
      <c r="E13" s="2">
        <v>0.25</v>
      </c>
      <c r="F13">
        <v>838</v>
      </c>
      <c r="G13">
        <f>C13*F13</f>
        <v>509.08500000000004</v>
      </c>
      <c r="H13">
        <f>D13*F13</f>
        <v>119.41499999999999</v>
      </c>
      <c r="I13">
        <f>F13*E13</f>
        <v>209.5</v>
      </c>
      <c r="J13" s="7">
        <v>5126802</v>
      </c>
      <c r="L13" s="3">
        <v>4740434</v>
      </c>
      <c r="M13">
        <v>1</v>
      </c>
      <c r="N13" s="5">
        <v>826660812</v>
      </c>
      <c r="O13" s="5">
        <v>193298671</v>
      </c>
      <c r="P13" s="5">
        <f t="shared" si="0"/>
        <v>1019959483</v>
      </c>
      <c r="Q13" s="5">
        <v>-102647709</v>
      </c>
      <c r="R13" s="5">
        <v>-10364745</v>
      </c>
      <c r="S13" s="5">
        <f t="shared" si="1"/>
        <v>-113012454</v>
      </c>
      <c r="T13" s="5">
        <f t="shared" si="2"/>
        <v>906947029</v>
      </c>
      <c r="V13">
        <f t="shared" si="3"/>
        <v>7340880</v>
      </c>
      <c r="X13" s="6">
        <f t="shared" si="4"/>
        <v>0.645758274212356</v>
      </c>
      <c r="Y13" s="8">
        <f t="shared" si="5"/>
        <v>0.6983906561611142</v>
      </c>
      <c r="Z13" s="12" t="s">
        <v>72</v>
      </c>
      <c r="AB13" s="5">
        <f t="shared" si="7"/>
        <v>906947029</v>
      </c>
      <c r="AC13" s="13">
        <f t="shared" si="6"/>
        <v>0</v>
      </c>
    </row>
    <row r="14" spans="1:29" ht="12.75">
      <c r="A14" t="s">
        <v>16</v>
      </c>
      <c r="B14" t="s">
        <v>38</v>
      </c>
      <c r="C14" s="2">
        <v>1</v>
      </c>
      <c r="D14" s="2"/>
      <c r="E14" s="2"/>
      <c r="F14">
        <v>557</v>
      </c>
      <c r="G14">
        <f>C14*F14</f>
        <v>557</v>
      </c>
      <c r="J14" s="7">
        <v>3242660</v>
      </c>
      <c r="L14" s="3">
        <v>2940071</v>
      </c>
      <c r="M14">
        <v>8</v>
      </c>
      <c r="N14" s="5">
        <v>778865366</v>
      </c>
      <c r="O14" s="5"/>
      <c r="P14" s="5">
        <f t="shared" si="0"/>
        <v>778865366</v>
      </c>
      <c r="Q14" s="5">
        <v>-301031231</v>
      </c>
      <c r="R14" s="5"/>
      <c r="S14" s="5">
        <f t="shared" si="1"/>
        <v>-301031231</v>
      </c>
      <c r="T14" s="5">
        <f t="shared" si="2"/>
        <v>477834135</v>
      </c>
      <c r="V14">
        <f t="shared" si="3"/>
        <v>4879320</v>
      </c>
      <c r="X14" s="6">
        <f t="shared" si="4"/>
        <v>0.6025575285080708</v>
      </c>
      <c r="Y14" s="8">
        <f t="shared" si="5"/>
        <v>0.6645721125074806</v>
      </c>
      <c r="Z14" s="12" t="s">
        <v>72</v>
      </c>
      <c r="AB14" s="5">
        <f t="shared" si="7"/>
        <v>477834135</v>
      </c>
      <c r="AC14" s="13">
        <f t="shared" si="6"/>
        <v>0</v>
      </c>
    </row>
    <row r="15" spans="1:29" ht="12.75">
      <c r="A15" t="s">
        <v>17</v>
      </c>
      <c r="B15" t="s">
        <v>38</v>
      </c>
      <c r="C15" s="2">
        <v>1</v>
      </c>
      <c r="D15" s="2"/>
      <c r="E15" s="2"/>
      <c r="F15">
        <v>556</v>
      </c>
      <c r="G15">
        <f>C15*F15</f>
        <v>556</v>
      </c>
      <c r="J15" s="7">
        <v>3093325</v>
      </c>
      <c r="L15" s="3">
        <v>2801767</v>
      </c>
      <c r="M15">
        <v>11</v>
      </c>
      <c r="N15" s="5">
        <v>426413546</v>
      </c>
      <c r="O15" s="5"/>
      <c r="P15" s="5">
        <f t="shared" si="0"/>
        <v>426413546</v>
      </c>
      <c r="Q15" s="5">
        <v>-188011561</v>
      </c>
      <c r="R15" s="5"/>
      <c r="S15" s="5">
        <f t="shared" si="1"/>
        <v>-188011561</v>
      </c>
      <c r="T15" s="5">
        <f t="shared" si="2"/>
        <v>238401985</v>
      </c>
      <c r="V15">
        <f t="shared" si="3"/>
        <v>4870560</v>
      </c>
      <c r="X15" s="6">
        <f t="shared" si="4"/>
        <v>0.5752453516638744</v>
      </c>
      <c r="Y15" s="8">
        <f t="shared" si="5"/>
        <v>0.6351066407148254</v>
      </c>
      <c r="Z15" s="12" t="s">
        <v>72</v>
      </c>
      <c r="AB15" s="5">
        <f t="shared" si="7"/>
        <v>238401985</v>
      </c>
      <c r="AC15" s="13">
        <f>T15-AB15</f>
        <v>0</v>
      </c>
    </row>
    <row r="16" spans="1:29" ht="12.75">
      <c r="A16" t="s">
        <v>11</v>
      </c>
      <c r="B16" t="s">
        <v>38</v>
      </c>
      <c r="C16" s="2"/>
      <c r="D16" s="2">
        <v>1</v>
      </c>
      <c r="E16" s="2"/>
      <c r="F16">
        <v>164</v>
      </c>
      <c r="H16">
        <f>D16*F16</f>
        <v>164</v>
      </c>
      <c r="J16" s="7">
        <v>884818</v>
      </c>
      <c r="L16" s="3">
        <v>807948</v>
      </c>
      <c r="M16">
        <v>24</v>
      </c>
      <c r="N16" s="5"/>
      <c r="O16" s="5">
        <v>82888694</v>
      </c>
      <c r="P16" s="5">
        <f t="shared" si="0"/>
        <v>82888694</v>
      </c>
      <c r="Q16" s="5"/>
      <c r="R16" s="5">
        <v>-66185231</v>
      </c>
      <c r="S16" s="5">
        <f t="shared" si="1"/>
        <v>-66185231</v>
      </c>
      <c r="T16" s="5">
        <f t="shared" si="2"/>
        <v>16703463</v>
      </c>
      <c r="V16">
        <f t="shared" si="3"/>
        <v>1436640</v>
      </c>
      <c r="X16" s="6">
        <f t="shared" si="4"/>
        <v>0.5623872368860675</v>
      </c>
      <c r="Y16" s="8">
        <f t="shared" si="5"/>
        <v>0.6158940305156476</v>
      </c>
      <c r="Z16" s="12" t="s">
        <v>72</v>
      </c>
      <c r="AB16" s="5">
        <f t="shared" si="7"/>
        <v>16703463</v>
      </c>
      <c r="AC16" s="13">
        <f>T16-AB16</f>
        <v>0</v>
      </c>
    </row>
    <row r="17" spans="1:29" ht="12.75">
      <c r="A17" t="s">
        <v>21</v>
      </c>
      <c r="B17" t="s">
        <v>38</v>
      </c>
      <c r="C17" s="2"/>
      <c r="D17" s="2">
        <v>1</v>
      </c>
      <c r="E17" s="2"/>
      <c r="F17">
        <v>356</v>
      </c>
      <c r="H17">
        <f>D17*F17</f>
        <v>356</v>
      </c>
      <c r="J17" s="7">
        <v>1964196</v>
      </c>
      <c r="L17" s="3">
        <v>1734022</v>
      </c>
      <c r="M17">
        <v>5</v>
      </c>
      <c r="N17" s="5"/>
      <c r="O17" s="5">
        <v>132002570</v>
      </c>
      <c r="P17" s="5">
        <f t="shared" si="0"/>
        <v>132002570</v>
      </c>
      <c r="Q17" s="5"/>
      <c r="R17" s="5">
        <v>-91946259</v>
      </c>
      <c r="S17" s="5">
        <f t="shared" si="1"/>
        <v>-91946259</v>
      </c>
      <c r="T17" s="5">
        <f t="shared" si="2"/>
        <v>40056311</v>
      </c>
      <c r="V17">
        <f t="shared" si="3"/>
        <v>3118560</v>
      </c>
      <c r="X17" s="6">
        <f t="shared" si="4"/>
        <v>0.5560329126263404</v>
      </c>
      <c r="Y17" s="8">
        <f t="shared" si="5"/>
        <v>0.6298406957057103</v>
      </c>
      <c r="Z17" s="12" t="s">
        <v>72</v>
      </c>
      <c r="AB17" s="5">
        <f t="shared" si="7"/>
        <v>40056311</v>
      </c>
      <c r="AC17" s="13">
        <f aca="true" t="shared" si="8" ref="AC17:AC25">T17-AB17</f>
        <v>0</v>
      </c>
    </row>
    <row r="18" spans="1:29" ht="12.75">
      <c r="A18" t="s">
        <v>22</v>
      </c>
      <c r="B18" t="s">
        <v>38</v>
      </c>
      <c r="C18" s="2"/>
      <c r="D18" s="2">
        <v>1</v>
      </c>
      <c r="E18" s="2"/>
      <c r="F18">
        <v>463</v>
      </c>
      <c r="H18">
        <f>D18*F18</f>
        <v>463</v>
      </c>
      <c r="J18" s="7">
        <v>2242869</v>
      </c>
      <c r="L18" s="3">
        <v>2051810</v>
      </c>
      <c r="M18">
        <v>10</v>
      </c>
      <c r="N18" s="5"/>
      <c r="O18" s="5">
        <v>284377385</v>
      </c>
      <c r="P18" s="5">
        <f t="shared" si="0"/>
        <v>284377385</v>
      </c>
      <c r="Q18" s="5"/>
      <c r="R18" s="5">
        <v>-161737586</v>
      </c>
      <c r="S18" s="5">
        <f t="shared" si="1"/>
        <v>-161737586</v>
      </c>
      <c r="T18" s="5">
        <f t="shared" si="2"/>
        <v>122639799</v>
      </c>
      <c r="V18">
        <f t="shared" si="3"/>
        <v>4055880</v>
      </c>
      <c r="X18" s="6">
        <f t="shared" si="4"/>
        <v>0.5058852826020493</v>
      </c>
      <c r="Y18" s="8">
        <f t="shared" si="5"/>
        <v>0.552991952424628</v>
      </c>
      <c r="Z18" s="12" t="s">
        <v>73</v>
      </c>
      <c r="AB18" s="5">
        <f aca="true" t="shared" si="9" ref="AB18:AB25">T18*X18</f>
        <v>62041669.37537353</v>
      </c>
      <c r="AC18" s="5">
        <f t="shared" si="8"/>
        <v>60598129.62462647</v>
      </c>
    </row>
    <row r="19" spans="1:29" ht="12.75">
      <c r="A19" t="s">
        <v>19</v>
      </c>
      <c r="B19" t="s">
        <v>38</v>
      </c>
      <c r="C19" s="2">
        <v>1</v>
      </c>
      <c r="D19" s="2"/>
      <c r="E19" s="2"/>
      <c r="F19">
        <v>114</v>
      </c>
      <c r="G19">
        <f>C19*F19</f>
        <v>114</v>
      </c>
      <c r="J19" s="7">
        <v>542901</v>
      </c>
      <c r="L19" s="3">
        <v>501882</v>
      </c>
      <c r="M19">
        <v>9</v>
      </c>
      <c r="N19" s="5">
        <v>46859950</v>
      </c>
      <c r="O19" s="5"/>
      <c r="P19" s="5">
        <f t="shared" si="0"/>
        <v>46859950</v>
      </c>
      <c r="Q19" s="5">
        <v>-38271009</v>
      </c>
      <c r="R19" s="5"/>
      <c r="S19" s="5">
        <f t="shared" si="1"/>
        <v>-38271009</v>
      </c>
      <c r="T19" s="5">
        <f t="shared" si="2"/>
        <v>8588941</v>
      </c>
      <c r="V19">
        <f t="shared" si="3"/>
        <v>998640</v>
      </c>
      <c r="X19" s="6">
        <f t="shared" si="4"/>
        <v>0.5025654890651285</v>
      </c>
      <c r="Y19" s="8">
        <f t="shared" si="5"/>
        <v>0.543640350877193</v>
      </c>
      <c r="Z19" s="12" t="s">
        <v>73</v>
      </c>
      <c r="AB19" s="5">
        <f t="shared" si="9"/>
        <v>4316505.334216534</v>
      </c>
      <c r="AC19" s="5">
        <f t="shared" si="8"/>
        <v>4272435.665783466</v>
      </c>
    </row>
    <row r="20" spans="1:29" ht="12.75">
      <c r="A20" t="s">
        <v>12</v>
      </c>
      <c r="B20" t="s">
        <v>38</v>
      </c>
      <c r="C20" s="2"/>
      <c r="D20" s="2">
        <v>1</v>
      </c>
      <c r="E20" s="2"/>
      <c r="F20">
        <v>209</v>
      </c>
      <c r="H20">
        <f>D20*F20</f>
        <v>209</v>
      </c>
      <c r="J20" s="7">
        <v>987054</v>
      </c>
      <c r="L20" s="3">
        <v>905328</v>
      </c>
      <c r="M20">
        <v>18</v>
      </c>
      <c r="N20" s="5"/>
      <c r="O20" s="5">
        <v>97221510</v>
      </c>
      <c r="P20" s="5">
        <f t="shared" si="0"/>
        <v>97221510</v>
      </c>
      <c r="Q20" s="5"/>
      <c r="R20" s="5">
        <v>-73589671</v>
      </c>
      <c r="S20" s="5">
        <f t="shared" si="1"/>
        <v>-73589671</v>
      </c>
      <c r="T20" s="5">
        <f t="shared" si="2"/>
        <v>23631839</v>
      </c>
      <c r="V20">
        <f t="shared" si="3"/>
        <v>1830840</v>
      </c>
      <c r="X20" s="6">
        <f t="shared" si="4"/>
        <v>0.4944877761027725</v>
      </c>
      <c r="Y20" s="8">
        <f t="shared" si="5"/>
        <v>0.5391263026807367</v>
      </c>
      <c r="Z20" s="12" t="s">
        <v>73</v>
      </c>
      <c r="AB20" s="5">
        <f t="shared" si="9"/>
        <v>11685655.512328768</v>
      </c>
      <c r="AC20" s="5">
        <f t="shared" si="8"/>
        <v>11946183.487671232</v>
      </c>
    </row>
    <row r="21" spans="1:29" ht="12.75">
      <c r="A21" t="s">
        <v>18</v>
      </c>
      <c r="B21" t="s">
        <v>38</v>
      </c>
      <c r="C21" s="2">
        <v>1</v>
      </c>
      <c r="D21" s="2"/>
      <c r="E21" s="2"/>
      <c r="F21">
        <v>75</v>
      </c>
      <c r="G21">
        <f>C21*F21</f>
        <v>75</v>
      </c>
      <c r="J21" s="7">
        <v>350701</v>
      </c>
      <c r="L21" s="3">
        <v>320975</v>
      </c>
      <c r="M21">
        <v>23</v>
      </c>
      <c r="N21" s="5">
        <v>27716488</v>
      </c>
      <c r="O21" s="5"/>
      <c r="P21" s="5">
        <f t="shared" si="0"/>
        <v>27716488</v>
      </c>
      <c r="Q21" s="5">
        <v>-17627185</v>
      </c>
      <c r="R21" s="5"/>
      <c r="S21" s="5">
        <f t="shared" si="1"/>
        <v>-17627185</v>
      </c>
      <c r="T21" s="5">
        <f t="shared" si="2"/>
        <v>10089303</v>
      </c>
      <c r="V21">
        <f t="shared" si="3"/>
        <v>657000</v>
      </c>
      <c r="X21" s="6">
        <f t="shared" si="4"/>
        <v>0.48854642313546426</v>
      </c>
      <c r="Y21" s="8">
        <f t="shared" si="5"/>
        <v>0.5337914764079148</v>
      </c>
      <c r="Z21" s="12" t="s">
        <v>73</v>
      </c>
      <c r="AB21" s="5">
        <f t="shared" si="9"/>
        <v>4929092.892579909</v>
      </c>
      <c r="AC21" s="5">
        <f t="shared" si="8"/>
        <v>5160210.107420091</v>
      </c>
    </row>
    <row r="22" spans="1:29" ht="12.75">
      <c r="A22" t="s">
        <v>13</v>
      </c>
      <c r="B22" t="s">
        <v>38</v>
      </c>
      <c r="C22" s="2"/>
      <c r="D22" s="2">
        <v>1</v>
      </c>
      <c r="E22" s="2"/>
      <c r="F22">
        <v>272</v>
      </c>
      <c r="H22">
        <f>D22*F22</f>
        <v>272</v>
      </c>
      <c r="J22" s="7">
        <v>1253786</v>
      </c>
      <c r="L22" s="3">
        <v>1138782</v>
      </c>
      <c r="M22">
        <v>21</v>
      </c>
      <c r="N22" s="5"/>
      <c r="O22" s="5">
        <v>153644905</v>
      </c>
      <c r="P22" s="5">
        <f t="shared" si="0"/>
        <v>153644905</v>
      </c>
      <c r="Q22" s="5"/>
      <c r="R22" s="5">
        <v>-97237301</v>
      </c>
      <c r="S22" s="5">
        <f t="shared" si="1"/>
        <v>-97237301</v>
      </c>
      <c r="T22" s="5">
        <f t="shared" si="2"/>
        <v>56407604</v>
      </c>
      <c r="V22">
        <f t="shared" si="3"/>
        <v>2382720</v>
      </c>
      <c r="X22" s="6">
        <f t="shared" si="4"/>
        <v>0.47793362207896856</v>
      </c>
      <c r="Y22" s="8">
        <f t="shared" si="5"/>
        <v>0.5261994695138329</v>
      </c>
      <c r="Z22" s="12" t="s">
        <v>73</v>
      </c>
      <c r="AB22" s="5">
        <f t="shared" si="9"/>
        <v>26959090.492516115</v>
      </c>
      <c r="AC22" s="5">
        <f t="shared" si="8"/>
        <v>29448513.507483885</v>
      </c>
    </row>
    <row r="23" spans="1:29" ht="12.75">
      <c r="A23" t="s">
        <v>2</v>
      </c>
      <c r="B23" t="s">
        <v>38</v>
      </c>
      <c r="C23" s="2">
        <v>1</v>
      </c>
      <c r="D23" s="2"/>
      <c r="E23" s="2"/>
      <c r="F23">
        <v>180</v>
      </c>
      <c r="G23">
        <f>C23*F23</f>
        <v>180</v>
      </c>
      <c r="J23" s="7">
        <v>651887</v>
      </c>
      <c r="L23" s="3">
        <v>581164</v>
      </c>
      <c r="M23">
        <v>25</v>
      </c>
      <c r="N23" s="5">
        <v>59125163</v>
      </c>
      <c r="O23" s="5"/>
      <c r="P23" s="5">
        <f t="shared" si="0"/>
        <v>59125163</v>
      </c>
      <c r="Q23" s="5">
        <v>-30234057</v>
      </c>
      <c r="R23" s="5"/>
      <c r="S23" s="5">
        <f t="shared" si="1"/>
        <v>-30234057</v>
      </c>
      <c r="T23" s="5">
        <f t="shared" si="2"/>
        <v>28891106</v>
      </c>
      <c r="V23">
        <f t="shared" si="3"/>
        <v>1576800</v>
      </c>
      <c r="X23" s="6">
        <f t="shared" si="4"/>
        <v>0.36857179096905124</v>
      </c>
      <c r="Y23" s="8">
        <f t="shared" si="5"/>
        <v>0.4134240233384069</v>
      </c>
      <c r="Z23" s="12" t="s">
        <v>73</v>
      </c>
      <c r="AB23" s="5">
        <f t="shared" si="9"/>
        <v>10648446.681496702</v>
      </c>
      <c r="AC23" s="5">
        <f t="shared" si="8"/>
        <v>18242659.318503298</v>
      </c>
    </row>
    <row r="24" spans="1:29" ht="12.75">
      <c r="A24" t="s">
        <v>3</v>
      </c>
      <c r="B24" t="s">
        <v>38</v>
      </c>
      <c r="C24" s="2">
        <v>1</v>
      </c>
      <c r="D24" s="2"/>
      <c r="E24" s="2"/>
      <c r="F24">
        <v>464</v>
      </c>
      <c r="G24">
        <f>C24*F24</f>
        <v>464</v>
      </c>
      <c r="J24" s="7">
        <v>1464795</v>
      </c>
      <c r="L24" s="3">
        <v>1298614</v>
      </c>
      <c r="M24">
        <v>27</v>
      </c>
      <c r="N24" s="5">
        <v>617105989</v>
      </c>
      <c r="O24" s="5"/>
      <c r="P24" s="5">
        <f t="shared" si="0"/>
        <v>617105989</v>
      </c>
      <c r="Q24" s="5">
        <v>-147403796</v>
      </c>
      <c r="R24" s="5"/>
      <c r="S24" s="5">
        <f t="shared" si="1"/>
        <v>-147403796</v>
      </c>
      <c r="T24" s="5">
        <f t="shared" si="2"/>
        <v>469702193</v>
      </c>
      <c r="V24">
        <f t="shared" si="3"/>
        <v>4064640</v>
      </c>
      <c r="X24" s="6">
        <f t="shared" si="4"/>
        <v>0.3194905329869312</v>
      </c>
      <c r="Y24" s="8">
        <f t="shared" si="5"/>
        <v>0.36037508856872935</v>
      </c>
      <c r="Z24" s="12" t="s">
        <v>73</v>
      </c>
      <c r="AB24" s="5">
        <f t="shared" si="9"/>
        <v>150065403.98670042</v>
      </c>
      <c r="AC24" s="5">
        <f t="shared" si="8"/>
        <v>319636789.0132996</v>
      </c>
    </row>
    <row r="25" spans="1:29" ht="12.75">
      <c r="A25" t="s">
        <v>1</v>
      </c>
      <c r="B25" t="s">
        <v>38</v>
      </c>
      <c r="C25" s="2">
        <v>1</v>
      </c>
      <c r="D25" s="2"/>
      <c r="E25" s="2"/>
      <c r="F25">
        <v>114</v>
      </c>
      <c r="G25">
        <f>C25*F25</f>
        <v>114</v>
      </c>
      <c r="J25" s="7">
        <v>331614</v>
      </c>
      <c r="L25" s="3">
        <v>275317</v>
      </c>
      <c r="M25">
        <v>32</v>
      </c>
      <c r="N25" s="5">
        <v>76780399</v>
      </c>
      <c r="O25" s="5"/>
      <c r="P25" s="5">
        <f t="shared" si="0"/>
        <v>76780399</v>
      </c>
      <c r="Q25" s="5">
        <v>-40396765</v>
      </c>
      <c r="R25" s="5"/>
      <c r="S25" s="5">
        <f t="shared" si="1"/>
        <v>-40396765</v>
      </c>
      <c r="T25" s="5">
        <f t="shared" si="2"/>
        <v>36383634</v>
      </c>
      <c r="V25">
        <f>F25*8760</f>
        <v>998640</v>
      </c>
      <c r="X25" s="6">
        <f t="shared" si="4"/>
        <v>0.27569194103981415</v>
      </c>
      <c r="Y25" s="8">
        <f t="shared" si="5"/>
        <v>0.33206560922855083</v>
      </c>
      <c r="Z25" s="12" t="s">
        <v>73</v>
      </c>
      <c r="AB25" s="5">
        <f t="shared" si="9"/>
        <v>10030674.679542178</v>
      </c>
      <c r="AC25" s="5">
        <f t="shared" si="8"/>
        <v>26352959.320457824</v>
      </c>
    </row>
    <row r="26" spans="1:29" ht="12.75">
      <c r="A26" t="s">
        <v>27</v>
      </c>
      <c r="B26" t="s">
        <v>39</v>
      </c>
      <c r="C26" s="2">
        <v>0.71</v>
      </c>
      <c r="D26" s="2">
        <v>0.29</v>
      </c>
      <c r="E26" s="2"/>
      <c r="F26">
        <v>199</v>
      </c>
      <c r="G26">
        <f aca="true" t="shared" si="10" ref="G26:G39">C26*F26</f>
        <v>141.29</v>
      </c>
      <c r="H26">
        <f aca="true" t="shared" si="11" ref="H26:H34">D26*F26</f>
        <v>57.709999999999994</v>
      </c>
      <c r="J26" s="7">
        <v>94809</v>
      </c>
      <c r="L26" s="3">
        <v>93551</v>
      </c>
      <c r="M26">
        <v>13</v>
      </c>
      <c r="N26" s="5">
        <v>44764108</v>
      </c>
      <c r="O26" s="5">
        <v>18154647</v>
      </c>
      <c r="P26" s="5">
        <f t="shared" si="0"/>
        <v>62918755</v>
      </c>
      <c r="Q26" s="5">
        <v>-11870032</v>
      </c>
      <c r="R26" s="5">
        <v>-4882569</v>
      </c>
      <c r="S26" s="5">
        <f t="shared" si="1"/>
        <v>-16752601</v>
      </c>
      <c r="T26" s="5">
        <f t="shared" si="2"/>
        <v>46166154</v>
      </c>
      <c r="V26">
        <f aca="true" t="shared" si="12" ref="V26:V45">F26*8760</f>
        <v>1743240</v>
      </c>
      <c r="X26" s="6">
        <f t="shared" si="4"/>
        <v>0.05366501457056974</v>
      </c>
      <c r="Y26" s="8">
        <f t="shared" si="5"/>
        <v>0.054386659324017345</v>
      </c>
      <c r="Z26" s="12" t="s">
        <v>74</v>
      </c>
      <c r="AB26" s="10">
        <v>0</v>
      </c>
      <c r="AC26" s="5">
        <f aca="true" t="shared" si="13" ref="AC26:AC45">T26</f>
        <v>46166154</v>
      </c>
    </row>
    <row r="27" spans="1:29" ht="12.75">
      <c r="A27" t="s">
        <v>28</v>
      </c>
      <c r="B27" t="s">
        <v>39</v>
      </c>
      <c r="C27" s="2">
        <v>0.63</v>
      </c>
      <c r="D27" s="2">
        <v>0.37</v>
      </c>
      <c r="E27" s="2"/>
      <c r="F27">
        <v>199</v>
      </c>
      <c r="G27">
        <f t="shared" si="10"/>
        <v>125.37</v>
      </c>
      <c r="H27">
        <f t="shared" si="11"/>
        <v>73.63</v>
      </c>
      <c r="J27" s="7">
        <v>93192</v>
      </c>
      <c r="L27" s="3">
        <v>91965</v>
      </c>
      <c r="M27">
        <v>14</v>
      </c>
      <c r="N27" s="5">
        <v>34198560</v>
      </c>
      <c r="O27" s="5">
        <v>20038300</v>
      </c>
      <c r="P27" s="5">
        <f t="shared" si="0"/>
        <v>54236860</v>
      </c>
      <c r="Q27" s="5">
        <v>-9134044</v>
      </c>
      <c r="R27" s="5">
        <v>-5401864</v>
      </c>
      <c r="S27" s="5">
        <f t="shared" si="1"/>
        <v>-14535908</v>
      </c>
      <c r="T27" s="5">
        <f t="shared" si="2"/>
        <v>39700952</v>
      </c>
      <c r="V27">
        <f t="shared" si="12"/>
        <v>1743240</v>
      </c>
      <c r="X27" s="6">
        <f t="shared" si="4"/>
        <v>0.05275521442830591</v>
      </c>
      <c r="Y27" s="8">
        <f t="shared" si="5"/>
        <v>0.05345907620293247</v>
      </c>
      <c r="Z27" s="12" t="s">
        <v>74</v>
      </c>
      <c r="AB27" s="10">
        <v>0</v>
      </c>
      <c r="AC27" s="5">
        <f t="shared" si="13"/>
        <v>39700952</v>
      </c>
    </row>
    <row r="28" spans="1:29" ht="12.75">
      <c r="A28" t="s">
        <v>30</v>
      </c>
      <c r="B28" t="s">
        <v>39</v>
      </c>
      <c r="C28" s="2">
        <v>0.63</v>
      </c>
      <c r="D28" s="2">
        <v>0.37</v>
      </c>
      <c r="E28" s="2"/>
      <c r="F28">
        <v>199</v>
      </c>
      <c r="G28">
        <f t="shared" si="10"/>
        <v>125.37</v>
      </c>
      <c r="H28">
        <f t="shared" si="11"/>
        <v>73.63</v>
      </c>
      <c r="J28" s="7">
        <v>87040</v>
      </c>
      <c r="L28" s="3">
        <v>85420</v>
      </c>
      <c r="M28">
        <v>16</v>
      </c>
      <c r="N28" s="5">
        <v>34083243</v>
      </c>
      <c r="O28" s="5">
        <v>19945058</v>
      </c>
      <c r="P28" s="5">
        <f t="shared" si="0"/>
        <v>54028301</v>
      </c>
      <c r="Q28" s="5">
        <v>-8832784</v>
      </c>
      <c r="R28" s="5">
        <v>-5218035</v>
      </c>
      <c r="S28" s="5">
        <f t="shared" si="1"/>
        <v>-14050819</v>
      </c>
      <c r="T28" s="5">
        <f t="shared" si="2"/>
        <v>39977482</v>
      </c>
      <c r="V28">
        <f t="shared" si="12"/>
        <v>1743240</v>
      </c>
      <c r="X28" s="6">
        <f t="shared" si="4"/>
        <v>0.04900071131915284</v>
      </c>
      <c r="Y28" s="8">
        <f t="shared" si="5"/>
        <v>0.04993001537367201</v>
      </c>
      <c r="Z28" s="12" t="s">
        <v>74</v>
      </c>
      <c r="AB28" s="10">
        <v>0</v>
      </c>
      <c r="AC28" s="5">
        <f t="shared" si="13"/>
        <v>39977482</v>
      </c>
    </row>
    <row r="29" spans="1:29" ht="12.75">
      <c r="A29" t="s">
        <v>26</v>
      </c>
      <c r="B29" t="s">
        <v>39</v>
      </c>
      <c r="C29" s="2">
        <v>0.71</v>
      </c>
      <c r="D29" s="2">
        <v>0.29</v>
      </c>
      <c r="E29" s="2"/>
      <c r="F29">
        <v>199</v>
      </c>
      <c r="G29">
        <f t="shared" si="10"/>
        <v>141.29</v>
      </c>
      <c r="H29">
        <f t="shared" si="11"/>
        <v>57.709999999999994</v>
      </c>
      <c r="J29" s="7">
        <v>64157</v>
      </c>
      <c r="L29" s="3">
        <v>62572</v>
      </c>
      <c r="M29">
        <v>12</v>
      </c>
      <c r="N29" s="5">
        <v>47344876</v>
      </c>
      <c r="O29" s="5">
        <v>19459592</v>
      </c>
      <c r="P29" s="5">
        <f t="shared" si="0"/>
        <v>66804468</v>
      </c>
      <c r="Q29" s="5">
        <v>-13018828</v>
      </c>
      <c r="R29" s="5">
        <v>-5424384</v>
      </c>
      <c r="S29" s="5">
        <f t="shared" si="1"/>
        <v>-18443212</v>
      </c>
      <c r="T29" s="5">
        <f t="shared" si="2"/>
        <v>48361256</v>
      </c>
      <c r="V29">
        <f t="shared" si="12"/>
        <v>1743240</v>
      </c>
      <c r="X29" s="6">
        <f t="shared" si="4"/>
        <v>0.03589408228356394</v>
      </c>
      <c r="Y29" s="8">
        <f t="shared" si="5"/>
        <v>0.03680330878134967</v>
      </c>
      <c r="Z29" s="12" t="s">
        <v>74</v>
      </c>
      <c r="AB29" s="10">
        <v>0</v>
      </c>
      <c r="AC29" s="5">
        <f t="shared" si="13"/>
        <v>48361256</v>
      </c>
    </row>
    <row r="30" spans="1:29" ht="12.75">
      <c r="A30" t="s">
        <v>29</v>
      </c>
      <c r="B30" t="s">
        <v>39</v>
      </c>
      <c r="C30" s="2">
        <v>0.63</v>
      </c>
      <c r="D30" s="2">
        <v>0.37</v>
      </c>
      <c r="E30" s="2"/>
      <c r="F30">
        <v>199</v>
      </c>
      <c r="G30">
        <f t="shared" si="10"/>
        <v>125.37</v>
      </c>
      <c r="H30">
        <f t="shared" si="11"/>
        <v>73.63</v>
      </c>
      <c r="J30" s="7">
        <v>63054</v>
      </c>
      <c r="L30" s="3">
        <v>61973</v>
      </c>
      <c r="M30">
        <v>15</v>
      </c>
      <c r="N30" s="5">
        <v>33976721</v>
      </c>
      <c r="O30" s="5">
        <v>19896965</v>
      </c>
      <c r="P30" s="5">
        <f t="shared" si="0"/>
        <v>53873686</v>
      </c>
      <c r="Q30" s="5">
        <v>-9068640</v>
      </c>
      <c r="R30" s="5">
        <v>-5360083</v>
      </c>
      <c r="S30" s="5">
        <f t="shared" si="1"/>
        <v>-14428723</v>
      </c>
      <c r="T30" s="5">
        <f t="shared" si="2"/>
        <v>39444963</v>
      </c>
      <c r="V30">
        <f t="shared" si="12"/>
        <v>1743240</v>
      </c>
      <c r="X30" s="6">
        <f t="shared" si="4"/>
        <v>0.03555046924118308</v>
      </c>
      <c r="Y30" s="8">
        <f t="shared" si="5"/>
        <v>0.0361705789220073</v>
      </c>
      <c r="Z30" s="12" t="s">
        <v>74</v>
      </c>
      <c r="AB30" s="10">
        <v>0</v>
      </c>
      <c r="AC30" s="5">
        <f t="shared" si="13"/>
        <v>39444963</v>
      </c>
    </row>
    <row r="31" spans="1:29" ht="12.75">
      <c r="A31" t="s">
        <v>31</v>
      </c>
      <c r="B31" t="s">
        <v>39</v>
      </c>
      <c r="C31" s="2">
        <v>0.63</v>
      </c>
      <c r="D31" s="2">
        <v>0.37</v>
      </c>
      <c r="E31" s="2"/>
      <c r="F31">
        <v>199</v>
      </c>
      <c r="G31">
        <f t="shared" si="10"/>
        <v>125.37</v>
      </c>
      <c r="H31">
        <f t="shared" si="11"/>
        <v>73.63</v>
      </c>
      <c r="J31" s="7">
        <v>53874</v>
      </c>
      <c r="L31" s="3">
        <v>53035</v>
      </c>
      <c r="M31">
        <v>17</v>
      </c>
      <c r="N31" s="5">
        <v>38049880</v>
      </c>
      <c r="O31" s="5">
        <v>22412217</v>
      </c>
      <c r="P31" s="5">
        <f t="shared" si="0"/>
        <v>60462097</v>
      </c>
      <c r="Q31" s="5">
        <v>-9511654</v>
      </c>
      <c r="R31" s="5">
        <v>-5714812</v>
      </c>
      <c r="S31" s="5">
        <f t="shared" si="1"/>
        <v>-15226466</v>
      </c>
      <c r="T31" s="5">
        <f t="shared" si="2"/>
        <v>45235631</v>
      </c>
      <c r="V31">
        <f t="shared" si="12"/>
        <v>1743240</v>
      </c>
      <c r="X31" s="6">
        <f t="shared" si="4"/>
        <v>0.03042323489594089</v>
      </c>
      <c r="Y31" s="8">
        <f t="shared" si="5"/>
        <v>0.030904522613065328</v>
      </c>
      <c r="Z31" s="12" t="s">
        <v>74</v>
      </c>
      <c r="AB31" s="10">
        <v>0</v>
      </c>
      <c r="AC31" s="5">
        <f t="shared" si="13"/>
        <v>45235631</v>
      </c>
    </row>
    <row r="32" spans="1:29" ht="12.75">
      <c r="A32" t="s">
        <v>6</v>
      </c>
      <c r="B32" t="s">
        <v>40</v>
      </c>
      <c r="C32" s="2">
        <v>0.62</v>
      </c>
      <c r="D32" s="2">
        <v>0.38</v>
      </c>
      <c r="E32" s="2"/>
      <c r="F32">
        <v>177</v>
      </c>
      <c r="G32">
        <f t="shared" si="10"/>
        <v>109.74</v>
      </c>
      <c r="H32">
        <f t="shared" si="11"/>
        <v>67.26</v>
      </c>
      <c r="J32" s="7">
        <v>36921</v>
      </c>
      <c r="L32" s="3">
        <v>34745</v>
      </c>
      <c r="M32">
        <v>20</v>
      </c>
      <c r="N32" s="5">
        <v>38302774</v>
      </c>
      <c r="O32" s="5">
        <v>21922694</v>
      </c>
      <c r="P32" s="5">
        <f t="shared" si="0"/>
        <v>60225468</v>
      </c>
      <c r="Q32" s="5">
        <v>-10549397</v>
      </c>
      <c r="R32" s="5">
        <v>-6271977</v>
      </c>
      <c r="S32" s="5">
        <f t="shared" si="1"/>
        <v>-16821374</v>
      </c>
      <c r="T32" s="5">
        <f t="shared" si="2"/>
        <v>43404094</v>
      </c>
      <c r="V32">
        <f t="shared" si="12"/>
        <v>1550520</v>
      </c>
      <c r="X32" s="6">
        <f t="shared" si="4"/>
        <v>0.022408611304594588</v>
      </c>
      <c r="Y32" s="8">
        <f t="shared" si="5"/>
        <v>0.02381201145422181</v>
      </c>
      <c r="Z32" s="12" t="s">
        <v>74</v>
      </c>
      <c r="AB32" s="10">
        <v>0</v>
      </c>
      <c r="AC32" s="5">
        <f t="shared" si="13"/>
        <v>43404094</v>
      </c>
    </row>
    <row r="33" spans="1:29" ht="12.75">
      <c r="A33" t="s">
        <v>24</v>
      </c>
      <c r="B33" t="s">
        <v>39</v>
      </c>
      <c r="C33" s="2">
        <v>0.47</v>
      </c>
      <c r="D33" s="2">
        <v>0.53</v>
      </c>
      <c r="E33" s="2"/>
      <c r="F33">
        <v>178</v>
      </c>
      <c r="G33">
        <f t="shared" si="10"/>
        <v>83.66</v>
      </c>
      <c r="H33">
        <f t="shared" si="11"/>
        <v>94.34</v>
      </c>
      <c r="J33" s="7">
        <v>32059</v>
      </c>
      <c r="L33" s="3">
        <v>31743</v>
      </c>
      <c r="M33">
        <v>22</v>
      </c>
      <c r="N33" s="5">
        <v>30811079</v>
      </c>
      <c r="O33" s="5">
        <v>34909382</v>
      </c>
      <c r="P33" s="5">
        <f t="shared" si="0"/>
        <v>65720461</v>
      </c>
      <c r="Q33" s="5">
        <v>-9514308</v>
      </c>
      <c r="R33" s="5">
        <v>-10953547</v>
      </c>
      <c r="S33" s="5">
        <f t="shared" si="1"/>
        <v>-20467855</v>
      </c>
      <c r="T33" s="5">
        <f t="shared" si="2"/>
        <v>45252606</v>
      </c>
      <c r="V33">
        <f t="shared" si="12"/>
        <v>1559280</v>
      </c>
      <c r="X33" s="6">
        <f t="shared" si="4"/>
        <v>0.020357472679698323</v>
      </c>
      <c r="Y33" s="8">
        <f t="shared" si="5"/>
        <v>0.02056013031655636</v>
      </c>
      <c r="Z33" s="12" t="s">
        <v>74</v>
      </c>
      <c r="AB33" s="10">
        <v>0</v>
      </c>
      <c r="AC33" s="5">
        <f t="shared" si="13"/>
        <v>45252606</v>
      </c>
    </row>
    <row r="34" spans="1:29" ht="12.75">
      <c r="A34" t="s">
        <v>5</v>
      </c>
      <c r="B34" t="s">
        <v>40</v>
      </c>
      <c r="C34" s="2">
        <v>0.62</v>
      </c>
      <c r="D34" s="2">
        <v>0.38</v>
      </c>
      <c r="E34" s="2"/>
      <c r="F34">
        <v>177</v>
      </c>
      <c r="G34">
        <f t="shared" si="10"/>
        <v>109.74</v>
      </c>
      <c r="H34">
        <f t="shared" si="11"/>
        <v>67.26</v>
      </c>
      <c r="J34" s="7">
        <v>32996</v>
      </c>
      <c r="L34" s="3">
        <v>30756</v>
      </c>
      <c r="M34">
        <v>19</v>
      </c>
      <c r="N34" s="5">
        <v>40941008</v>
      </c>
      <c r="O34" s="5">
        <v>23871399</v>
      </c>
      <c r="P34" s="5">
        <f t="shared" si="0"/>
        <v>64812407</v>
      </c>
      <c r="Q34" s="5">
        <v>-10630445</v>
      </c>
      <c r="R34" s="5">
        <v>-3945762</v>
      </c>
      <c r="S34" s="5">
        <f t="shared" si="1"/>
        <v>-14576207</v>
      </c>
      <c r="T34" s="5">
        <f t="shared" si="2"/>
        <v>50236200</v>
      </c>
      <c r="V34">
        <f t="shared" si="12"/>
        <v>1550520</v>
      </c>
      <c r="X34" s="6">
        <f t="shared" si="4"/>
        <v>0.01983592601191858</v>
      </c>
      <c r="Y34" s="8">
        <f t="shared" si="5"/>
        <v>0.02128060263653484</v>
      </c>
      <c r="Z34" s="12" t="s">
        <v>74</v>
      </c>
      <c r="AB34" s="10">
        <v>0</v>
      </c>
      <c r="AC34" s="5">
        <f t="shared" si="13"/>
        <v>50236200</v>
      </c>
    </row>
    <row r="35" spans="1:29" ht="12.75">
      <c r="A35" t="s">
        <v>8</v>
      </c>
      <c r="B35" t="s">
        <v>40</v>
      </c>
      <c r="C35" s="2">
        <v>1</v>
      </c>
      <c r="D35" s="2"/>
      <c r="E35" s="2"/>
      <c r="F35">
        <v>126</v>
      </c>
      <c r="G35">
        <f t="shared" si="10"/>
        <v>126</v>
      </c>
      <c r="J35" s="7">
        <v>5870</v>
      </c>
      <c r="L35" s="3">
        <v>3807</v>
      </c>
      <c r="M35">
        <v>28</v>
      </c>
      <c r="N35" s="5">
        <v>48713646</v>
      </c>
      <c r="O35" s="5"/>
      <c r="P35" s="5">
        <f t="shared" si="0"/>
        <v>48713646</v>
      </c>
      <c r="Q35" s="5">
        <v>-25302272</v>
      </c>
      <c r="R35" s="5"/>
      <c r="S35" s="5">
        <f t="shared" si="1"/>
        <v>-25302272</v>
      </c>
      <c r="T35" s="5">
        <f t="shared" si="2"/>
        <v>23411374</v>
      </c>
      <c r="V35">
        <f t="shared" si="12"/>
        <v>1103760</v>
      </c>
      <c r="X35" s="6">
        <f t="shared" si="4"/>
        <v>0.003449119373776908</v>
      </c>
      <c r="Y35" s="8">
        <f t="shared" si="5"/>
        <v>0.00531818511270566</v>
      </c>
      <c r="Z35" s="12" t="s">
        <v>74</v>
      </c>
      <c r="AB35" s="10">
        <v>0</v>
      </c>
      <c r="AC35" s="5">
        <f t="shared" si="13"/>
        <v>23411374</v>
      </c>
    </row>
    <row r="36" spans="1:29" ht="12.75">
      <c r="A36" t="s">
        <v>4</v>
      </c>
      <c r="B36" t="s">
        <v>39</v>
      </c>
      <c r="C36" s="2">
        <v>0.47</v>
      </c>
      <c r="D36" s="2">
        <v>0.53</v>
      </c>
      <c r="E36" s="2"/>
      <c r="F36">
        <v>123</v>
      </c>
      <c r="G36">
        <f t="shared" si="10"/>
        <v>57.809999999999995</v>
      </c>
      <c r="H36">
        <f>D36*F36</f>
        <v>65.19</v>
      </c>
      <c r="J36" s="7">
        <v>5367</v>
      </c>
      <c r="L36" s="3">
        <v>3196</v>
      </c>
      <c r="M36">
        <v>26</v>
      </c>
      <c r="N36" s="5">
        <v>23714800</v>
      </c>
      <c r="O36" s="5">
        <v>25970484</v>
      </c>
      <c r="P36" s="5">
        <f t="shared" si="0"/>
        <v>49685284</v>
      </c>
      <c r="Q36" s="5">
        <v>-7393580</v>
      </c>
      <c r="R36" s="5">
        <v>-8557121</v>
      </c>
      <c r="S36" s="5">
        <f t="shared" si="1"/>
        <v>-15950701</v>
      </c>
      <c r="T36" s="5">
        <f t="shared" si="2"/>
        <v>33734583</v>
      </c>
      <c r="V36">
        <f t="shared" si="12"/>
        <v>1077480</v>
      </c>
      <c r="X36" s="6">
        <f t="shared" si="4"/>
        <v>0.002966180346734974</v>
      </c>
      <c r="Y36" s="8">
        <f t="shared" si="5"/>
        <v>0.004981066933957011</v>
      </c>
      <c r="Z36" s="12" t="s">
        <v>74</v>
      </c>
      <c r="AB36" s="10">
        <v>0</v>
      </c>
      <c r="AC36" s="5">
        <f t="shared" si="13"/>
        <v>33734583</v>
      </c>
    </row>
    <row r="37" spans="1:29" ht="12.75">
      <c r="A37" t="s">
        <v>10</v>
      </c>
      <c r="B37" t="s">
        <v>40</v>
      </c>
      <c r="C37" s="2">
        <v>1</v>
      </c>
      <c r="D37" s="2"/>
      <c r="E37" s="2"/>
      <c r="F37">
        <v>126</v>
      </c>
      <c r="G37">
        <f t="shared" si="10"/>
        <v>126</v>
      </c>
      <c r="J37" s="7">
        <v>4579</v>
      </c>
      <c r="L37" s="3">
        <v>2890</v>
      </c>
      <c r="M37">
        <v>31</v>
      </c>
      <c r="N37" s="5">
        <v>44740278</v>
      </c>
      <c r="O37" s="5"/>
      <c r="P37" s="5">
        <f t="shared" si="0"/>
        <v>44740278</v>
      </c>
      <c r="Q37" s="5">
        <v>-20484420</v>
      </c>
      <c r="R37" s="5"/>
      <c r="S37" s="5">
        <f t="shared" si="1"/>
        <v>-20484420</v>
      </c>
      <c r="T37" s="5">
        <f t="shared" si="2"/>
        <v>24255858</v>
      </c>
      <c r="V37">
        <f t="shared" si="12"/>
        <v>1103760</v>
      </c>
      <c r="X37" s="6">
        <f t="shared" si="4"/>
        <v>0.0026183228238022757</v>
      </c>
      <c r="Y37" s="8">
        <f t="shared" si="5"/>
        <v>0.004148546785533087</v>
      </c>
      <c r="Z37" s="12" t="s">
        <v>74</v>
      </c>
      <c r="AB37" s="10">
        <v>0</v>
      </c>
      <c r="AC37" s="5">
        <f t="shared" si="13"/>
        <v>24255858</v>
      </c>
    </row>
    <row r="38" spans="1:29" ht="12.75">
      <c r="A38" t="s">
        <v>7</v>
      </c>
      <c r="B38" t="s">
        <v>40</v>
      </c>
      <c r="C38" s="2">
        <v>1</v>
      </c>
      <c r="D38" s="2"/>
      <c r="E38" s="2"/>
      <c r="F38">
        <v>126</v>
      </c>
      <c r="G38">
        <f t="shared" si="10"/>
        <v>126</v>
      </c>
      <c r="J38" s="7">
        <v>3979</v>
      </c>
      <c r="L38" s="3">
        <v>2436</v>
      </c>
      <c r="M38">
        <v>30</v>
      </c>
      <c r="N38" s="5">
        <v>37227939</v>
      </c>
      <c r="O38" s="5"/>
      <c r="P38" s="5">
        <f t="shared" si="0"/>
        <v>37227939</v>
      </c>
      <c r="Q38" s="5">
        <v>-15831770</v>
      </c>
      <c r="R38" s="5"/>
      <c r="S38" s="5">
        <f t="shared" si="1"/>
        <v>-15831770</v>
      </c>
      <c r="T38" s="5">
        <f t="shared" si="2"/>
        <v>21396169</v>
      </c>
      <c r="V38">
        <f t="shared" si="12"/>
        <v>1103760</v>
      </c>
      <c r="X38" s="6">
        <f t="shared" si="4"/>
        <v>0.0022070015220700154</v>
      </c>
      <c r="Y38" s="8">
        <f t="shared" si="5"/>
        <v>0.003604950351525694</v>
      </c>
      <c r="Z38" s="12" t="s">
        <v>74</v>
      </c>
      <c r="AB38" s="10">
        <v>0</v>
      </c>
      <c r="AC38" s="5">
        <f t="shared" si="13"/>
        <v>21396169</v>
      </c>
    </row>
    <row r="39" spans="1:29" ht="12.75">
      <c r="A39" t="s">
        <v>9</v>
      </c>
      <c r="B39" t="s">
        <v>40</v>
      </c>
      <c r="C39" s="2">
        <v>1</v>
      </c>
      <c r="D39" s="2"/>
      <c r="E39" s="2"/>
      <c r="F39">
        <v>126</v>
      </c>
      <c r="G39">
        <f t="shared" si="10"/>
        <v>126</v>
      </c>
      <c r="J39" s="7">
        <v>3174</v>
      </c>
      <c r="L39" s="3">
        <v>1568</v>
      </c>
      <c r="M39">
        <v>29</v>
      </c>
      <c r="N39" s="5">
        <v>30167921</v>
      </c>
      <c r="O39" s="5"/>
      <c r="P39" s="5">
        <f t="shared" si="0"/>
        <v>30167921</v>
      </c>
      <c r="Q39" s="5">
        <v>-14992796</v>
      </c>
      <c r="R39" s="5"/>
      <c r="S39" s="5">
        <f t="shared" si="1"/>
        <v>-14992796</v>
      </c>
      <c r="T39" s="5">
        <f t="shared" si="2"/>
        <v>15175125</v>
      </c>
      <c r="V39">
        <f t="shared" si="12"/>
        <v>1103760</v>
      </c>
      <c r="X39" s="6">
        <f t="shared" si="4"/>
        <v>0.0014205986808726535</v>
      </c>
      <c r="Y39" s="8">
        <f t="shared" si="5"/>
        <v>0.0028756251358991085</v>
      </c>
      <c r="Z39" s="12" t="s">
        <v>74</v>
      </c>
      <c r="AB39" s="10">
        <v>0</v>
      </c>
      <c r="AC39" s="5">
        <f t="shared" si="13"/>
        <v>15175125</v>
      </c>
    </row>
    <row r="40" spans="1:29" ht="12.75">
      <c r="A40" t="s">
        <v>33</v>
      </c>
      <c r="B40" t="s">
        <v>40</v>
      </c>
      <c r="C40" s="2"/>
      <c r="D40" s="2">
        <v>1</v>
      </c>
      <c r="E40" s="2"/>
      <c r="F40">
        <v>16</v>
      </c>
      <c r="H40">
        <f>D40*F40</f>
        <v>16</v>
      </c>
      <c r="J40" s="7">
        <v>198</v>
      </c>
      <c r="L40" s="3">
        <v>198</v>
      </c>
      <c r="M40">
        <v>34</v>
      </c>
      <c r="N40" s="5"/>
      <c r="O40" s="5">
        <v>3557311</v>
      </c>
      <c r="P40" s="5">
        <f t="shared" si="0"/>
        <v>3557311</v>
      </c>
      <c r="Q40" s="5"/>
      <c r="R40" s="5">
        <v>-2262940</v>
      </c>
      <c r="S40" s="5">
        <f t="shared" si="1"/>
        <v>-2262940</v>
      </c>
      <c r="T40" s="5">
        <f t="shared" si="2"/>
        <v>1294371</v>
      </c>
      <c r="V40">
        <f t="shared" si="12"/>
        <v>140160</v>
      </c>
      <c r="X40" s="6">
        <f t="shared" si="4"/>
        <v>0.0014126712328767124</v>
      </c>
      <c r="Y40" s="8">
        <f t="shared" si="5"/>
        <v>0.0014126712328767124</v>
      </c>
      <c r="Z40" s="12" t="s">
        <v>74</v>
      </c>
      <c r="AB40" s="10">
        <v>0</v>
      </c>
      <c r="AC40" s="5">
        <f t="shared" si="13"/>
        <v>1294371</v>
      </c>
    </row>
    <row r="41" spans="1:29" ht="12.75">
      <c r="A41" t="s">
        <v>71</v>
      </c>
      <c r="B41" t="s">
        <v>40</v>
      </c>
      <c r="C41" s="2">
        <v>1</v>
      </c>
      <c r="D41" s="2"/>
      <c r="E41" s="2"/>
      <c r="F41">
        <v>21</v>
      </c>
      <c r="G41">
        <f>C41*F41</f>
        <v>21</v>
      </c>
      <c r="J41" s="7">
        <v>292</v>
      </c>
      <c r="L41" s="3">
        <v>169</v>
      </c>
      <c r="M41">
        <v>37</v>
      </c>
      <c r="N41" s="5">
        <v>6346312</v>
      </c>
      <c r="O41" s="5"/>
      <c r="P41" s="5">
        <f t="shared" si="0"/>
        <v>6346312</v>
      </c>
      <c r="Q41" s="5">
        <v>-4119242</v>
      </c>
      <c r="R41" s="5"/>
      <c r="S41" s="5">
        <f t="shared" si="1"/>
        <v>-4119242</v>
      </c>
      <c r="T41" s="5">
        <f t="shared" si="2"/>
        <v>2227070</v>
      </c>
      <c r="V41">
        <f t="shared" si="12"/>
        <v>183960</v>
      </c>
      <c r="X41" s="6">
        <f t="shared" si="4"/>
        <v>0.000918677973472494</v>
      </c>
      <c r="Y41" s="8">
        <f t="shared" si="5"/>
        <v>0.0015873015873015873</v>
      </c>
      <c r="Z41" s="12" t="s">
        <v>74</v>
      </c>
      <c r="AB41" s="10">
        <v>0</v>
      </c>
      <c r="AC41" s="5">
        <f t="shared" si="13"/>
        <v>2227070</v>
      </c>
    </row>
    <row r="42" spans="1:29" ht="12.75">
      <c r="A42" t="s">
        <v>34</v>
      </c>
      <c r="B42" t="s">
        <v>39</v>
      </c>
      <c r="C42" s="2"/>
      <c r="D42" s="2">
        <v>1</v>
      </c>
      <c r="E42" s="2"/>
      <c r="F42">
        <v>16</v>
      </c>
      <c r="H42">
        <f>D42*F42</f>
        <v>16</v>
      </c>
      <c r="J42" s="7">
        <v>148</v>
      </c>
      <c r="L42" s="3">
        <v>100</v>
      </c>
      <c r="M42">
        <v>33</v>
      </c>
      <c r="N42" s="5"/>
      <c r="O42" s="5">
        <v>1609957</v>
      </c>
      <c r="P42" s="5">
        <f t="shared" si="0"/>
        <v>1609957</v>
      </c>
      <c r="Q42" s="5"/>
      <c r="R42" s="5">
        <v>-1746312</v>
      </c>
      <c r="S42" s="5">
        <f t="shared" si="1"/>
        <v>-1746312</v>
      </c>
      <c r="T42" s="5">
        <f t="shared" si="2"/>
        <v>-136355</v>
      </c>
      <c r="V42">
        <f t="shared" si="12"/>
        <v>140160</v>
      </c>
      <c r="X42" s="6">
        <f t="shared" si="4"/>
        <v>0.0007134703196347032</v>
      </c>
      <c r="Y42" s="8">
        <f t="shared" si="5"/>
        <v>0.0010559360730593608</v>
      </c>
      <c r="Z42" s="12" t="s">
        <v>74</v>
      </c>
      <c r="AB42" s="10">
        <v>0</v>
      </c>
      <c r="AC42" s="5">
        <f t="shared" si="13"/>
        <v>-136355</v>
      </c>
    </row>
    <row r="43" spans="1:29" ht="12.75">
      <c r="A43" t="s">
        <v>36</v>
      </c>
      <c r="B43" t="s">
        <v>39</v>
      </c>
      <c r="C43" s="2"/>
      <c r="D43" s="2">
        <v>1</v>
      </c>
      <c r="E43" s="2"/>
      <c r="F43">
        <v>18</v>
      </c>
      <c r="H43">
        <f>D43*F43</f>
        <v>18</v>
      </c>
      <c r="J43" s="7">
        <v>37</v>
      </c>
      <c r="L43" s="3">
        <v>-49</v>
      </c>
      <c r="M43">
        <v>36</v>
      </c>
      <c r="N43" s="5"/>
      <c r="O43" s="5">
        <v>1951456</v>
      </c>
      <c r="P43" s="5">
        <f t="shared" si="0"/>
        <v>1951456</v>
      </c>
      <c r="Q43" s="5"/>
      <c r="R43" s="5">
        <v>-2050826</v>
      </c>
      <c r="S43" s="5">
        <f t="shared" si="1"/>
        <v>-2050826</v>
      </c>
      <c r="T43" s="5">
        <f t="shared" si="2"/>
        <v>-99370</v>
      </c>
      <c r="V43">
        <f t="shared" si="12"/>
        <v>157680</v>
      </c>
      <c r="X43" s="6">
        <f t="shared" si="4"/>
        <v>-0.00031075596144089295</v>
      </c>
      <c r="Y43" s="8">
        <f t="shared" si="5"/>
        <v>0.00023465246067985794</v>
      </c>
      <c r="Z43" s="12" t="s">
        <v>74</v>
      </c>
      <c r="AB43" s="10">
        <v>0</v>
      </c>
      <c r="AC43" s="5">
        <f t="shared" si="13"/>
        <v>-99370</v>
      </c>
    </row>
    <row r="44" spans="1:29" ht="12.75">
      <c r="A44" t="s">
        <v>35</v>
      </c>
      <c r="B44" t="s">
        <v>39</v>
      </c>
      <c r="C44" s="2"/>
      <c r="D44" s="2">
        <v>1</v>
      </c>
      <c r="E44" s="2"/>
      <c r="F44">
        <v>33</v>
      </c>
      <c r="H44">
        <f>D44*F44</f>
        <v>33</v>
      </c>
      <c r="J44" s="7">
        <v>14</v>
      </c>
      <c r="L44" s="3">
        <v>-273</v>
      </c>
      <c r="M44">
        <v>35</v>
      </c>
      <c r="N44" s="5"/>
      <c r="O44" s="5">
        <v>3990011</v>
      </c>
      <c r="P44" s="5">
        <f t="shared" si="0"/>
        <v>3990011</v>
      </c>
      <c r="Q44" s="5"/>
      <c r="R44" s="5">
        <v>-3570369</v>
      </c>
      <c r="S44" s="5">
        <f t="shared" si="1"/>
        <v>-3570369</v>
      </c>
      <c r="T44" s="5">
        <f t="shared" si="2"/>
        <v>419642</v>
      </c>
      <c r="V44">
        <f t="shared" si="12"/>
        <v>289080</v>
      </c>
      <c r="X44" s="6">
        <f t="shared" si="4"/>
        <v>-0.0009443752594437526</v>
      </c>
      <c r="Y44" s="8">
        <f t="shared" si="5"/>
        <v>4.8429500484295005E-05</v>
      </c>
      <c r="Z44" s="12" t="s">
        <v>74</v>
      </c>
      <c r="AB44" s="10">
        <v>0</v>
      </c>
      <c r="AC44" s="5">
        <f t="shared" si="13"/>
        <v>419642</v>
      </c>
    </row>
    <row r="45" spans="1:29" ht="12.75">
      <c r="A45" t="s">
        <v>32</v>
      </c>
      <c r="B45" t="s">
        <v>38</v>
      </c>
      <c r="C45" s="2">
        <v>1</v>
      </c>
      <c r="D45" s="2"/>
      <c r="E45" s="2"/>
      <c r="F45">
        <v>75</v>
      </c>
      <c r="G45">
        <f>C45*F45</f>
        <v>75</v>
      </c>
      <c r="L45" s="3">
        <v>-1477</v>
      </c>
      <c r="N45" s="5">
        <v>28798957</v>
      </c>
      <c r="O45" s="5"/>
      <c r="P45" s="5">
        <f t="shared" si="0"/>
        <v>28798957</v>
      </c>
      <c r="Q45" s="5">
        <v>-22094535</v>
      </c>
      <c r="R45" s="5"/>
      <c r="S45" s="5">
        <f t="shared" si="1"/>
        <v>-22094535</v>
      </c>
      <c r="T45" s="14">
        <f t="shared" si="2"/>
        <v>6704422</v>
      </c>
      <c r="V45">
        <f t="shared" si="12"/>
        <v>657000</v>
      </c>
      <c r="X45" s="6">
        <f t="shared" si="4"/>
        <v>-0.002248097412480974</v>
      </c>
      <c r="Y45" s="8">
        <f t="shared" si="5"/>
        <v>0</v>
      </c>
      <c r="Z45" s="12" t="s">
        <v>74</v>
      </c>
      <c r="AB45" s="15">
        <v>0</v>
      </c>
      <c r="AC45" s="14">
        <f t="shared" si="13"/>
        <v>6704422</v>
      </c>
    </row>
    <row r="46" spans="1:29" ht="12.75">
      <c r="A46" t="s">
        <v>63</v>
      </c>
      <c r="B46" t="s">
        <v>41</v>
      </c>
      <c r="C46" s="2">
        <v>1</v>
      </c>
      <c r="D46" s="2"/>
      <c r="E46" s="2"/>
      <c r="F46">
        <v>9</v>
      </c>
      <c r="G46">
        <f>C46*F46</f>
        <v>9</v>
      </c>
      <c r="J46" s="7">
        <v>82176</v>
      </c>
      <c r="L46" s="3">
        <v>82033</v>
      </c>
      <c r="M46" s="1"/>
      <c r="N46" s="5">
        <v>28850449</v>
      </c>
      <c r="O46" s="5"/>
      <c r="P46" s="5">
        <f>N46+O46</f>
        <v>28850449</v>
      </c>
      <c r="Q46" s="5">
        <v>-8229141</v>
      </c>
      <c r="R46" s="5"/>
      <c r="S46" s="5">
        <f>Q46+R46</f>
        <v>-8229141</v>
      </c>
      <c r="T46" s="5">
        <f>P46+S46</f>
        <v>20621308</v>
      </c>
      <c r="V46">
        <f>78840+78840+78840</f>
        <v>236520</v>
      </c>
      <c r="X46" s="6">
        <f>L46/V46</f>
        <v>0.34683324877388805</v>
      </c>
      <c r="Y46" s="8">
        <f>J46/V46</f>
        <v>0.34743784880771184</v>
      </c>
      <c r="Z46" s="12" t="s">
        <v>41</v>
      </c>
      <c r="AB46" s="5">
        <f>+T46</f>
        <v>20621308</v>
      </c>
      <c r="AC46" s="10">
        <v>0</v>
      </c>
    </row>
    <row r="47" spans="1:29" ht="12.75">
      <c r="A47" t="s">
        <v>64</v>
      </c>
      <c r="B47" t="s">
        <v>41</v>
      </c>
      <c r="C47" s="2"/>
      <c r="D47" s="2">
        <v>1</v>
      </c>
      <c r="E47" s="2"/>
      <c r="F47">
        <v>10</v>
      </c>
      <c r="H47">
        <f>D47*F47</f>
        <v>10</v>
      </c>
      <c r="J47" s="7">
        <v>189744</v>
      </c>
      <c r="L47" s="3">
        <v>185569</v>
      </c>
      <c r="M47" s="4"/>
      <c r="N47" s="5"/>
      <c r="O47" s="5">
        <v>42551883</v>
      </c>
      <c r="P47" s="5">
        <f>N47+O47</f>
        <v>42551883</v>
      </c>
      <c r="Q47" s="5"/>
      <c r="R47" s="5">
        <v>-9096063</v>
      </c>
      <c r="S47" s="5">
        <f>Q47+R47</f>
        <v>-9096063</v>
      </c>
      <c r="T47" s="9">
        <f>P47+S47</f>
        <v>33455820</v>
      </c>
      <c r="V47">
        <f>87600+87600+87600+87600+87600+113880+113880+87600</f>
        <v>753360</v>
      </c>
      <c r="X47" s="6">
        <f>L47/V47</f>
        <v>0.2463218116172879</v>
      </c>
      <c r="Y47" s="8">
        <f>J47/V47</f>
        <v>0.2518636508442179</v>
      </c>
      <c r="Z47" s="12" t="s">
        <v>41</v>
      </c>
      <c r="AB47" s="9">
        <f>+T47</f>
        <v>33455820</v>
      </c>
      <c r="AC47" s="11">
        <v>0</v>
      </c>
    </row>
    <row r="48" spans="3:29" ht="12.75">
      <c r="C48" s="2"/>
      <c r="D48" s="2"/>
      <c r="E48" s="2"/>
      <c r="L48" s="3"/>
      <c r="N48" s="5"/>
      <c r="O48" s="5"/>
      <c r="P48" s="5"/>
      <c r="Q48" s="5"/>
      <c r="R48" s="5"/>
      <c r="S48" s="5"/>
      <c r="T48" s="14">
        <f>SUM(T8:T47)</f>
        <v>3930544291</v>
      </c>
      <c r="X48" s="6"/>
      <c r="Y48" s="8"/>
      <c r="AB48" s="5">
        <f>SUM(AB8:AB47)</f>
        <v>2928724183.954754</v>
      </c>
      <c r="AC48" s="5">
        <f>SUM(AC8:AC47)</f>
        <v>1001820107.0452459</v>
      </c>
    </row>
    <row r="49" spans="3:29" ht="12.75">
      <c r="C49" s="2"/>
      <c r="D49" s="2"/>
      <c r="E49" s="2"/>
      <c r="L49" s="3"/>
      <c r="N49" s="5"/>
      <c r="O49" s="5"/>
      <c r="P49" s="5"/>
      <c r="Q49" s="5"/>
      <c r="R49" s="5"/>
      <c r="S49" s="5"/>
      <c r="T49" s="14"/>
      <c r="X49" s="6"/>
      <c r="Y49" s="8"/>
      <c r="AB49" s="5"/>
      <c r="AC49" s="5"/>
    </row>
    <row r="50" spans="20:29" ht="12.75">
      <c r="T50" s="27"/>
      <c r="X50" s="27" t="s">
        <v>78</v>
      </c>
      <c r="AB50" s="8">
        <f>+AB48/T48</f>
        <v>0.7451192423046414</v>
      </c>
      <c r="AC50" s="8">
        <f>AC48/T48</f>
        <v>0.25488075769535856</v>
      </c>
    </row>
    <row r="52" spans="1:29" ht="12.75">
      <c r="A52" s="28"/>
      <c r="AB52" s="8"/>
      <c r="AC52" s="8"/>
    </row>
    <row r="53" ht="12.75">
      <c r="A53" s="12" t="s">
        <v>79</v>
      </c>
    </row>
  </sheetData>
  <sheetProtection/>
  <mergeCells count="8">
    <mergeCell ref="A2:AC2"/>
    <mergeCell ref="A3:AC3"/>
    <mergeCell ref="C6:E6"/>
    <mergeCell ref="G6:I6"/>
    <mergeCell ref="N6:O6"/>
    <mergeCell ref="X6:Y6"/>
    <mergeCell ref="Q6:R6"/>
    <mergeCell ref="AB6:AC6"/>
  </mergeCells>
  <printOptions horizontalCentered="1"/>
  <pageMargins left="0.5" right="0.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</dc:creator>
  <cp:keywords/>
  <dc:description/>
  <cp:lastModifiedBy>JRD</cp:lastModifiedBy>
  <cp:lastPrinted>2012-10-02T16:29:43Z</cp:lastPrinted>
  <dcterms:created xsi:type="dcterms:W3CDTF">2010-03-31T19:30:24Z</dcterms:created>
  <dcterms:modified xsi:type="dcterms:W3CDTF">2012-10-02T16:29:50Z</dcterms:modified>
  <cp:category/>
  <cp:version/>
  <cp:contentType/>
  <cp:contentStatus/>
</cp:coreProperties>
</file>