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9968" windowHeight="910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'Sheet1'!$A$8:$AD$51</definedName>
  </definedNames>
  <calcPr fullCalcOnLoad="1"/>
</workbook>
</file>

<file path=xl/sharedStrings.xml><?xml version="1.0" encoding="utf-8"?>
<sst xmlns="http://schemas.openxmlformats.org/spreadsheetml/2006/main" count="452" uniqueCount="95">
  <si>
    <t>Adjustment</t>
  </si>
  <si>
    <t>Test Year</t>
  </si>
  <si>
    <t xml:space="preserve">to Reflect a </t>
  </si>
  <si>
    <t>to Reflect</t>
  </si>
  <si>
    <t xml:space="preserve">Revenue </t>
  </si>
  <si>
    <t>to Remove</t>
  </si>
  <si>
    <t>Base Revenues,</t>
  </si>
  <si>
    <t xml:space="preserve">Full Year of </t>
  </si>
  <si>
    <t>Reflecting</t>
  </si>
  <si>
    <t>Removal of</t>
  </si>
  <si>
    <t>Adjusted</t>
  </si>
  <si>
    <t xml:space="preserve">Adjusted </t>
  </si>
  <si>
    <t>Adjusted to</t>
  </si>
  <si>
    <t>Fuel Adjustment</t>
  </si>
  <si>
    <t xml:space="preserve">Merger </t>
  </si>
  <si>
    <t>Interruptible</t>
  </si>
  <si>
    <t>HEA, Franchise</t>
  </si>
  <si>
    <t>As Billed</t>
  </si>
  <si>
    <t>Base Rate</t>
  </si>
  <si>
    <t>FAC Billings</t>
  </si>
  <si>
    <t>Year-End</t>
  </si>
  <si>
    <t>Rate Switching</t>
  </si>
  <si>
    <t>Billings Net</t>
  </si>
  <si>
    <t xml:space="preserve">Check </t>
  </si>
  <si>
    <t>Difference</t>
  </si>
  <si>
    <t>Add Base ECR</t>
  </si>
  <si>
    <t>ECR Billing</t>
  </si>
  <si>
    <t>as Billed Basis</t>
  </si>
  <si>
    <t>Clause</t>
  </si>
  <si>
    <t>DSM Billings</t>
  </si>
  <si>
    <t>ECR</t>
  </si>
  <si>
    <t>Surcredit</t>
  </si>
  <si>
    <t>Buy</t>
  </si>
  <si>
    <t>Fees and Misc</t>
  </si>
  <si>
    <t>Changes for</t>
  </si>
  <si>
    <t>for Full Year</t>
  </si>
  <si>
    <t>Elimination of</t>
  </si>
  <si>
    <t xml:space="preserve">Number of </t>
  </si>
  <si>
    <t>And Bill</t>
  </si>
  <si>
    <t>Elimination</t>
  </si>
  <si>
    <t>of ECR at</t>
  </si>
  <si>
    <t>Total From</t>
  </si>
  <si>
    <t>to</t>
  </si>
  <si>
    <t>Revenues</t>
  </si>
  <si>
    <t>Factor Revenues</t>
  </si>
  <si>
    <t>Percentage</t>
  </si>
  <si>
    <t>Billings</t>
  </si>
  <si>
    <t>Thru</t>
  </si>
  <si>
    <t>Revenue</t>
  </si>
  <si>
    <t>FAC Rollin</t>
  </si>
  <si>
    <t>ECR Rollin</t>
  </si>
  <si>
    <t>At Current Rates</t>
  </si>
  <si>
    <t>of the Rollin</t>
  </si>
  <si>
    <t>Responsive Pricing</t>
  </si>
  <si>
    <t>Customers</t>
  </si>
  <si>
    <t>Corrections</t>
  </si>
  <si>
    <t>of ECR Plans</t>
  </si>
  <si>
    <t>Current Rates</t>
  </si>
  <si>
    <t>Detail Tab</t>
  </si>
  <si>
    <t>Correct</t>
  </si>
  <si>
    <t>Reflecting Rollin</t>
  </si>
  <si>
    <t>Increase</t>
  </si>
  <si>
    <t>Residential Rate - RS</t>
  </si>
  <si>
    <t>General Service Rate - GS</t>
  </si>
  <si>
    <t>Power Service Rate</t>
  </si>
  <si>
    <t>Time of Day Secondary Service TODS</t>
  </si>
  <si>
    <t>Time of Day Primary Service TODP</t>
  </si>
  <si>
    <t>Retail Transmission Service -- RTS</t>
  </si>
  <si>
    <t>Special Contract -- Customer #1</t>
  </si>
  <si>
    <t>Special Contract -- Customer #2</t>
  </si>
  <si>
    <t>Curtailable Service Riders - CSR10</t>
  </si>
  <si>
    <t>Curtailable Service Riders - CSR30</t>
  </si>
  <si>
    <t>TOTAL ULTIMATE CONSUMERS</t>
  </si>
  <si>
    <t>TOTAL JURISDICTIONAL</t>
  </si>
  <si>
    <t>(1) Increase in the CATV Pole Attachment charge.</t>
  </si>
  <si>
    <t>(2) Increase in the Meter Pulse Relay, Disconnect/Reconnect, and Meter Test Charges</t>
  </si>
  <si>
    <t>Other Revenues</t>
  </si>
  <si>
    <t>Louisville Gas and Electric</t>
  </si>
  <si>
    <t>Proposed Revenue Increases</t>
  </si>
  <si>
    <t xml:space="preserve"> </t>
  </si>
  <si>
    <t>Kentucky Utilities</t>
  </si>
  <si>
    <t>All Electric Schools</t>
  </si>
  <si>
    <t>Fluctuating Load Service - FLS</t>
  </si>
  <si>
    <t>Total Lighting Service</t>
  </si>
  <si>
    <t>Index</t>
  </si>
  <si>
    <t>Table 5</t>
  </si>
  <si>
    <t>Table 6</t>
  </si>
  <si>
    <t>KIUC Proposed Revenue Increases</t>
  </si>
  <si>
    <t>Table 7</t>
  </si>
  <si>
    <t>Table 8</t>
  </si>
  <si>
    <t>Curtailable Service Riders - CSR10*</t>
  </si>
  <si>
    <t>Curtailable Service Riders - CSR30*</t>
  </si>
  <si>
    <t xml:space="preserve">*KIUC opposes these LG&amp;E proposed reductions in the CSR Credits.  KIUC is </t>
  </si>
  <si>
    <t xml:space="preserve"> recommending increases in CSR credits of approximately 2.5%.</t>
  </si>
  <si>
    <t xml:space="preserve">*KIUC opposes these KU proposed reductions in the CSR Credits.  KIUC is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</si>
</sst>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000000000000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u val="singleAccounting"/>
      <sz val="10"/>
      <name val="Times New Roman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doubleAccounting"/>
      <sz val="9"/>
      <color indexed="8"/>
      <name val="Times New Roman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2"/>
    </font>
    <font>
      <u val="singleAccounting"/>
      <sz val="10"/>
      <color indexed="8"/>
      <name val="Times New Roman"/>
      <family val="1"/>
    </font>
    <font>
      <sz val="10"/>
      <color indexed="8"/>
      <name val="Calibri"/>
      <family val="2"/>
    </font>
    <font>
      <u val="singleAccounting"/>
      <sz val="9"/>
      <color indexed="8"/>
      <name val="Times New Roman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doubleAccounting"/>
      <sz val="9"/>
      <color theme="1"/>
      <name val="Times New Roman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2"/>
    </font>
    <font>
      <u val="singleAccounting"/>
      <sz val="10"/>
      <color theme="1"/>
      <name val="Times New Roman"/>
      <family val="1"/>
    </font>
    <font>
      <sz val="10"/>
      <color theme="1"/>
      <name val="Calibri"/>
      <family val="2"/>
    </font>
    <font>
      <u val="singleAccounting"/>
      <sz val="9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41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41" fontId="3" fillId="0" borderId="0" xfId="56" applyFont="1" applyFill="1">
      <alignment/>
      <protection/>
    </xf>
    <xf numFmtId="41" fontId="2" fillId="0" borderId="0" xfId="56">
      <alignment/>
      <protection/>
    </xf>
    <xf numFmtId="41" fontId="4" fillId="0" borderId="0" xfId="56" applyFont="1" applyFill="1">
      <alignment/>
      <protection/>
    </xf>
    <xf numFmtId="41" fontId="3" fillId="0" borderId="0" xfId="56" applyFont="1" applyFill="1" applyAlignment="1" quotePrefix="1">
      <alignment horizontal="left"/>
      <protection/>
    </xf>
    <xf numFmtId="41" fontId="5" fillId="0" borderId="0" xfId="56" applyFont="1" applyFill="1">
      <alignment/>
      <protection/>
    </xf>
    <xf numFmtId="41" fontId="3" fillId="0" borderId="0" xfId="56" applyFont="1" applyFill="1" applyAlignment="1">
      <alignment horizontal="center"/>
      <protection/>
    </xf>
    <xf numFmtId="41" fontId="3" fillId="0" borderId="0" xfId="56" applyFont="1" applyFill="1" applyBorder="1" applyAlignment="1">
      <alignment horizontal="center"/>
      <protection/>
    </xf>
    <xf numFmtId="164" fontId="0" fillId="0" borderId="0" xfId="44" applyNumberFormat="1" applyFont="1" applyAlignment="1">
      <alignment/>
    </xf>
    <xf numFmtId="164" fontId="3" fillId="0" borderId="0" xfId="44" applyNumberFormat="1" applyFont="1" applyAlignment="1">
      <alignment/>
    </xf>
    <xf numFmtId="10" fontId="0" fillId="0" borderId="0" xfId="60" applyNumberFormat="1" applyFont="1" applyAlignment="1">
      <alignment/>
    </xf>
    <xf numFmtId="164" fontId="47" fillId="0" borderId="0" xfId="46" applyNumberFormat="1" applyFont="1" applyBorder="1" applyAlignment="1">
      <alignment/>
    </xf>
    <xf numFmtId="164" fontId="0" fillId="0" borderId="0" xfId="46" applyNumberFormat="1" applyFont="1" applyBorder="1" applyAlignment="1">
      <alignment/>
    </xf>
    <xf numFmtId="164" fontId="7" fillId="0" borderId="0" xfId="44" applyNumberFormat="1" applyFont="1" applyFill="1" applyAlignment="1">
      <alignment/>
    </xf>
    <xf numFmtId="164" fontId="7" fillId="0" borderId="0" xfId="44" applyNumberFormat="1" applyFont="1" applyAlignment="1">
      <alignment/>
    </xf>
    <xf numFmtId="41" fontId="7" fillId="0" borderId="0" xfId="56" applyFont="1">
      <alignment/>
      <protection/>
    </xf>
    <xf numFmtId="164" fontId="7" fillId="0" borderId="0" xfId="56" applyNumberFormat="1" applyFont="1" quotePrefix="1">
      <alignment/>
      <protection/>
    </xf>
    <xf numFmtId="41" fontId="3" fillId="0" borderId="0" xfId="56" applyFont="1" quotePrefix="1">
      <alignment/>
      <protection/>
    </xf>
    <xf numFmtId="164" fontId="48" fillId="0" borderId="0" xfId="46" applyNumberFormat="1" applyFont="1" applyBorder="1" applyAlignment="1">
      <alignment/>
    </xf>
    <xf numFmtId="41" fontId="6" fillId="0" borderId="0" xfId="56" applyFont="1" applyFill="1" applyAlignment="1">
      <alignment horizontal="center"/>
      <protection/>
    </xf>
    <xf numFmtId="167" fontId="49" fillId="0" borderId="0" xfId="42" applyNumberFormat="1" applyFont="1" applyFill="1" applyBorder="1" applyAlignment="1">
      <alignment/>
    </xf>
    <xf numFmtId="167" fontId="50" fillId="0" borderId="0" xfId="42" applyNumberFormat="1" applyFont="1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Fill="1" applyAlignment="1">
      <alignment/>
    </xf>
    <xf numFmtId="41" fontId="4" fillId="0" borderId="10" xfId="56" applyFont="1" applyFill="1" applyBorder="1" applyAlignment="1">
      <alignment horizontal="centerContinuous"/>
      <protection/>
    </xf>
    <xf numFmtId="41" fontId="3" fillId="0" borderId="11" xfId="56" applyFont="1" applyFill="1" applyBorder="1" applyAlignment="1">
      <alignment horizontal="centerContinuous"/>
      <protection/>
    </xf>
    <xf numFmtId="41" fontId="3" fillId="0" borderId="12" xfId="56" applyFont="1" applyFill="1" applyBorder="1" applyAlignment="1">
      <alignment horizontal="centerContinuous"/>
      <protection/>
    </xf>
    <xf numFmtId="41" fontId="4" fillId="0" borderId="13" xfId="56" applyFont="1" applyFill="1" applyBorder="1" applyAlignment="1">
      <alignment horizontal="centerContinuous"/>
      <protection/>
    </xf>
    <xf numFmtId="41" fontId="3" fillId="0" borderId="0" xfId="56" applyFont="1" applyFill="1" applyBorder="1" applyAlignment="1">
      <alignment horizontal="centerContinuous"/>
      <protection/>
    </xf>
    <xf numFmtId="0" fontId="0" fillId="0" borderId="0" xfId="0" applyBorder="1" applyAlignment="1">
      <alignment horizontal="centerContinuous"/>
    </xf>
    <xf numFmtId="41" fontId="3" fillId="0" borderId="14" xfId="56" applyFont="1" applyFill="1" applyBorder="1" applyAlignment="1">
      <alignment horizontal="centerContinuous"/>
      <protection/>
    </xf>
    <xf numFmtId="41" fontId="3" fillId="0" borderId="0" xfId="56" applyFont="1" applyFill="1" applyBorder="1" applyAlignment="1" quotePrefix="1">
      <alignment horizontal="centerContinuous"/>
      <protection/>
    </xf>
    <xf numFmtId="41" fontId="3" fillId="0" borderId="13" xfId="56" applyFont="1" applyFill="1" applyBorder="1" applyAlignment="1">
      <alignment horizontal="center"/>
      <protection/>
    </xf>
    <xf numFmtId="41" fontId="3" fillId="0" borderId="0" xfId="56" applyFont="1" applyFill="1" applyBorder="1" applyAlignment="1" quotePrefix="1">
      <alignment horizontal="center"/>
      <protection/>
    </xf>
    <xf numFmtId="41" fontId="3" fillId="0" borderId="14" xfId="56" applyFont="1" applyFill="1" applyBorder="1" applyAlignment="1">
      <alignment horizontal="center"/>
      <protection/>
    </xf>
    <xf numFmtId="41" fontId="6" fillId="0" borderId="0" xfId="56" applyFont="1" applyFill="1" applyBorder="1" applyAlignment="1">
      <alignment horizontal="center"/>
      <protection/>
    </xf>
    <xf numFmtId="41" fontId="6" fillId="0" borderId="14" xfId="56" applyFont="1" applyFill="1" applyBorder="1" applyAlignment="1">
      <alignment horizontal="center"/>
      <protection/>
    </xf>
    <xf numFmtId="41" fontId="2" fillId="0" borderId="0" xfId="56" applyBorder="1">
      <alignment/>
      <protection/>
    </xf>
    <xf numFmtId="41" fontId="2" fillId="0" borderId="14" xfId="56" applyBorder="1">
      <alignment/>
      <protection/>
    </xf>
    <xf numFmtId="41" fontId="3" fillId="0" borderId="13" xfId="56" applyFont="1" applyFill="1" applyBorder="1">
      <alignment/>
      <protection/>
    </xf>
    <xf numFmtId="164" fontId="0" fillId="0" borderId="0" xfId="44" applyNumberFormat="1" applyFont="1" applyBorder="1" applyAlignment="1">
      <alignment/>
    </xf>
    <xf numFmtId="164" fontId="0" fillId="0" borderId="0" xfId="44" applyNumberFormat="1" applyFont="1" applyFill="1" applyBorder="1" applyAlignment="1">
      <alignment/>
    </xf>
    <xf numFmtId="164" fontId="3" fillId="0" borderId="0" xfId="44" applyNumberFormat="1" applyFont="1" applyBorder="1" applyAlignment="1">
      <alignment/>
    </xf>
    <xf numFmtId="164" fontId="2" fillId="0" borderId="0" xfId="44" applyNumberFormat="1" applyFont="1" applyBorder="1" applyAlignment="1">
      <alignment/>
    </xf>
    <xf numFmtId="167" fontId="3" fillId="0" borderId="0" xfId="42" applyNumberFormat="1" applyFont="1" applyBorder="1" applyAlignment="1">
      <alignment/>
    </xf>
    <xf numFmtId="10" fontId="51" fillId="0" borderId="14" xfId="60" applyNumberFormat="1" applyFont="1" applyBorder="1" applyAlignment="1">
      <alignment horizontal="center"/>
    </xf>
    <xf numFmtId="41" fontId="3" fillId="0" borderId="13" xfId="56" applyFont="1" applyFill="1" applyBorder="1" applyAlignment="1" quotePrefix="1">
      <alignment horizontal="left"/>
      <protection/>
    </xf>
    <xf numFmtId="0" fontId="2" fillId="0" borderId="0" xfId="56" applyNumberFormat="1" applyBorder="1">
      <alignment/>
      <protection/>
    </xf>
    <xf numFmtId="167" fontId="3" fillId="0" borderId="0" xfId="42" applyNumberFormat="1" applyFont="1" applyFill="1" applyBorder="1" applyAlignment="1">
      <alignment/>
    </xf>
    <xf numFmtId="164" fontId="3" fillId="0" borderId="0" xfId="44" applyNumberFormat="1" applyFont="1" applyFill="1" applyBorder="1" applyAlignment="1">
      <alignment/>
    </xf>
    <xf numFmtId="164" fontId="2" fillId="0" borderId="0" xfId="44" applyNumberFormat="1" applyFont="1" applyFill="1" applyBorder="1" applyAlignment="1">
      <alignment/>
    </xf>
    <xf numFmtId="10" fontId="51" fillId="0" borderId="14" xfId="60" applyNumberFormat="1" applyFont="1" applyFill="1" applyBorder="1" applyAlignment="1">
      <alignment horizontal="center"/>
    </xf>
    <xf numFmtId="41" fontId="3" fillId="0" borderId="13" xfId="0" applyNumberFormat="1" applyFont="1" applyFill="1" applyBorder="1" applyAlignment="1" quotePrefix="1">
      <alignment horizontal="left"/>
    </xf>
    <xf numFmtId="41" fontId="0" fillId="0" borderId="0" xfId="0" applyNumberFormat="1" applyBorder="1" applyAlignment="1">
      <alignment/>
    </xf>
    <xf numFmtId="164" fontId="52" fillId="0" borderId="0" xfId="44" applyNumberFormat="1" applyFont="1" applyBorder="1" applyAlignment="1">
      <alignment/>
    </xf>
    <xf numFmtId="41" fontId="52" fillId="0" borderId="0" xfId="0" applyNumberFormat="1" applyFont="1" applyBorder="1" applyAlignment="1">
      <alignment/>
    </xf>
    <xf numFmtId="164" fontId="6" fillId="0" borderId="0" xfId="44" applyNumberFormat="1" applyFont="1" applyBorder="1" applyAlignment="1">
      <alignment/>
    </xf>
    <xf numFmtId="167" fontId="3" fillId="0" borderId="0" xfId="42" applyNumberFormat="1" applyFont="1" applyBorder="1" applyAlignment="1">
      <alignment/>
    </xf>
    <xf numFmtId="10" fontId="49" fillId="0" borderId="14" xfId="60" applyNumberFormat="1" applyFont="1" applyBorder="1" applyAlignment="1">
      <alignment horizontal="center"/>
    </xf>
    <xf numFmtId="41" fontId="3" fillId="0" borderId="14" xfId="56" applyFont="1" applyBorder="1" applyAlignment="1">
      <alignment horizontal="center"/>
      <protection/>
    </xf>
    <xf numFmtId="41" fontId="4" fillId="0" borderId="13" xfId="56" applyFont="1" applyFill="1" applyBorder="1">
      <alignment/>
      <protection/>
    </xf>
    <xf numFmtId="10" fontId="49" fillId="0" borderId="14" xfId="60" applyNumberFormat="1" applyFont="1" applyBorder="1" applyAlignment="1">
      <alignment horizontal="center"/>
    </xf>
    <xf numFmtId="41" fontId="3" fillId="0" borderId="13" xfId="56" applyFont="1" applyFill="1" applyBorder="1" applyAlignment="1">
      <alignment horizontal="left" indent="1"/>
      <protection/>
    </xf>
    <xf numFmtId="164" fontId="0" fillId="0" borderId="15" xfId="46" applyNumberFormat="1" applyFont="1" applyBorder="1" applyAlignment="1">
      <alignment/>
    </xf>
    <xf numFmtId="167" fontId="51" fillId="0" borderId="15" xfId="42" applyNumberFormat="1" applyFont="1" applyFill="1" applyBorder="1" applyAlignment="1">
      <alignment/>
    </xf>
    <xf numFmtId="10" fontId="51" fillId="0" borderId="16" xfId="6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1" fontId="2" fillId="0" borderId="11" xfId="56" applyBorder="1" applyAlignment="1">
      <alignment horizontal="centerContinuous"/>
      <protection/>
    </xf>
    <xf numFmtId="41" fontId="2" fillId="0" borderId="12" xfId="56" applyBorder="1" applyAlignment="1">
      <alignment horizontal="centerContinuous"/>
      <protection/>
    </xf>
    <xf numFmtId="41" fontId="3" fillId="0" borderId="13" xfId="56" applyFont="1" applyFill="1" applyBorder="1" applyAlignment="1">
      <alignment horizontal="left"/>
      <protection/>
    </xf>
    <xf numFmtId="41" fontId="3" fillId="0" borderId="17" xfId="56" applyFont="1" applyFill="1" applyBorder="1">
      <alignment/>
      <protection/>
    </xf>
    <xf numFmtId="164" fontId="7" fillId="0" borderId="18" xfId="44" applyNumberFormat="1" applyFont="1" applyFill="1" applyBorder="1" applyAlignment="1">
      <alignment/>
    </xf>
    <xf numFmtId="41" fontId="2" fillId="0" borderId="18" xfId="56" applyBorder="1">
      <alignment/>
      <protection/>
    </xf>
    <xf numFmtId="164" fontId="0" fillId="0" borderId="18" xfId="44" applyNumberFormat="1" applyFont="1" applyBorder="1" applyAlignment="1">
      <alignment/>
    </xf>
    <xf numFmtId="164" fontId="7" fillId="0" borderId="18" xfId="44" applyNumberFormat="1" applyFont="1" applyBorder="1" applyAlignment="1">
      <alignment/>
    </xf>
    <xf numFmtId="164" fontId="3" fillId="0" borderId="18" xfId="44" applyNumberFormat="1" applyFont="1" applyBorder="1" applyAlignment="1">
      <alignment/>
    </xf>
    <xf numFmtId="41" fontId="2" fillId="0" borderId="19" xfId="56" applyBorder="1">
      <alignment/>
      <protection/>
    </xf>
    <xf numFmtId="167" fontId="0" fillId="0" borderId="0" xfId="0" applyNumberFormat="1" applyAlignment="1">
      <alignment/>
    </xf>
    <xf numFmtId="167" fontId="0" fillId="0" borderId="0" xfId="42" applyNumberFormat="1" applyFont="1" applyAlignment="1">
      <alignment/>
    </xf>
    <xf numFmtId="167" fontId="0" fillId="33" borderId="0" xfId="0" applyNumberFormat="1" applyFill="1" applyAlignment="1">
      <alignment/>
    </xf>
    <xf numFmtId="167" fontId="6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7" fontId="51" fillId="0" borderId="0" xfId="42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5" fillId="0" borderId="10" xfId="0" applyFont="1" applyBorder="1" applyAlignment="1">
      <alignment/>
    </xf>
    <xf numFmtId="0" fontId="0" fillId="0" borderId="11" xfId="0" applyBorder="1" applyAlignment="1">
      <alignment/>
    </xf>
    <xf numFmtId="41" fontId="30" fillId="0" borderId="17" xfId="56" applyFont="1" applyFill="1" applyBorder="1">
      <alignment/>
      <protection/>
    </xf>
    <xf numFmtId="41" fontId="2" fillId="0" borderId="11" xfId="56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19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60"/>
  <sheetViews>
    <sheetView showGridLines="0" tabSelected="1" zoomScalePageLayoutView="0" workbookViewId="0" topLeftCell="AA33">
      <selection activeCell="AI41" sqref="AI41"/>
    </sheetView>
  </sheetViews>
  <sheetFormatPr defaultColWidth="9.140625" defaultRowHeight="15"/>
  <cols>
    <col min="1" max="1" width="32.57421875" style="0" customWidth="1"/>
    <col min="2" max="22" width="0" style="0" hidden="1" customWidth="1"/>
    <col min="23" max="23" width="17.28125" style="0" hidden="1" customWidth="1"/>
    <col min="24" max="24" width="2.28125" style="0" hidden="1" customWidth="1"/>
    <col min="25" max="26" width="15.421875" style="0" hidden="1" customWidth="1"/>
    <col min="27" max="27" width="13.7109375" style="0" customWidth="1"/>
    <col min="28" max="28" width="11.28125" style="0" customWidth="1"/>
    <col min="29" max="29" width="10.7109375" style="0" customWidth="1"/>
    <col min="30" max="31" width="6.421875" style="0" customWidth="1"/>
    <col min="32" max="32" width="13.57421875" style="0" bestFit="1" customWidth="1"/>
    <col min="33" max="33" width="13.7109375" style="0" bestFit="1" customWidth="1"/>
    <col min="37" max="37" width="32.57421875" style="0" customWidth="1"/>
    <col min="38" max="62" width="0" style="0" hidden="1" customWidth="1"/>
    <col min="63" max="63" width="13.7109375" style="0" customWidth="1"/>
    <col min="64" max="64" width="11.28125" style="0" customWidth="1"/>
    <col min="65" max="65" width="10.7109375" style="0" customWidth="1"/>
  </cols>
  <sheetData>
    <row r="1" spans="1:29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2"/>
      <c r="Y2" s="2"/>
      <c r="Z2" s="2"/>
      <c r="AA2" s="2"/>
      <c r="AB2" s="2"/>
      <c r="AC2" s="2"/>
    </row>
    <row r="3" spans="1:29" ht="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"/>
      <c r="X3" s="2"/>
      <c r="Y3" s="2"/>
      <c r="Z3" s="2"/>
      <c r="AA3" s="2"/>
      <c r="AB3" s="2"/>
      <c r="AC3" s="2"/>
    </row>
    <row r="4" spans="1:29" ht="15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"/>
      <c r="X4" s="2"/>
      <c r="Y4" s="2"/>
      <c r="Z4" s="2"/>
      <c r="AA4" s="2"/>
      <c r="AB4" s="2"/>
      <c r="AC4" s="2"/>
    </row>
    <row r="5" spans="1:29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8">
      <c r="A6" s="5"/>
      <c r="B6" s="6"/>
      <c r="C6" s="6"/>
      <c r="D6" s="6"/>
      <c r="E6" s="6"/>
      <c r="F6" s="6"/>
      <c r="G6" s="6"/>
      <c r="H6" s="6"/>
      <c r="I6" s="6"/>
      <c r="J6" s="6" t="s">
        <v>0</v>
      </c>
      <c r="K6" s="6" t="s">
        <v>0</v>
      </c>
      <c r="L6" s="6"/>
      <c r="M6" s="6"/>
      <c r="N6" s="6"/>
      <c r="O6" s="6"/>
      <c r="P6" s="6"/>
      <c r="Q6" s="6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1"/>
    </row>
    <row r="7" spans="1:29" ht="14.25">
      <c r="A7" s="24" t="s">
        <v>85</v>
      </c>
      <c r="B7" s="25"/>
      <c r="C7" s="25" t="s">
        <v>0</v>
      </c>
      <c r="D7" s="25"/>
      <c r="E7" s="25"/>
      <c r="F7" s="25" t="s">
        <v>0</v>
      </c>
      <c r="G7" s="25" t="s">
        <v>0</v>
      </c>
      <c r="H7" s="25" t="s">
        <v>0</v>
      </c>
      <c r="I7" s="25" t="s">
        <v>1</v>
      </c>
      <c r="J7" s="25" t="s">
        <v>2</v>
      </c>
      <c r="K7" s="25" t="s">
        <v>2</v>
      </c>
      <c r="L7" s="25"/>
      <c r="M7" s="25" t="s">
        <v>0</v>
      </c>
      <c r="N7" s="25"/>
      <c r="O7" s="25" t="s">
        <v>0</v>
      </c>
      <c r="P7" s="25" t="s">
        <v>0</v>
      </c>
      <c r="Q7" s="25" t="s">
        <v>3</v>
      </c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6"/>
    </row>
    <row r="8" spans="1:65" ht="14.25">
      <c r="A8" s="27" t="s">
        <v>77</v>
      </c>
      <c r="B8" s="28" t="s">
        <v>4</v>
      </c>
      <c r="C8" s="28" t="s">
        <v>5</v>
      </c>
      <c r="D8" s="28" t="s">
        <v>0</v>
      </c>
      <c r="E8" s="28" t="s">
        <v>0</v>
      </c>
      <c r="F8" s="28" t="s">
        <v>5</v>
      </c>
      <c r="G8" s="28" t="s">
        <v>5</v>
      </c>
      <c r="H8" s="28" t="s">
        <v>5</v>
      </c>
      <c r="I8" s="28" t="s">
        <v>6</v>
      </c>
      <c r="J8" s="28" t="s">
        <v>7</v>
      </c>
      <c r="K8" s="28" t="s">
        <v>7</v>
      </c>
      <c r="L8" s="28"/>
      <c r="M8" s="28" t="s">
        <v>3</v>
      </c>
      <c r="N8" s="28" t="s">
        <v>0</v>
      </c>
      <c r="O8" s="28" t="s">
        <v>8</v>
      </c>
      <c r="P8" s="28" t="s">
        <v>8</v>
      </c>
      <c r="Q8" s="28" t="s">
        <v>9</v>
      </c>
      <c r="R8" s="28" t="s">
        <v>0</v>
      </c>
      <c r="S8" s="28" t="s">
        <v>10</v>
      </c>
      <c r="T8" s="28"/>
      <c r="U8" s="28"/>
      <c r="V8" s="28"/>
      <c r="W8" s="28" t="s">
        <v>10</v>
      </c>
      <c r="X8" s="28"/>
      <c r="Y8" s="28"/>
      <c r="Z8" s="28"/>
      <c r="AA8" s="29"/>
      <c r="AB8" s="28"/>
      <c r="AC8" s="30"/>
      <c r="AK8" s="24" t="s">
        <v>88</v>
      </c>
      <c r="AL8" s="25"/>
      <c r="AM8" s="25" t="s">
        <v>0</v>
      </c>
      <c r="AN8" s="25"/>
      <c r="AO8" s="25"/>
      <c r="AP8" s="25" t="s">
        <v>0</v>
      </c>
      <c r="AQ8" s="25" t="s">
        <v>0</v>
      </c>
      <c r="AR8" s="25" t="s">
        <v>0</v>
      </c>
      <c r="AS8" s="25" t="s">
        <v>1</v>
      </c>
      <c r="AT8" s="25" t="s">
        <v>2</v>
      </c>
      <c r="AU8" s="25" t="s">
        <v>2</v>
      </c>
      <c r="AV8" s="25"/>
      <c r="AW8" s="25" t="s">
        <v>0</v>
      </c>
      <c r="AX8" s="25"/>
      <c r="AY8" s="25" t="s">
        <v>0</v>
      </c>
      <c r="AZ8" s="25" t="s">
        <v>0</v>
      </c>
      <c r="BA8" s="25" t="s">
        <v>3</v>
      </c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</row>
    <row r="9" spans="1:65" ht="14.25">
      <c r="A9" s="27" t="s">
        <v>78</v>
      </c>
      <c r="B9" s="28" t="s">
        <v>12</v>
      </c>
      <c r="C9" s="28" t="s">
        <v>13</v>
      </c>
      <c r="D9" s="28" t="s">
        <v>5</v>
      </c>
      <c r="E9" s="28" t="s">
        <v>5</v>
      </c>
      <c r="F9" s="28" t="s">
        <v>14</v>
      </c>
      <c r="G9" s="28" t="s">
        <v>15</v>
      </c>
      <c r="H9" s="28" t="s">
        <v>16</v>
      </c>
      <c r="I9" s="28" t="s">
        <v>17</v>
      </c>
      <c r="J9" s="28" t="s">
        <v>18</v>
      </c>
      <c r="K9" s="28" t="s">
        <v>18</v>
      </c>
      <c r="L9" s="28" t="s">
        <v>1</v>
      </c>
      <c r="M9" s="28" t="s">
        <v>19</v>
      </c>
      <c r="N9" s="28" t="s">
        <v>3</v>
      </c>
      <c r="O9" s="28" t="s">
        <v>20</v>
      </c>
      <c r="P9" s="28" t="s">
        <v>21</v>
      </c>
      <c r="Q9" s="28" t="s">
        <v>18</v>
      </c>
      <c r="R9" s="28" t="s">
        <v>3</v>
      </c>
      <c r="S9" s="31" t="s">
        <v>22</v>
      </c>
      <c r="T9" s="28" t="s">
        <v>23</v>
      </c>
      <c r="U9" s="28" t="s">
        <v>24</v>
      </c>
      <c r="V9" s="28"/>
      <c r="W9" s="31" t="s">
        <v>22</v>
      </c>
      <c r="X9" s="28"/>
      <c r="Y9" s="28" t="s">
        <v>25</v>
      </c>
      <c r="Z9" s="28" t="s">
        <v>26</v>
      </c>
      <c r="AA9" s="29"/>
      <c r="AB9" s="28"/>
      <c r="AC9" s="30"/>
      <c r="AK9" s="27" t="s">
        <v>77</v>
      </c>
      <c r="AL9" s="28" t="s">
        <v>4</v>
      </c>
      <c r="AM9" s="28" t="s">
        <v>5</v>
      </c>
      <c r="AN9" s="28" t="s">
        <v>0</v>
      </c>
      <c r="AO9" s="28" t="s">
        <v>0</v>
      </c>
      <c r="AP9" s="28" t="s">
        <v>5</v>
      </c>
      <c r="AQ9" s="28" t="s">
        <v>5</v>
      </c>
      <c r="AR9" s="28" t="s">
        <v>5</v>
      </c>
      <c r="AS9" s="28" t="s">
        <v>6</v>
      </c>
      <c r="AT9" s="28" t="s">
        <v>7</v>
      </c>
      <c r="AU9" s="28" t="s">
        <v>7</v>
      </c>
      <c r="AV9" s="28"/>
      <c r="AW9" s="28" t="s">
        <v>3</v>
      </c>
      <c r="AX9" s="28" t="s">
        <v>0</v>
      </c>
      <c r="AY9" s="28" t="s">
        <v>8</v>
      </c>
      <c r="AZ9" s="28" t="s">
        <v>8</v>
      </c>
      <c r="BA9" s="28" t="s">
        <v>9</v>
      </c>
      <c r="BB9" s="28" t="s">
        <v>0</v>
      </c>
      <c r="BC9" s="28" t="s">
        <v>10</v>
      </c>
      <c r="BD9" s="28"/>
      <c r="BE9" s="28"/>
      <c r="BF9" s="28"/>
      <c r="BG9" s="28" t="s">
        <v>10</v>
      </c>
      <c r="BH9" s="28"/>
      <c r="BI9" s="28"/>
      <c r="BJ9" s="28"/>
      <c r="BK9" s="29"/>
      <c r="BL9" s="28"/>
      <c r="BM9" s="30"/>
    </row>
    <row r="10" spans="1:65" ht="14.25">
      <c r="A10" s="32"/>
      <c r="B10" s="33" t="s">
        <v>27</v>
      </c>
      <c r="C10" s="7" t="s">
        <v>28</v>
      </c>
      <c r="D10" s="7" t="s">
        <v>29</v>
      </c>
      <c r="E10" s="7" t="s">
        <v>30</v>
      </c>
      <c r="F10" s="7" t="s">
        <v>31</v>
      </c>
      <c r="G10" s="7" t="s">
        <v>32</v>
      </c>
      <c r="H10" s="7" t="s">
        <v>33</v>
      </c>
      <c r="I10" s="7"/>
      <c r="J10" s="7" t="s">
        <v>34</v>
      </c>
      <c r="K10" s="7" t="s">
        <v>34</v>
      </c>
      <c r="L10" s="7" t="s">
        <v>6</v>
      </c>
      <c r="M10" s="7" t="s">
        <v>35</v>
      </c>
      <c r="N10" s="7" t="s">
        <v>36</v>
      </c>
      <c r="O10" s="7" t="s">
        <v>37</v>
      </c>
      <c r="P10" s="33" t="s">
        <v>38</v>
      </c>
      <c r="Q10" s="7" t="s">
        <v>30</v>
      </c>
      <c r="R10" s="7" t="s">
        <v>39</v>
      </c>
      <c r="S10" s="7" t="s">
        <v>40</v>
      </c>
      <c r="T10" s="7" t="s">
        <v>41</v>
      </c>
      <c r="U10" s="7" t="s">
        <v>42</v>
      </c>
      <c r="V10" s="7"/>
      <c r="W10" s="7" t="s">
        <v>40</v>
      </c>
      <c r="X10" s="7"/>
      <c r="Y10" s="7" t="s">
        <v>43</v>
      </c>
      <c r="Z10" s="7" t="s">
        <v>44</v>
      </c>
      <c r="AA10" s="7" t="s">
        <v>11</v>
      </c>
      <c r="AB10" s="7"/>
      <c r="AC10" s="34" t="s">
        <v>45</v>
      </c>
      <c r="AK10" s="27" t="s">
        <v>87</v>
      </c>
      <c r="AL10" s="28" t="s">
        <v>12</v>
      </c>
      <c r="AM10" s="28" t="s">
        <v>13</v>
      </c>
      <c r="AN10" s="28" t="s">
        <v>5</v>
      </c>
      <c r="AO10" s="28" t="s">
        <v>5</v>
      </c>
      <c r="AP10" s="28" t="s">
        <v>14</v>
      </c>
      <c r="AQ10" s="28" t="s">
        <v>15</v>
      </c>
      <c r="AR10" s="28" t="s">
        <v>16</v>
      </c>
      <c r="AS10" s="28" t="s">
        <v>17</v>
      </c>
      <c r="AT10" s="28" t="s">
        <v>18</v>
      </c>
      <c r="AU10" s="28" t="s">
        <v>18</v>
      </c>
      <c r="AV10" s="28" t="s">
        <v>1</v>
      </c>
      <c r="AW10" s="28" t="s">
        <v>19</v>
      </c>
      <c r="AX10" s="28" t="s">
        <v>3</v>
      </c>
      <c r="AY10" s="28" t="s">
        <v>20</v>
      </c>
      <c r="AZ10" s="28" t="s">
        <v>21</v>
      </c>
      <c r="BA10" s="28" t="s">
        <v>18</v>
      </c>
      <c r="BB10" s="28" t="s">
        <v>3</v>
      </c>
      <c r="BC10" s="31" t="s">
        <v>22</v>
      </c>
      <c r="BD10" s="28" t="s">
        <v>23</v>
      </c>
      <c r="BE10" s="28" t="s">
        <v>24</v>
      </c>
      <c r="BF10" s="28"/>
      <c r="BG10" s="31" t="s">
        <v>22</v>
      </c>
      <c r="BH10" s="28"/>
      <c r="BI10" s="28" t="s">
        <v>25</v>
      </c>
      <c r="BJ10" s="28" t="s">
        <v>26</v>
      </c>
      <c r="BK10" s="29"/>
      <c r="BL10" s="28"/>
      <c r="BM10" s="30"/>
    </row>
    <row r="11" spans="1:65" ht="15">
      <c r="A11" s="32"/>
      <c r="B11" s="7"/>
      <c r="C11" s="7" t="s">
        <v>46</v>
      </c>
      <c r="D11" s="7"/>
      <c r="E11" s="7" t="s">
        <v>46</v>
      </c>
      <c r="F11" s="7" t="s">
        <v>46</v>
      </c>
      <c r="G11" s="7" t="s">
        <v>47</v>
      </c>
      <c r="H11" s="7" t="s">
        <v>48</v>
      </c>
      <c r="I11" s="7"/>
      <c r="J11" s="7" t="s">
        <v>49</v>
      </c>
      <c r="K11" s="33" t="s">
        <v>50</v>
      </c>
      <c r="L11" s="7" t="s">
        <v>51</v>
      </c>
      <c r="M11" s="7" t="s">
        <v>52</v>
      </c>
      <c r="N11" s="7" t="s">
        <v>53</v>
      </c>
      <c r="O11" s="7" t="s">
        <v>54</v>
      </c>
      <c r="P11" s="7" t="s">
        <v>55</v>
      </c>
      <c r="Q11" s="7" t="s">
        <v>43</v>
      </c>
      <c r="R11" s="7" t="s">
        <v>56</v>
      </c>
      <c r="S11" s="7" t="s">
        <v>57</v>
      </c>
      <c r="T11" s="33" t="s">
        <v>58</v>
      </c>
      <c r="U11" s="7" t="s">
        <v>59</v>
      </c>
      <c r="V11" s="7"/>
      <c r="W11" s="7" t="s">
        <v>57</v>
      </c>
      <c r="X11" s="7"/>
      <c r="Y11" s="7"/>
      <c r="Z11" s="7" t="s">
        <v>60</v>
      </c>
      <c r="AA11" s="35" t="s">
        <v>43</v>
      </c>
      <c r="AB11" s="35" t="s">
        <v>61</v>
      </c>
      <c r="AC11" s="36" t="s">
        <v>61</v>
      </c>
      <c r="AD11" s="19" t="s">
        <v>84</v>
      </c>
      <c r="AE11" s="19"/>
      <c r="AK11" s="32"/>
      <c r="AL11" s="33" t="s">
        <v>27</v>
      </c>
      <c r="AM11" s="7" t="s">
        <v>28</v>
      </c>
      <c r="AN11" s="7" t="s">
        <v>29</v>
      </c>
      <c r="AO11" s="7" t="s">
        <v>30</v>
      </c>
      <c r="AP11" s="7" t="s">
        <v>31</v>
      </c>
      <c r="AQ11" s="7" t="s">
        <v>32</v>
      </c>
      <c r="AR11" s="7" t="s">
        <v>33</v>
      </c>
      <c r="AS11" s="7"/>
      <c r="AT11" s="7" t="s">
        <v>34</v>
      </c>
      <c r="AU11" s="7" t="s">
        <v>34</v>
      </c>
      <c r="AV11" s="7" t="s">
        <v>6</v>
      </c>
      <c r="AW11" s="7" t="s">
        <v>35</v>
      </c>
      <c r="AX11" s="7" t="s">
        <v>36</v>
      </c>
      <c r="AY11" s="7" t="s">
        <v>37</v>
      </c>
      <c r="AZ11" s="33" t="s">
        <v>38</v>
      </c>
      <c r="BA11" s="7" t="s">
        <v>30</v>
      </c>
      <c r="BB11" s="7" t="s">
        <v>39</v>
      </c>
      <c r="BC11" s="7" t="s">
        <v>40</v>
      </c>
      <c r="BD11" s="7" t="s">
        <v>41</v>
      </c>
      <c r="BE11" s="7" t="s">
        <v>42</v>
      </c>
      <c r="BF11" s="7"/>
      <c r="BG11" s="7" t="s">
        <v>40</v>
      </c>
      <c r="BH11" s="7"/>
      <c r="BI11" s="7" t="s">
        <v>43</v>
      </c>
      <c r="BJ11" s="7" t="s">
        <v>44</v>
      </c>
      <c r="BK11" s="7" t="s">
        <v>11</v>
      </c>
      <c r="BL11" s="7"/>
      <c r="BM11" s="34" t="s">
        <v>45</v>
      </c>
    </row>
    <row r="12" spans="1:65" ht="16.5">
      <c r="A12" s="32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8"/>
      <c r="AK12" s="32"/>
      <c r="AL12" s="7"/>
      <c r="AM12" s="7" t="s">
        <v>46</v>
      </c>
      <c r="AN12" s="7"/>
      <c r="AO12" s="7" t="s">
        <v>46</v>
      </c>
      <c r="AP12" s="7" t="s">
        <v>46</v>
      </c>
      <c r="AQ12" s="7" t="s">
        <v>47</v>
      </c>
      <c r="AR12" s="7" t="s">
        <v>48</v>
      </c>
      <c r="AS12" s="7"/>
      <c r="AT12" s="7" t="s">
        <v>49</v>
      </c>
      <c r="AU12" s="33" t="s">
        <v>50</v>
      </c>
      <c r="AV12" s="7" t="s">
        <v>51</v>
      </c>
      <c r="AW12" s="7" t="s">
        <v>52</v>
      </c>
      <c r="AX12" s="7" t="s">
        <v>53</v>
      </c>
      <c r="AY12" s="7" t="s">
        <v>54</v>
      </c>
      <c r="AZ12" s="7" t="s">
        <v>55</v>
      </c>
      <c r="BA12" s="7" t="s">
        <v>43</v>
      </c>
      <c r="BB12" s="7" t="s">
        <v>56</v>
      </c>
      <c r="BC12" s="7" t="s">
        <v>57</v>
      </c>
      <c r="BD12" s="33" t="s">
        <v>58</v>
      </c>
      <c r="BE12" s="7" t="s">
        <v>59</v>
      </c>
      <c r="BF12" s="7"/>
      <c r="BG12" s="7" t="s">
        <v>57</v>
      </c>
      <c r="BH12" s="7"/>
      <c r="BI12" s="7"/>
      <c r="BJ12" s="7" t="s">
        <v>60</v>
      </c>
      <c r="BK12" s="35" t="s">
        <v>43</v>
      </c>
      <c r="BL12" s="35" t="s">
        <v>61</v>
      </c>
      <c r="BM12" s="36" t="s">
        <v>61</v>
      </c>
    </row>
    <row r="13" spans="1:65" ht="15">
      <c r="A13" s="39" t="s">
        <v>62</v>
      </c>
      <c r="B13" s="40">
        <v>364714022</v>
      </c>
      <c r="C13" s="40">
        <v>13018496</v>
      </c>
      <c r="D13" s="40">
        <v>9998518</v>
      </c>
      <c r="E13" s="40">
        <v>2388225</v>
      </c>
      <c r="F13" s="40">
        <v>-3</v>
      </c>
      <c r="G13" s="40">
        <v>0</v>
      </c>
      <c r="H13" s="40">
        <v>666626</v>
      </c>
      <c r="I13" s="40">
        <v>338642160</v>
      </c>
      <c r="J13" s="40">
        <v>1488944</v>
      </c>
      <c r="K13" s="40">
        <v>669641</v>
      </c>
      <c r="L13" s="40">
        <v>340800745</v>
      </c>
      <c r="M13" s="40">
        <v>9836112</v>
      </c>
      <c r="N13" s="40">
        <v>3709</v>
      </c>
      <c r="O13" s="40">
        <v>910637.31236</v>
      </c>
      <c r="P13" s="41">
        <v>-87579</v>
      </c>
      <c r="Q13" s="40">
        <v>-3795641</v>
      </c>
      <c r="R13" s="40">
        <v>3500424</v>
      </c>
      <c r="S13" s="40">
        <v>351168407.31236</v>
      </c>
      <c r="T13" s="42">
        <v>351168407.31236</v>
      </c>
      <c r="U13" s="42">
        <v>0</v>
      </c>
      <c r="V13" s="43"/>
      <c r="W13" s="42">
        <v>351168407.31236</v>
      </c>
      <c r="X13" s="42"/>
      <c r="Y13" s="42">
        <v>295217</v>
      </c>
      <c r="Z13" s="42">
        <v>902</v>
      </c>
      <c r="AA13" s="44">
        <v>351464526.31236</v>
      </c>
      <c r="AB13" s="44">
        <v>30238063.34040004</v>
      </c>
      <c r="AC13" s="45">
        <v>0.0860344674259567</v>
      </c>
      <c r="AD13" s="22">
        <f>AC13/AC$25</f>
        <v>1.239181798807663</v>
      </c>
      <c r="AE13" s="22"/>
      <c r="AK13" s="32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8"/>
    </row>
    <row r="14" spans="1:65" ht="15">
      <c r="A14" s="39" t="s">
        <v>63</v>
      </c>
      <c r="B14" s="40">
        <v>136541859</v>
      </c>
      <c r="C14" s="40">
        <v>4353626</v>
      </c>
      <c r="D14" s="40">
        <v>2376817</v>
      </c>
      <c r="E14" s="40">
        <v>900977</v>
      </c>
      <c r="F14" s="40">
        <v>-32</v>
      </c>
      <c r="G14" s="40">
        <v>0</v>
      </c>
      <c r="H14" s="40">
        <v>13117</v>
      </c>
      <c r="I14" s="40">
        <v>128897354</v>
      </c>
      <c r="J14" s="40">
        <v>541125</v>
      </c>
      <c r="K14" s="40">
        <v>425654</v>
      </c>
      <c r="L14" s="40">
        <v>129864133</v>
      </c>
      <c r="M14" s="40">
        <v>3327983</v>
      </c>
      <c r="N14" s="40">
        <v>-1149.796129999997</v>
      </c>
      <c r="O14" s="40">
        <v>469659.00974999997</v>
      </c>
      <c r="P14" s="41">
        <v>-2148925</v>
      </c>
      <c r="Q14" s="40">
        <v>-1606150</v>
      </c>
      <c r="R14" s="40">
        <v>1477084</v>
      </c>
      <c r="S14" s="40">
        <v>131382634.21361999</v>
      </c>
      <c r="T14" s="42">
        <v>131382634.21361999</v>
      </c>
      <c r="U14" s="42">
        <v>0</v>
      </c>
      <c r="V14" s="43"/>
      <c r="W14" s="42">
        <v>131382634.21361999</v>
      </c>
      <c r="X14" s="42"/>
      <c r="Y14" s="42">
        <v>129066</v>
      </c>
      <c r="Z14" s="42">
        <v>1033423</v>
      </c>
      <c r="AA14" s="44">
        <v>132545123.21361999</v>
      </c>
      <c r="AB14" s="44">
        <v>6743615.116385683</v>
      </c>
      <c r="AC14" s="45">
        <v>0.05087788183286948</v>
      </c>
      <c r="AD14" s="22">
        <f aca="true" t="shared" si="0" ref="AD14:AD27">AC14/AC$25</f>
        <v>0.732810314464242</v>
      </c>
      <c r="AE14" s="22"/>
      <c r="AF14" s="79">
        <f>AA14</f>
        <v>132545123.21361999</v>
      </c>
      <c r="AG14" s="79">
        <f>AB14</f>
        <v>6743615.116385683</v>
      </c>
      <c r="AK14" s="39" t="s">
        <v>62</v>
      </c>
      <c r="AL14" s="40">
        <v>364714022</v>
      </c>
      <c r="AM14" s="40">
        <v>13018496</v>
      </c>
      <c r="AN14" s="40">
        <v>9998518</v>
      </c>
      <c r="AO14" s="40">
        <v>2388225</v>
      </c>
      <c r="AP14" s="40">
        <v>-3</v>
      </c>
      <c r="AQ14" s="40">
        <v>0</v>
      </c>
      <c r="AR14" s="40">
        <v>666626</v>
      </c>
      <c r="AS14" s="40">
        <v>338642160</v>
      </c>
      <c r="AT14" s="40">
        <v>1488944</v>
      </c>
      <c r="AU14" s="40">
        <v>669641</v>
      </c>
      <c r="AV14" s="40">
        <v>340800745</v>
      </c>
      <c r="AW14" s="40">
        <v>9836112</v>
      </c>
      <c r="AX14" s="40">
        <v>3709</v>
      </c>
      <c r="AY14" s="40">
        <v>910637.31236</v>
      </c>
      <c r="AZ14" s="41">
        <v>-87579</v>
      </c>
      <c r="BA14" s="40">
        <v>-3795641</v>
      </c>
      <c r="BB14" s="40">
        <v>3500424</v>
      </c>
      <c r="BC14" s="40">
        <v>351168407.31236</v>
      </c>
      <c r="BD14" s="42">
        <v>351168407.31236</v>
      </c>
      <c r="BE14" s="42">
        <v>0</v>
      </c>
      <c r="BF14" s="43"/>
      <c r="BG14" s="42">
        <v>351168407.31236</v>
      </c>
      <c r="BH14" s="42"/>
      <c r="BI14" s="42">
        <v>295217</v>
      </c>
      <c r="BJ14" s="42">
        <v>902</v>
      </c>
      <c r="BK14" s="44">
        <v>351464526.31236</v>
      </c>
      <c r="BL14" s="44">
        <v>30238063.34040004</v>
      </c>
      <c r="BM14" s="45">
        <v>0.0860344674259567</v>
      </c>
    </row>
    <row r="15" spans="1:65" ht="15">
      <c r="A15" s="46" t="s">
        <v>64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48">
        <v>191236194</v>
      </c>
      <c r="AB15" s="48">
        <v>8781869.198940456</v>
      </c>
      <c r="AC15" s="45">
        <v>0.04592158531946341</v>
      </c>
      <c r="AD15" s="22">
        <f t="shared" si="0"/>
        <v>0.6614231993618859</v>
      </c>
      <c r="AE15" s="22"/>
      <c r="AF15" s="79">
        <f aca="true" t="shared" si="1" ref="AF15:AG18">AA15</f>
        <v>191236194</v>
      </c>
      <c r="AG15" s="79">
        <f t="shared" si="1"/>
        <v>8781869.198940456</v>
      </c>
      <c r="AK15" s="39" t="s">
        <v>63</v>
      </c>
      <c r="AL15" s="40">
        <v>136541859</v>
      </c>
      <c r="AM15" s="40">
        <v>4353626</v>
      </c>
      <c r="AN15" s="40">
        <v>2376817</v>
      </c>
      <c r="AO15" s="40">
        <v>900977</v>
      </c>
      <c r="AP15" s="40">
        <v>-32</v>
      </c>
      <c r="AQ15" s="40">
        <v>0</v>
      </c>
      <c r="AR15" s="40">
        <v>13117</v>
      </c>
      <c r="AS15" s="40">
        <v>128897354</v>
      </c>
      <c r="AT15" s="40">
        <v>541125</v>
      </c>
      <c r="AU15" s="40">
        <v>425654</v>
      </c>
      <c r="AV15" s="40">
        <v>129864133</v>
      </c>
      <c r="AW15" s="40">
        <v>3327983</v>
      </c>
      <c r="AX15" s="40">
        <v>-1149.796129999997</v>
      </c>
      <c r="AY15" s="40">
        <v>469659.00974999997</v>
      </c>
      <c r="AZ15" s="41">
        <v>-2148925</v>
      </c>
      <c r="BA15" s="40">
        <v>-1606150</v>
      </c>
      <c r="BB15" s="40">
        <v>1477084</v>
      </c>
      <c r="BC15" s="40">
        <v>131382634.21361999</v>
      </c>
      <c r="BD15" s="42">
        <v>131382634.21361999</v>
      </c>
      <c r="BE15" s="42">
        <v>0</v>
      </c>
      <c r="BF15" s="43"/>
      <c r="BG15" s="42">
        <v>131382634.21361999</v>
      </c>
      <c r="BH15" s="42"/>
      <c r="BI15" s="42">
        <v>129066</v>
      </c>
      <c r="BJ15" s="42">
        <v>1033423</v>
      </c>
      <c r="BK15" s="44">
        <v>132545123.21361999</v>
      </c>
      <c r="BL15" s="44">
        <f>AI$25*BK15</f>
        <v>7433166.767212378</v>
      </c>
      <c r="BM15" s="45">
        <f>BL15/BK15</f>
        <v>0.05608027354754132</v>
      </c>
    </row>
    <row r="16" spans="1:65" ht="15">
      <c r="A16" s="39" t="s">
        <v>65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1"/>
      <c r="Q16" s="40"/>
      <c r="R16" s="40"/>
      <c r="S16" s="40"/>
      <c r="T16" s="42"/>
      <c r="U16" s="42"/>
      <c r="V16" s="43"/>
      <c r="W16" s="42"/>
      <c r="X16" s="42"/>
      <c r="Y16" s="42"/>
      <c r="Z16" s="42"/>
      <c r="AA16" s="44">
        <v>40349029.87</v>
      </c>
      <c r="AB16" s="44">
        <v>2631416.9460117742</v>
      </c>
      <c r="AC16" s="45">
        <v>0.06521636218986929</v>
      </c>
      <c r="AD16" s="22">
        <f t="shared" si="0"/>
        <v>0.93933200760132</v>
      </c>
      <c r="AE16" s="22"/>
      <c r="AF16" s="79">
        <f t="shared" si="1"/>
        <v>40349029.87</v>
      </c>
      <c r="AG16" s="79">
        <f t="shared" si="1"/>
        <v>2631416.9460117742</v>
      </c>
      <c r="AK16" s="46" t="s">
        <v>64</v>
      </c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48">
        <v>191236194</v>
      </c>
      <c r="BL16" s="44">
        <f>AI$25*BK16</f>
        <v>10724578.07171068</v>
      </c>
      <c r="BM16" s="45">
        <f>BL16/BK16</f>
        <v>0.05608027354754132</v>
      </c>
    </row>
    <row r="17" spans="1:65" ht="15">
      <c r="A17" s="39" t="s">
        <v>66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9"/>
      <c r="U17" s="49"/>
      <c r="V17" s="50"/>
      <c r="W17" s="49"/>
      <c r="X17" s="49"/>
      <c r="Y17" s="49"/>
      <c r="Z17" s="49"/>
      <c r="AA17" s="48">
        <v>112544953.69999999</v>
      </c>
      <c r="AB17" s="48">
        <v>8107174.217053771</v>
      </c>
      <c r="AC17" s="51">
        <v>0.0720349864700666</v>
      </c>
      <c r="AD17" s="23">
        <f t="shared" si="0"/>
        <v>1.0375428218682923</v>
      </c>
      <c r="AE17" s="23"/>
      <c r="AF17" s="79">
        <f t="shared" si="1"/>
        <v>112544953.69999999</v>
      </c>
      <c r="AG17" s="79">
        <f t="shared" si="1"/>
        <v>8107174.217053771</v>
      </c>
      <c r="AK17" s="39" t="s">
        <v>65</v>
      </c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1"/>
      <c r="BA17" s="40"/>
      <c r="BB17" s="40"/>
      <c r="BC17" s="40"/>
      <c r="BD17" s="42"/>
      <c r="BE17" s="42"/>
      <c r="BF17" s="43"/>
      <c r="BG17" s="42"/>
      <c r="BH17" s="42"/>
      <c r="BI17" s="42"/>
      <c r="BJ17" s="42"/>
      <c r="BK17" s="44">
        <v>40349029.87</v>
      </c>
      <c r="BL17" s="44">
        <f>AI$25*BK17</f>
        <v>2262784.6324875155</v>
      </c>
      <c r="BM17" s="45">
        <f>BL17/BK17</f>
        <v>0.05608027354754132</v>
      </c>
    </row>
    <row r="18" spans="1:65" ht="15">
      <c r="A18" s="39" t="s">
        <v>67</v>
      </c>
      <c r="B18" s="41">
        <v>30040430</v>
      </c>
      <c r="C18" s="41">
        <v>1565273</v>
      </c>
      <c r="D18" s="41">
        <v>0</v>
      </c>
      <c r="E18" s="41">
        <v>196069</v>
      </c>
      <c r="F18" s="41">
        <v>0</v>
      </c>
      <c r="G18" s="41">
        <v>88518</v>
      </c>
      <c r="H18" s="41">
        <v>0</v>
      </c>
      <c r="I18" s="41">
        <v>28190570</v>
      </c>
      <c r="J18" s="41">
        <v>224096</v>
      </c>
      <c r="K18" s="41">
        <v>-139671</v>
      </c>
      <c r="L18" s="41">
        <v>28274995</v>
      </c>
      <c r="M18" s="41">
        <v>1210473</v>
      </c>
      <c r="N18" s="41">
        <v>0</v>
      </c>
      <c r="O18" s="41">
        <v>0</v>
      </c>
      <c r="P18" s="41">
        <v>0</v>
      </c>
      <c r="Q18" s="41">
        <v>-274020</v>
      </c>
      <c r="R18" s="41">
        <v>234874</v>
      </c>
      <c r="S18" s="41">
        <v>29446322</v>
      </c>
      <c r="T18" s="49">
        <v>29446322</v>
      </c>
      <c r="U18" s="49">
        <v>0</v>
      </c>
      <c r="V18" s="50"/>
      <c r="W18" s="49">
        <v>29446322</v>
      </c>
      <c r="X18" s="49"/>
      <c r="Y18" s="49">
        <v>39146</v>
      </c>
      <c r="Z18" s="49">
        <v>272934</v>
      </c>
      <c r="AA18" s="48">
        <v>29758402</v>
      </c>
      <c r="AB18" s="48">
        <v>2243796</v>
      </c>
      <c r="AC18" s="51">
        <v>0.07540041968651408</v>
      </c>
      <c r="AD18" s="23">
        <f t="shared" si="0"/>
        <v>1.0860162269081222</v>
      </c>
      <c r="AE18" s="23"/>
      <c r="AF18" s="79">
        <f t="shared" si="1"/>
        <v>29758402</v>
      </c>
      <c r="AG18" s="79">
        <f t="shared" si="1"/>
        <v>2243796</v>
      </c>
      <c r="AK18" s="39" t="s">
        <v>66</v>
      </c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9"/>
      <c r="BE18" s="49"/>
      <c r="BF18" s="50"/>
      <c r="BG18" s="49"/>
      <c r="BH18" s="49"/>
      <c r="BI18" s="49"/>
      <c r="BJ18" s="49"/>
      <c r="BK18" s="48">
        <v>112544953.69999999</v>
      </c>
      <c r="BL18" s="44">
        <f>AI$25*BK18</f>
        <v>6311551.7898913715</v>
      </c>
      <c r="BM18" s="45">
        <f>BL18/BK18</f>
        <v>0.05608027354754132</v>
      </c>
    </row>
    <row r="19" spans="1:65" ht="15">
      <c r="A19" s="46" t="s">
        <v>68</v>
      </c>
      <c r="B19" s="40">
        <v>11987837</v>
      </c>
      <c r="C19" s="40">
        <v>597789</v>
      </c>
      <c r="D19" s="40">
        <v>0</v>
      </c>
      <c r="E19" s="40">
        <v>86285</v>
      </c>
      <c r="F19" s="40">
        <v>0</v>
      </c>
      <c r="G19" s="40">
        <v>0</v>
      </c>
      <c r="H19" s="40">
        <v>0</v>
      </c>
      <c r="I19" s="40">
        <v>11303763</v>
      </c>
      <c r="J19" s="40">
        <v>83094</v>
      </c>
      <c r="K19" s="40">
        <v>7719</v>
      </c>
      <c r="L19" s="40">
        <v>11394576</v>
      </c>
      <c r="M19" s="40">
        <v>481619</v>
      </c>
      <c r="N19" s="40">
        <v>0</v>
      </c>
      <c r="O19" s="40">
        <v>0</v>
      </c>
      <c r="P19" s="41">
        <v>0</v>
      </c>
      <c r="Q19" s="40">
        <v>-108958</v>
      </c>
      <c r="R19" s="40">
        <v>100577</v>
      </c>
      <c r="S19" s="40">
        <v>11867814</v>
      </c>
      <c r="T19" s="42">
        <v>11867814</v>
      </c>
      <c r="U19" s="42">
        <v>0</v>
      </c>
      <c r="V19" s="43"/>
      <c r="W19" s="42">
        <v>11867814</v>
      </c>
      <c r="X19" s="42"/>
      <c r="Y19" s="42">
        <v>8381</v>
      </c>
      <c r="Z19" s="42">
        <v>63266</v>
      </c>
      <c r="AA19" s="44">
        <v>11939461</v>
      </c>
      <c r="AB19" s="44">
        <v>1195733</v>
      </c>
      <c r="AC19" s="45">
        <v>0.10014966337257603</v>
      </c>
      <c r="AD19" s="22">
        <f t="shared" si="0"/>
        <v>1.4424874555632858</v>
      </c>
      <c r="AE19" s="22"/>
      <c r="AK19" s="39" t="s">
        <v>67</v>
      </c>
      <c r="AL19" s="41">
        <v>30040430</v>
      </c>
      <c r="AM19" s="41">
        <v>1565273</v>
      </c>
      <c r="AN19" s="41">
        <v>0</v>
      </c>
      <c r="AO19" s="41">
        <v>196069</v>
      </c>
      <c r="AP19" s="41">
        <v>0</v>
      </c>
      <c r="AQ19" s="41">
        <v>88518</v>
      </c>
      <c r="AR19" s="41">
        <v>0</v>
      </c>
      <c r="AS19" s="41">
        <v>28190570</v>
      </c>
      <c r="AT19" s="41">
        <v>224096</v>
      </c>
      <c r="AU19" s="41">
        <v>-139671</v>
      </c>
      <c r="AV19" s="41">
        <v>28274995</v>
      </c>
      <c r="AW19" s="41">
        <v>1210473</v>
      </c>
      <c r="AX19" s="41">
        <v>0</v>
      </c>
      <c r="AY19" s="41">
        <v>0</v>
      </c>
      <c r="AZ19" s="41">
        <v>0</v>
      </c>
      <c r="BA19" s="41">
        <v>-274020</v>
      </c>
      <c r="BB19" s="41">
        <v>234874</v>
      </c>
      <c r="BC19" s="41">
        <v>29446322</v>
      </c>
      <c r="BD19" s="49">
        <v>29446322</v>
      </c>
      <c r="BE19" s="49">
        <v>0</v>
      </c>
      <c r="BF19" s="50"/>
      <c r="BG19" s="49">
        <v>29446322</v>
      </c>
      <c r="BH19" s="49"/>
      <c r="BI19" s="49">
        <v>39146</v>
      </c>
      <c r="BJ19" s="49">
        <v>272934</v>
      </c>
      <c r="BK19" s="48">
        <v>29758402</v>
      </c>
      <c r="BL19" s="44">
        <f>AI$25*BK19</f>
        <v>1668859.3244977007</v>
      </c>
      <c r="BM19" s="45">
        <f>BL19/BK19</f>
        <v>0.05608027354754132</v>
      </c>
    </row>
    <row r="20" spans="1:65" ht="15">
      <c r="A20" s="46" t="s">
        <v>69</v>
      </c>
      <c r="B20" s="40">
        <v>2850388</v>
      </c>
      <c r="C20" s="40">
        <v>153139</v>
      </c>
      <c r="D20" s="40">
        <v>0</v>
      </c>
      <c r="E20" s="40">
        <v>18832</v>
      </c>
      <c r="F20" s="40">
        <v>0</v>
      </c>
      <c r="G20" s="40">
        <v>0</v>
      </c>
      <c r="H20" s="40">
        <v>0</v>
      </c>
      <c r="I20" s="40">
        <v>2678417</v>
      </c>
      <c r="J20" s="40">
        <v>24170</v>
      </c>
      <c r="K20" s="40">
        <v>2173</v>
      </c>
      <c r="L20" s="40">
        <v>2704760</v>
      </c>
      <c r="M20" s="40">
        <v>115770</v>
      </c>
      <c r="N20" s="40">
        <v>0</v>
      </c>
      <c r="O20" s="40">
        <v>0</v>
      </c>
      <c r="P20" s="41">
        <v>221863</v>
      </c>
      <c r="Q20" s="40">
        <v>-25546</v>
      </c>
      <c r="R20" s="40">
        <v>23417</v>
      </c>
      <c r="S20" s="40">
        <v>3040264</v>
      </c>
      <c r="T20" s="42">
        <v>3040264</v>
      </c>
      <c r="U20" s="42">
        <v>0</v>
      </c>
      <c r="V20" s="43"/>
      <c r="W20" s="42">
        <v>3040264</v>
      </c>
      <c r="X20" s="42"/>
      <c r="Y20" s="42">
        <v>2129</v>
      </c>
      <c r="Z20" s="42">
        <v>16678</v>
      </c>
      <c r="AA20" s="44">
        <v>3059071</v>
      </c>
      <c r="AB20" s="44">
        <v>219964</v>
      </c>
      <c r="AC20" s="45">
        <v>0.07190549026158595</v>
      </c>
      <c r="AD20" s="22">
        <f t="shared" si="0"/>
        <v>1.0356776467894562</v>
      </c>
      <c r="AE20" s="22"/>
      <c r="AK20" s="46" t="s">
        <v>68</v>
      </c>
      <c r="AL20" s="40">
        <v>11987837</v>
      </c>
      <c r="AM20" s="40">
        <v>597789</v>
      </c>
      <c r="AN20" s="40">
        <v>0</v>
      </c>
      <c r="AO20" s="40">
        <v>86285</v>
      </c>
      <c r="AP20" s="40">
        <v>0</v>
      </c>
      <c r="AQ20" s="40">
        <v>0</v>
      </c>
      <c r="AR20" s="40">
        <v>0</v>
      </c>
      <c r="AS20" s="40">
        <v>11303763</v>
      </c>
      <c r="AT20" s="40">
        <v>83094</v>
      </c>
      <c r="AU20" s="40">
        <v>7719</v>
      </c>
      <c r="AV20" s="40">
        <v>11394576</v>
      </c>
      <c r="AW20" s="40">
        <v>481619</v>
      </c>
      <c r="AX20" s="40">
        <v>0</v>
      </c>
      <c r="AY20" s="40">
        <v>0</v>
      </c>
      <c r="AZ20" s="41">
        <v>0</v>
      </c>
      <c r="BA20" s="40">
        <v>-108958</v>
      </c>
      <c r="BB20" s="40">
        <v>100577</v>
      </c>
      <c r="BC20" s="40">
        <v>11867814</v>
      </c>
      <c r="BD20" s="42">
        <v>11867814</v>
      </c>
      <c r="BE20" s="42">
        <v>0</v>
      </c>
      <c r="BF20" s="43"/>
      <c r="BG20" s="42">
        <v>11867814</v>
      </c>
      <c r="BH20" s="42"/>
      <c r="BI20" s="42">
        <v>8381</v>
      </c>
      <c r="BJ20" s="42">
        <v>63266</v>
      </c>
      <c r="BK20" s="44">
        <v>11939461</v>
      </c>
      <c r="BL20" s="44">
        <v>1195733</v>
      </c>
      <c r="BM20" s="45">
        <v>0.10014966337257603</v>
      </c>
    </row>
    <row r="21" spans="1:65" ht="15">
      <c r="A21" s="52" t="s">
        <v>70</v>
      </c>
      <c r="B21" s="40">
        <v>-200398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-200398</v>
      </c>
      <c r="J21" s="40">
        <v>0</v>
      </c>
      <c r="K21" s="40">
        <v>0</v>
      </c>
      <c r="L21" s="40">
        <v>-200398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-200398</v>
      </c>
      <c r="T21" s="53">
        <v>0</v>
      </c>
      <c r="U21" s="53">
        <v>0</v>
      </c>
      <c r="V21" s="53"/>
      <c r="W21" s="42">
        <v>-200398</v>
      </c>
      <c r="X21" s="53"/>
      <c r="Y21" s="40">
        <v>0</v>
      </c>
      <c r="Z21" s="40">
        <v>0</v>
      </c>
      <c r="AA21" s="44">
        <v>-200398</v>
      </c>
      <c r="AB21" s="48">
        <v>98377</v>
      </c>
      <c r="AC21" s="51">
        <f>AB21/AA21</f>
        <v>-0.49090809289513865</v>
      </c>
      <c r="AD21" s="22">
        <f t="shared" si="0"/>
        <v>-7.0707054021875075</v>
      </c>
      <c r="AE21" s="22"/>
      <c r="AK21" s="46" t="s">
        <v>69</v>
      </c>
      <c r="AL21" s="40">
        <v>2850388</v>
      </c>
      <c r="AM21" s="40">
        <v>153139</v>
      </c>
      <c r="AN21" s="40">
        <v>0</v>
      </c>
      <c r="AO21" s="40">
        <v>18832</v>
      </c>
      <c r="AP21" s="40">
        <v>0</v>
      </c>
      <c r="AQ21" s="40">
        <v>0</v>
      </c>
      <c r="AR21" s="40">
        <v>0</v>
      </c>
      <c r="AS21" s="40">
        <v>2678417</v>
      </c>
      <c r="AT21" s="40">
        <v>24170</v>
      </c>
      <c r="AU21" s="40">
        <v>2173</v>
      </c>
      <c r="AV21" s="40">
        <v>2704760</v>
      </c>
      <c r="AW21" s="40">
        <v>115770</v>
      </c>
      <c r="AX21" s="40">
        <v>0</v>
      </c>
      <c r="AY21" s="40">
        <v>0</v>
      </c>
      <c r="AZ21" s="41">
        <v>221863</v>
      </c>
      <c r="BA21" s="40">
        <v>-25546</v>
      </c>
      <c r="BB21" s="40">
        <v>23417</v>
      </c>
      <c r="BC21" s="40">
        <v>3040264</v>
      </c>
      <c r="BD21" s="42">
        <v>3040264</v>
      </c>
      <c r="BE21" s="42">
        <v>0</v>
      </c>
      <c r="BF21" s="43"/>
      <c r="BG21" s="42">
        <v>3040264</v>
      </c>
      <c r="BH21" s="42"/>
      <c r="BI21" s="42">
        <v>2129</v>
      </c>
      <c r="BJ21" s="42">
        <v>16678</v>
      </c>
      <c r="BK21" s="44">
        <v>3059071</v>
      </c>
      <c r="BL21" s="44">
        <v>219964</v>
      </c>
      <c r="BM21" s="45">
        <v>0.07190549026158595</v>
      </c>
    </row>
    <row r="22" spans="1:65" ht="15">
      <c r="A22" s="52" t="s">
        <v>71</v>
      </c>
      <c r="B22" s="54">
        <v>-978336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-978336</v>
      </c>
      <c r="J22" s="54">
        <v>0</v>
      </c>
      <c r="K22" s="54">
        <v>0</v>
      </c>
      <c r="L22" s="54">
        <v>-978336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-978336</v>
      </c>
      <c r="T22" s="55">
        <v>0</v>
      </c>
      <c r="U22" s="55">
        <v>0</v>
      </c>
      <c r="V22" s="53"/>
      <c r="W22" s="56">
        <v>-978336</v>
      </c>
      <c r="X22" s="53"/>
      <c r="Y22" s="54">
        <v>0</v>
      </c>
      <c r="Z22" s="54">
        <v>0</v>
      </c>
      <c r="AA22" s="57">
        <v>-978336</v>
      </c>
      <c r="AB22" s="48">
        <v>607579</v>
      </c>
      <c r="AC22" s="51">
        <f>AB22/AA22</f>
        <v>-0.6210330602165309</v>
      </c>
      <c r="AD22" s="22">
        <f t="shared" si="0"/>
        <v>-8.944936694592327</v>
      </c>
      <c r="AE22" s="22"/>
      <c r="AK22" s="52" t="s">
        <v>90</v>
      </c>
      <c r="AL22" s="40">
        <v>-200398</v>
      </c>
      <c r="AM22" s="40">
        <v>0</v>
      </c>
      <c r="AN22" s="40">
        <v>0</v>
      </c>
      <c r="AO22" s="40">
        <v>0</v>
      </c>
      <c r="AP22" s="40">
        <v>0</v>
      </c>
      <c r="AQ22" s="40">
        <v>0</v>
      </c>
      <c r="AR22" s="40">
        <v>0</v>
      </c>
      <c r="AS22" s="40">
        <v>-200398</v>
      </c>
      <c r="AT22" s="40">
        <v>0</v>
      </c>
      <c r="AU22" s="40">
        <v>0</v>
      </c>
      <c r="AV22" s="40">
        <v>-200398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-200398</v>
      </c>
      <c r="BD22" s="53">
        <v>0</v>
      </c>
      <c r="BE22" s="53">
        <v>0</v>
      </c>
      <c r="BF22" s="53"/>
      <c r="BG22" s="42">
        <v>-200398</v>
      </c>
      <c r="BH22" s="53"/>
      <c r="BI22" s="40">
        <v>0</v>
      </c>
      <c r="BJ22" s="40">
        <v>0</v>
      </c>
      <c r="BK22" s="44">
        <v>-200398</v>
      </c>
      <c r="BL22" s="48">
        <v>98377</v>
      </c>
      <c r="BM22" s="51">
        <f>BL22/BK22</f>
        <v>-0.49090809289513865</v>
      </c>
    </row>
    <row r="23" spans="1:65" ht="15">
      <c r="A23" s="39" t="s">
        <v>83</v>
      </c>
      <c r="B23" s="18">
        <v>17199655</v>
      </c>
      <c r="C23" s="18">
        <v>304375</v>
      </c>
      <c r="D23" s="18">
        <v>0</v>
      </c>
      <c r="E23" s="18">
        <v>111110</v>
      </c>
      <c r="F23" s="18">
        <v>-12</v>
      </c>
      <c r="G23" s="18">
        <v>0</v>
      </c>
      <c r="H23" s="18">
        <v>1872</v>
      </c>
      <c r="I23" s="18">
        <v>16782310</v>
      </c>
      <c r="J23" s="18">
        <v>41118</v>
      </c>
      <c r="K23" s="18">
        <v>22833</v>
      </c>
      <c r="L23" s="18">
        <v>16846261</v>
      </c>
      <c r="M23" s="18">
        <v>246666</v>
      </c>
      <c r="N23" s="18">
        <v>0</v>
      </c>
      <c r="O23" s="18">
        <v>179114</v>
      </c>
      <c r="P23" s="18">
        <v>0</v>
      </c>
      <c r="Q23" s="18">
        <v>-191925</v>
      </c>
      <c r="R23" s="18">
        <v>176598</v>
      </c>
      <c r="S23" s="18">
        <v>17256714</v>
      </c>
      <c r="T23" s="18">
        <v>17256714</v>
      </c>
      <c r="U23" s="18">
        <v>0</v>
      </c>
      <c r="V23" s="18"/>
      <c r="W23" s="18">
        <v>17272041</v>
      </c>
      <c r="X23" s="18"/>
      <c r="Y23" s="18">
        <v>15327</v>
      </c>
      <c r="Z23" s="18">
        <v>118074</v>
      </c>
      <c r="AA23" s="21">
        <f>17390115+227708+259406</f>
        <v>17877229</v>
      </c>
      <c r="AB23" s="21">
        <v>895629</v>
      </c>
      <c r="AC23" s="58">
        <f>AB23/AA23</f>
        <v>0.05009887158686618</v>
      </c>
      <c r="AD23" s="22">
        <f t="shared" si="0"/>
        <v>0.7215899821158984</v>
      </c>
      <c r="AE23" s="22"/>
      <c r="AF23" s="79">
        <f>AA23</f>
        <v>17877229</v>
      </c>
      <c r="AG23" s="79">
        <f>AB23</f>
        <v>895629</v>
      </c>
      <c r="AK23" s="52" t="s">
        <v>91</v>
      </c>
      <c r="AL23" s="54">
        <v>-978336</v>
      </c>
      <c r="AM23" s="54">
        <v>0</v>
      </c>
      <c r="AN23" s="54">
        <v>0</v>
      </c>
      <c r="AO23" s="54">
        <v>0</v>
      </c>
      <c r="AP23" s="54">
        <v>0</v>
      </c>
      <c r="AQ23" s="54">
        <v>0</v>
      </c>
      <c r="AR23" s="54">
        <v>0</v>
      </c>
      <c r="AS23" s="54">
        <v>-978336</v>
      </c>
      <c r="AT23" s="54">
        <v>0</v>
      </c>
      <c r="AU23" s="54">
        <v>0</v>
      </c>
      <c r="AV23" s="54">
        <v>-978336</v>
      </c>
      <c r="AW23" s="54">
        <v>0</v>
      </c>
      <c r="AX23" s="54">
        <v>0</v>
      </c>
      <c r="AY23" s="54">
        <v>0</v>
      </c>
      <c r="AZ23" s="54">
        <v>0</v>
      </c>
      <c r="BA23" s="54">
        <v>0</v>
      </c>
      <c r="BB23" s="54">
        <v>0</v>
      </c>
      <c r="BC23" s="54">
        <v>-978336</v>
      </c>
      <c r="BD23" s="55">
        <v>0</v>
      </c>
      <c r="BE23" s="55">
        <v>0</v>
      </c>
      <c r="BF23" s="53"/>
      <c r="BG23" s="56">
        <v>-978336</v>
      </c>
      <c r="BH23" s="53"/>
      <c r="BI23" s="54">
        <v>0</v>
      </c>
      <c r="BJ23" s="54">
        <v>0</v>
      </c>
      <c r="BK23" s="57">
        <v>-978336</v>
      </c>
      <c r="BL23" s="48">
        <v>607579</v>
      </c>
      <c r="BM23" s="51">
        <f>BL23/BK23</f>
        <v>-0.6210330602165309</v>
      </c>
    </row>
    <row r="24" spans="1:65" ht="16.5">
      <c r="A24" s="39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48"/>
      <c r="AB24" s="48"/>
      <c r="AC24" s="59"/>
      <c r="AD24" s="22">
        <f t="shared" si="0"/>
        <v>0</v>
      </c>
      <c r="AE24" s="22"/>
      <c r="AK24" s="39" t="s">
        <v>83</v>
      </c>
      <c r="AL24" s="18">
        <v>17199655</v>
      </c>
      <c r="AM24" s="18">
        <v>304375</v>
      </c>
      <c r="AN24" s="18">
        <v>0</v>
      </c>
      <c r="AO24" s="18">
        <v>111110</v>
      </c>
      <c r="AP24" s="18">
        <v>-12</v>
      </c>
      <c r="AQ24" s="18">
        <v>0</v>
      </c>
      <c r="AR24" s="18">
        <v>1872</v>
      </c>
      <c r="AS24" s="18">
        <v>16782310</v>
      </c>
      <c r="AT24" s="18">
        <v>41118</v>
      </c>
      <c r="AU24" s="18">
        <v>22833</v>
      </c>
      <c r="AV24" s="18">
        <v>16846261</v>
      </c>
      <c r="AW24" s="18">
        <v>246666</v>
      </c>
      <c r="AX24" s="18">
        <v>0</v>
      </c>
      <c r="AY24" s="18">
        <v>179114</v>
      </c>
      <c r="AZ24" s="18">
        <v>0</v>
      </c>
      <c r="BA24" s="18">
        <v>-191925</v>
      </c>
      <c r="BB24" s="18">
        <v>176598</v>
      </c>
      <c r="BC24" s="18">
        <v>17256714</v>
      </c>
      <c r="BD24" s="18">
        <v>17256714</v>
      </c>
      <c r="BE24" s="18">
        <v>0</v>
      </c>
      <c r="BF24" s="18"/>
      <c r="BG24" s="18">
        <v>17272041</v>
      </c>
      <c r="BH24" s="18"/>
      <c r="BI24" s="18">
        <v>15327</v>
      </c>
      <c r="BJ24" s="18">
        <v>118074</v>
      </c>
      <c r="BK24" s="21">
        <f>17390115+227708+259406</f>
        <v>17877229</v>
      </c>
      <c r="BL24" s="82">
        <f>AI$25*BK24</f>
        <v>1002559.8925920385</v>
      </c>
      <c r="BM24" s="45">
        <f>BL24/BK24</f>
        <v>0.05608027354754132</v>
      </c>
    </row>
    <row r="25" spans="1:65" ht="16.5">
      <c r="A25" s="60" t="s">
        <v>72</v>
      </c>
      <c r="B25" s="11">
        <v>908031044</v>
      </c>
      <c r="C25" s="11">
        <v>34932239</v>
      </c>
      <c r="D25" s="11">
        <v>14423888</v>
      </c>
      <c r="E25" s="11">
        <v>5979130</v>
      </c>
      <c r="F25" s="11">
        <v>-62</v>
      </c>
      <c r="G25" s="11">
        <v>88518</v>
      </c>
      <c r="H25" s="11">
        <v>682821</v>
      </c>
      <c r="I25" s="11">
        <v>851924510</v>
      </c>
      <c r="J25" s="11">
        <v>4355602</v>
      </c>
      <c r="K25" s="11">
        <v>1273791</v>
      </c>
      <c r="L25" s="11">
        <v>857553903</v>
      </c>
      <c r="M25" s="11">
        <v>26842228</v>
      </c>
      <c r="N25" s="11">
        <v>2559.203870000003</v>
      </c>
      <c r="O25" s="11">
        <v>1202623.4630999998</v>
      </c>
      <c r="P25" s="11">
        <v>-101432</v>
      </c>
      <c r="Q25" s="11">
        <v>-9615648</v>
      </c>
      <c r="R25" s="11">
        <v>8797998</v>
      </c>
      <c r="S25" s="11">
        <v>884682231.66697</v>
      </c>
      <c r="T25" s="11">
        <v>885860965.66697</v>
      </c>
      <c r="U25" s="11">
        <v>0</v>
      </c>
      <c r="V25" s="12"/>
      <c r="W25" s="11">
        <v>884697558.66697</v>
      </c>
      <c r="X25" s="11"/>
      <c r="Y25" s="11">
        <v>817650</v>
      </c>
      <c r="Z25" s="11">
        <v>4095374</v>
      </c>
      <c r="AA25" s="20">
        <v>889595255.66697</v>
      </c>
      <c r="AB25" s="20">
        <v>61763216.760937035</v>
      </c>
      <c r="AC25" s="61">
        <v>0.0694284466643545</v>
      </c>
      <c r="AD25" s="22">
        <f t="shared" si="0"/>
        <v>1</v>
      </c>
      <c r="AE25" s="22"/>
      <c r="AF25" s="80">
        <f>SUM(AF13:AF24)</f>
        <v>524310931.78362</v>
      </c>
      <c r="AG25" s="80">
        <f>SUM(AG13:AG24)</f>
        <v>29403500.478391685</v>
      </c>
      <c r="AI25">
        <f>AG25/AF25</f>
        <v>0.05608027354754132</v>
      </c>
      <c r="AK25" s="39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48"/>
      <c r="BL25" s="48"/>
      <c r="BM25" s="59"/>
    </row>
    <row r="26" spans="1:65" ht="16.5">
      <c r="A26" s="62" t="s">
        <v>76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2"/>
      <c r="U26" s="42"/>
      <c r="V26" s="43"/>
      <c r="W26" s="42"/>
      <c r="X26" s="42"/>
      <c r="Y26" s="42"/>
      <c r="Z26" s="42"/>
      <c r="AA26" s="48">
        <v>11040752.229999999</v>
      </c>
      <c r="AB26" s="48">
        <v>294669.99</v>
      </c>
      <c r="AC26" s="45"/>
      <c r="AD26" s="22">
        <f t="shared" si="0"/>
        <v>0</v>
      </c>
      <c r="AE26" s="22"/>
      <c r="AG26" s="79">
        <f>AB13+AB19+AB20+AB21+AB22</f>
        <v>32359716.34040004</v>
      </c>
      <c r="AK26" s="60" t="s">
        <v>72</v>
      </c>
      <c r="AL26" s="11">
        <v>908031044</v>
      </c>
      <c r="AM26" s="11">
        <v>34932239</v>
      </c>
      <c r="AN26" s="11">
        <v>14423888</v>
      </c>
      <c r="AO26" s="11">
        <v>5979130</v>
      </c>
      <c r="AP26" s="11">
        <v>-62</v>
      </c>
      <c r="AQ26" s="11">
        <v>88518</v>
      </c>
      <c r="AR26" s="11">
        <v>682821</v>
      </c>
      <c r="AS26" s="11">
        <v>851924510</v>
      </c>
      <c r="AT26" s="11">
        <v>4355602</v>
      </c>
      <c r="AU26" s="11">
        <v>1273791</v>
      </c>
      <c r="AV26" s="11">
        <v>857553903</v>
      </c>
      <c r="AW26" s="11">
        <v>26842228</v>
      </c>
      <c r="AX26" s="11">
        <v>2559.203870000003</v>
      </c>
      <c r="AY26" s="11">
        <v>1202623.4630999998</v>
      </c>
      <c r="AZ26" s="11">
        <v>-101432</v>
      </c>
      <c r="BA26" s="11">
        <v>-9615648</v>
      </c>
      <c r="BB26" s="11">
        <v>8797998</v>
      </c>
      <c r="BC26" s="11">
        <v>884682231.66697</v>
      </c>
      <c r="BD26" s="11">
        <v>885860965.66697</v>
      </c>
      <c r="BE26" s="11">
        <v>0</v>
      </c>
      <c r="BF26" s="12"/>
      <c r="BG26" s="11">
        <v>884697558.66697</v>
      </c>
      <c r="BH26" s="11"/>
      <c r="BI26" s="11">
        <v>817650</v>
      </c>
      <c r="BJ26" s="11">
        <v>4095374</v>
      </c>
      <c r="BK26" s="20">
        <v>889595255.66697</v>
      </c>
      <c r="BL26" s="20">
        <f>SUM(BL14:BL24)</f>
        <v>61763216.81879171</v>
      </c>
      <c r="BM26" s="61">
        <f>BL26/BK26</f>
        <v>0.06942844672938933</v>
      </c>
    </row>
    <row r="27" spans="1:65" ht="15">
      <c r="A27" s="60" t="s">
        <v>73</v>
      </c>
      <c r="B27" s="63">
        <v>919071796.23</v>
      </c>
      <c r="C27" s="63">
        <v>34932239</v>
      </c>
      <c r="D27" s="63">
        <v>14423888</v>
      </c>
      <c r="E27" s="63">
        <v>5979130</v>
      </c>
      <c r="F27" s="63">
        <v>-62</v>
      </c>
      <c r="G27" s="63">
        <v>88518</v>
      </c>
      <c r="H27" s="63">
        <v>682821</v>
      </c>
      <c r="I27" s="63">
        <v>862965262.23</v>
      </c>
      <c r="J27" s="63">
        <v>4355602</v>
      </c>
      <c r="K27" s="63">
        <v>1273791</v>
      </c>
      <c r="L27" s="63">
        <v>868594655.23</v>
      </c>
      <c r="M27" s="63">
        <v>26842228</v>
      </c>
      <c r="N27" s="63">
        <v>2559.203870000003</v>
      </c>
      <c r="O27" s="63">
        <v>1202623.4630999998</v>
      </c>
      <c r="P27" s="63">
        <v>-101432</v>
      </c>
      <c r="Q27" s="63">
        <v>-9615648</v>
      </c>
      <c r="R27" s="63">
        <v>8797998</v>
      </c>
      <c r="S27" s="63">
        <v>895722983.89697</v>
      </c>
      <c r="T27" s="37"/>
      <c r="U27" s="37"/>
      <c r="V27" s="37"/>
      <c r="W27" s="63">
        <v>895738310.89697</v>
      </c>
      <c r="X27" s="63"/>
      <c r="Y27" s="63">
        <v>817650</v>
      </c>
      <c r="Z27" s="63">
        <v>4095374</v>
      </c>
      <c r="AA27" s="64">
        <v>900636007.89697</v>
      </c>
      <c r="AB27" s="64">
        <v>62057886.75093704</v>
      </c>
      <c r="AC27" s="65">
        <v>0.06890451437295439</v>
      </c>
      <c r="AD27" s="22">
        <f t="shared" si="0"/>
        <v>0.9924536365629348</v>
      </c>
      <c r="AE27" s="22"/>
      <c r="AF27" s="81">
        <f>SUM(AB13:AB23)</f>
        <v>61763216.818791725</v>
      </c>
      <c r="AG27" s="79">
        <f>AG26+AG25</f>
        <v>61763216.818791725</v>
      </c>
      <c r="AK27" s="62" t="s">
        <v>76</v>
      </c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2"/>
      <c r="BE27" s="42"/>
      <c r="BF27" s="43"/>
      <c r="BG27" s="42"/>
      <c r="BH27" s="42"/>
      <c r="BI27" s="42"/>
      <c r="BJ27" s="42"/>
      <c r="BK27" s="48">
        <v>11040752.229999999</v>
      </c>
      <c r="BL27" s="48">
        <v>294669.99</v>
      </c>
      <c r="BM27" s="45"/>
    </row>
    <row r="28" spans="1:65" ht="15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8"/>
      <c r="AK28" s="60" t="s">
        <v>73</v>
      </c>
      <c r="AL28" s="63">
        <v>919071796.23</v>
      </c>
      <c r="AM28" s="63">
        <v>34932239</v>
      </c>
      <c r="AN28" s="63">
        <v>14423888</v>
      </c>
      <c r="AO28" s="63">
        <v>5979130</v>
      </c>
      <c r="AP28" s="63">
        <v>-62</v>
      </c>
      <c r="AQ28" s="63">
        <v>88518</v>
      </c>
      <c r="AR28" s="63">
        <v>682821</v>
      </c>
      <c r="AS28" s="63">
        <v>862965262.23</v>
      </c>
      <c r="AT28" s="63">
        <v>4355602</v>
      </c>
      <c r="AU28" s="63">
        <v>1273791</v>
      </c>
      <c r="AV28" s="63">
        <v>868594655.23</v>
      </c>
      <c r="AW28" s="63">
        <v>26842228</v>
      </c>
      <c r="AX28" s="63">
        <v>2559.203870000003</v>
      </c>
      <c r="AY28" s="63">
        <v>1202623.4630999998</v>
      </c>
      <c r="AZ28" s="63">
        <v>-101432</v>
      </c>
      <c r="BA28" s="63">
        <v>-9615648</v>
      </c>
      <c r="BB28" s="63">
        <v>8797998</v>
      </c>
      <c r="BC28" s="63">
        <v>895722983.89697</v>
      </c>
      <c r="BD28" s="37"/>
      <c r="BE28" s="37"/>
      <c r="BF28" s="37"/>
      <c r="BG28" s="63">
        <v>895738310.89697</v>
      </c>
      <c r="BH28" s="63"/>
      <c r="BI28" s="63">
        <v>817650</v>
      </c>
      <c r="BJ28" s="63">
        <v>4095374</v>
      </c>
      <c r="BK28" s="64">
        <v>900636007.89697</v>
      </c>
      <c r="BL28" s="64">
        <f>BL27+BL26</f>
        <v>62057886.80879171</v>
      </c>
      <c r="BM28" s="65">
        <f>BL28/BK28</f>
        <v>0.06890451443719196</v>
      </c>
    </row>
    <row r="29" spans="1:65" ht="15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K29" s="60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37"/>
      <c r="BE29" s="37"/>
      <c r="BF29" s="37"/>
      <c r="BG29" s="12"/>
      <c r="BH29" s="12"/>
      <c r="BI29" s="12"/>
      <c r="BJ29" s="12"/>
      <c r="BK29" s="84"/>
      <c r="BL29" s="84"/>
      <c r="BM29" s="45"/>
    </row>
    <row r="30" spans="1:65" ht="1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K30" s="87" t="s">
        <v>92</v>
      </c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6"/>
    </row>
    <row r="31" spans="1:65" ht="15">
      <c r="A31" s="24" t="s">
        <v>86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70"/>
      <c r="AK31" s="89" t="s">
        <v>93</v>
      </c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8"/>
    </row>
    <row r="32" spans="1:29" ht="14.25">
      <c r="A32" s="27" t="s">
        <v>80</v>
      </c>
      <c r="B32" s="28" t="s">
        <v>4</v>
      </c>
      <c r="C32" s="28" t="s">
        <v>5</v>
      </c>
      <c r="D32" s="28" t="s">
        <v>0</v>
      </c>
      <c r="E32" s="28" t="s">
        <v>0</v>
      </c>
      <c r="F32" s="28" t="s">
        <v>5</v>
      </c>
      <c r="G32" s="28" t="s">
        <v>5</v>
      </c>
      <c r="H32" s="28" t="s">
        <v>5</v>
      </c>
      <c r="I32" s="28" t="s">
        <v>6</v>
      </c>
      <c r="J32" s="28" t="s">
        <v>7</v>
      </c>
      <c r="K32" s="28" t="s">
        <v>7</v>
      </c>
      <c r="L32" s="28"/>
      <c r="M32" s="28" t="s">
        <v>3</v>
      </c>
      <c r="N32" s="28" t="s">
        <v>0</v>
      </c>
      <c r="O32" s="28" t="s">
        <v>8</v>
      </c>
      <c r="P32" s="28" t="s">
        <v>8</v>
      </c>
      <c r="Q32" s="28" t="s">
        <v>9</v>
      </c>
      <c r="R32" s="28" t="s">
        <v>0</v>
      </c>
      <c r="S32" s="28" t="s">
        <v>10</v>
      </c>
      <c r="T32" s="28"/>
      <c r="U32" s="28"/>
      <c r="V32" s="28"/>
      <c r="W32" s="28" t="s">
        <v>10</v>
      </c>
      <c r="X32" s="28"/>
      <c r="Y32" s="28"/>
      <c r="Z32" s="28"/>
      <c r="AA32" s="29"/>
      <c r="AB32" s="28"/>
      <c r="AC32" s="30"/>
    </row>
    <row r="33" spans="1:65" ht="15">
      <c r="A33" s="27" t="s">
        <v>78</v>
      </c>
      <c r="B33" s="28" t="s">
        <v>12</v>
      </c>
      <c r="C33" s="28" t="s">
        <v>13</v>
      </c>
      <c r="D33" s="28" t="s">
        <v>5</v>
      </c>
      <c r="E33" s="28" t="s">
        <v>5</v>
      </c>
      <c r="F33" s="28" t="s">
        <v>14</v>
      </c>
      <c r="G33" s="28" t="s">
        <v>15</v>
      </c>
      <c r="H33" s="28" t="s">
        <v>16</v>
      </c>
      <c r="I33" s="28" t="s">
        <v>17</v>
      </c>
      <c r="J33" s="28" t="s">
        <v>18</v>
      </c>
      <c r="K33" s="28" t="s">
        <v>18</v>
      </c>
      <c r="L33" s="28" t="s">
        <v>1</v>
      </c>
      <c r="M33" s="28" t="s">
        <v>19</v>
      </c>
      <c r="N33" s="28" t="s">
        <v>3</v>
      </c>
      <c r="O33" s="28" t="s">
        <v>20</v>
      </c>
      <c r="P33" s="28" t="s">
        <v>21</v>
      </c>
      <c r="Q33" s="28" t="s">
        <v>18</v>
      </c>
      <c r="R33" s="28" t="s">
        <v>3</v>
      </c>
      <c r="S33" s="31" t="s">
        <v>22</v>
      </c>
      <c r="T33" s="28" t="s">
        <v>23</v>
      </c>
      <c r="U33" s="28" t="s">
        <v>24</v>
      </c>
      <c r="V33" s="28"/>
      <c r="W33" s="31" t="s">
        <v>22</v>
      </c>
      <c r="X33" s="28"/>
      <c r="Y33" s="28" t="s">
        <v>25</v>
      </c>
      <c r="Z33" s="28" t="s">
        <v>26</v>
      </c>
      <c r="AA33" s="29"/>
      <c r="AB33" s="28"/>
      <c r="AC33" s="30"/>
      <c r="AK33" s="24" t="s">
        <v>89</v>
      </c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70"/>
    </row>
    <row r="34" spans="1:65" ht="14.25">
      <c r="A34" s="32"/>
      <c r="B34" s="33" t="s">
        <v>27</v>
      </c>
      <c r="C34" s="7" t="s">
        <v>28</v>
      </c>
      <c r="D34" s="7" t="s">
        <v>29</v>
      </c>
      <c r="E34" s="7" t="s">
        <v>30</v>
      </c>
      <c r="F34" s="7" t="s">
        <v>31</v>
      </c>
      <c r="G34" s="7" t="s">
        <v>32</v>
      </c>
      <c r="H34" s="7" t="s">
        <v>33</v>
      </c>
      <c r="I34" s="7"/>
      <c r="J34" s="7" t="s">
        <v>34</v>
      </c>
      <c r="K34" s="7" t="s">
        <v>34</v>
      </c>
      <c r="L34" s="7" t="s">
        <v>6</v>
      </c>
      <c r="M34" s="7" t="s">
        <v>35</v>
      </c>
      <c r="N34" s="7" t="s">
        <v>36</v>
      </c>
      <c r="O34" s="7" t="s">
        <v>37</v>
      </c>
      <c r="P34" s="33" t="s">
        <v>38</v>
      </c>
      <c r="Q34" s="7" t="s">
        <v>30</v>
      </c>
      <c r="R34" s="7" t="s">
        <v>39</v>
      </c>
      <c r="S34" s="7" t="s">
        <v>40</v>
      </c>
      <c r="T34" s="7" t="s">
        <v>41</v>
      </c>
      <c r="U34" s="7" t="s">
        <v>42</v>
      </c>
      <c r="V34" s="7"/>
      <c r="W34" s="7" t="s">
        <v>40</v>
      </c>
      <c r="X34" s="7"/>
      <c r="Y34" s="7" t="s">
        <v>43</v>
      </c>
      <c r="Z34" s="7" t="s">
        <v>44</v>
      </c>
      <c r="AA34" s="7" t="s">
        <v>11</v>
      </c>
      <c r="AB34" s="7"/>
      <c r="AC34" s="34" t="s">
        <v>45</v>
      </c>
      <c r="AK34" s="27" t="s">
        <v>80</v>
      </c>
      <c r="AL34" s="28" t="s">
        <v>4</v>
      </c>
      <c r="AM34" s="28" t="s">
        <v>5</v>
      </c>
      <c r="AN34" s="28" t="s">
        <v>0</v>
      </c>
      <c r="AO34" s="28" t="s">
        <v>0</v>
      </c>
      <c r="AP34" s="28" t="s">
        <v>5</v>
      </c>
      <c r="AQ34" s="28" t="s">
        <v>5</v>
      </c>
      <c r="AR34" s="28" t="s">
        <v>5</v>
      </c>
      <c r="AS34" s="28" t="s">
        <v>6</v>
      </c>
      <c r="AT34" s="28" t="s">
        <v>7</v>
      </c>
      <c r="AU34" s="28" t="s">
        <v>7</v>
      </c>
      <c r="AV34" s="28"/>
      <c r="AW34" s="28" t="s">
        <v>3</v>
      </c>
      <c r="AX34" s="28" t="s">
        <v>0</v>
      </c>
      <c r="AY34" s="28" t="s">
        <v>8</v>
      </c>
      <c r="AZ34" s="28" t="s">
        <v>8</v>
      </c>
      <c r="BA34" s="28" t="s">
        <v>9</v>
      </c>
      <c r="BB34" s="28" t="s">
        <v>0</v>
      </c>
      <c r="BC34" s="28" t="s">
        <v>10</v>
      </c>
      <c r="BD34" s="28"/>
      <c r="BE34" s="28"/>
      <c r="BF34" s="28"/>
      <c r="BG34" s="28" t="s">
        <v>10</v>
      </c>
      <c r="BH34" s="28"/>
      <c r="BI34" s="28"/>
      <c r="BJ34" s="28"/>
      <c r="BK34" s="29"/>
      <c r="BL34" s="28"/>
      <c r="BM34" s="30"/>
    </row>
    <row r="35" spans="1:65" ht="15">
      <c r="A35" s="32"/>
      <c r="B35" s="7"/>
      <c r="C35" s="7" t="s">
        <v>46</v>
      </c>
      <c r="D35" s="7"/>
      <c r="E35" s="7" t="s">
        <v>46</v>
      </c>
      <c r="F35" s="7" t="s">
        <v>46</v>
      </c>
      <c r="G35" s="7" t="s">
        <v>47</v>
      </c>
      <c r="H35" s="7" t="s">
        <v>48</v>
      </c>
      <c r="I35" s="7"/>
      <c r="J35" s="7" t="s">
        <v>49</v>
      </c>
      <c r="K35" s="33" t="s">
        <v>50</v>
      </c>
      <c r="L35" s="7" t="s">
        <v>51</v>
      </c>
      <c r="M35" s="7" t="s">
        <v>52</v>
      </c>
      <c r="N35" s="7" t="s">
        <v>53</v>
      </c>
      <c r="O35" s="7" t="s">
        <v>54</v>
      </c>
      <c r="P35" s="7" t="s">
        <v>55</v>
      </c>
      <c r="Q35" s="7" t="s">
        <v>43</v>
      </c>
      <c r="R35" s="7" t="s">
        <v>56</v>
      </c>
      <c r="S35" s="7" t="s">
        <v>57</v>
      </c>
      <c r="T35" s="33" t="s">
        <v>58</v>
      </c>
      <c r="U35" s="7" t="s">
        <v>59</v>
      </c>
      <c r="V35" s="7"/>
      <c r="W35" s="7" t="s">
        <v>57</v>
      </c>
      <c r="X35" s="7"/>
      <c r="Y35" s="7"/>
      <c r="Z35" s="7" t="s">
        <v>60</v>
      </c>
      <c r="AA35" s="35" t="s">
        <v>43</v>
      </c>
      <c r="AB35" s="35" t="s">
        <v>61</v>
      </c>
      <c r="AC35" s="36" t="s">
        <v>61</v>
      </c>
      <c r="AK35" s="27" t="s">
        <v>87</v>
      </c>
      <c r="AL35" s="28" t="s">
        <v>12</v>
      </c>
      <c r="AM35" s="28" t="s">
        <v>13</v>
      </c>
      <c r="AN35" s="28" t="s">
        <v>5</v>
      </c>
      <c r="AO35" s="28" t="s">
        <v>5</v>
      </c>
      <c r="AP35" s="28" t="s">
        <v>14</v>
      </c>
      <c r="AQ35" s="28" t="s">
        <v>15</v>
      </c>
      <c r="AR35" s="28" t="s">
        <v>16</v>
      </c>
      <c r="AS35" s="28" t="s">
        <v>17</v>
      </c>
      <c r="AT35" s="28" t="s">
        <v>18</v>
      </c>
      <c r="AU35" s="28" t="s">
        <v>18</v>
      </c>
      <c r="AV35" s="28" t="s">
        <v>1</v>
      </c>
      <c r="AW35" s="28" t="s">
        <v>19</v>
      </c>
      <c r="AX35" s="28" t="s">
        <v>3</v>
      </c>
      <c r="AY35" s="28" t="s">
        <v>20</v>
      </c>
      <c r="AZ35" s="28" t="s">
        <v>21</v>
      </c>
      <c r="BA35" s="28" t="s">
        <v>18</v>
      </c>
      <c r="BB35" s="28" t="s">
        <v>3</v>
      </c>
      <c r="BC35" s="31" t="s">
        <v>22</v>
      </c>
      <c r="BD35" s="28" t="s">
        <v>23</v>
      </c>
      <c r="BE35" s="28" t="s">
        <v>24</v>
      </c>
      <c r="BF35" s="28"/>
      <c r="BG35" s="31" t="s">
        <v>22</v>
      </c>
      <c r="BH35" s="28"/>
      <c r="BI35" s="28" t="s">
        <v>25</v>
      </c>
      <c r="BJ35" s="28" t="s">
        <v>26</v>
      </c>
      <c r="BK35" s="29"/>
      <c r="BL35" s="28"/>
      <c r="BM35" s="30"/>
    </row>
    <row r="36" spans="1:65" ht="15">
      <c r="A36" s="32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8"/>
      <c r="AK36" s="32"/>
      <c r="AL36" s="33" t="s">
        <v>27</v>
      </c>
      <c r="AM36" s="7" t="s">
        <v>28</v>
      </c>
      <c r="AN36" s="7" t="s">
        <v>29</v>
      </c>
      <c r="AO36" s="7" t="s">
        <v>30</v>
      </c>
      <c r="AP36" s="7" t="s">
        <v>31</v>
      </c>
      <c r="AQ36" s="7" t="s">
        <v>32</v>
      </c>
      <c r="AR36" s="7" t="s">
        <v>33</v>
      </c>
      <c r="AS36" s="7"/>
      <c r="AT36" s="7" t="s">
        <v>34</v>
      </c>
      <c r="AU36" s="7" t="s">
        <v>34</v>
      </c>
      <c r="AV36" s="7" t="s">
        <v>6</v>
      </c>
      <c r="AW36" s="7" t="s">
        <v>35</v>
      </c>
      <c r="AX36" s="7" t="s">
        <v>36</v>
      </c>
      <c r="AY36" s="7" t="s">
        <v>37</v>
      </c>
      <c r="AZ36" s="33" t="s">
        <v>38</v>
      </c>
      <c r="BA36" s="7" t="s">
        <v>30</v>
      </c>
      <c r="BB36" s="7" t="s">
        <v>39</v>
      </c>
      <c r="BC36" s="7" t="s">
        <v>40</v>
      </c>
      <c r="BD36" s="7" t="s">
        <v>41</v>
      </c>
      <c r="BE36" s="7" t="s">
        <v>42</v>
      </c>
      <c r="BF36" s="7"/>
      <c r="BG36" s="7" t="s">
        <v>40</v>
      </c>
      <c r="BH36" s="7"/>
      <c r="BI36" s="7" t="s">
        <v>43</v>
      </c>
      <c r="BJ36" s="7" t="s">
        <v>44</v>
      </c>
      <c r="BK36" s="7" t="s">
        <v>11</v>
      </c>
      <c r="BL36" s="7"/>
      <c r="BM36" s="34" t="s">
        <v>45</v>
      </c>
    </row>
    <row r="37" spans="1:65" ht="16.5">
      <c r="A37" s="39" t="s">
        <v>62</v>
      </c>
      <c r="B37" s="40">
        <v>364714022</v>
      </c>
      <c r="C37" s="40">
        <v>13018496</v>
      </c>
      <c r="D37" s="40">
        <v>9998518</v>
      </c>
      <c r="E37" s="40">
        <v>2388225</v>
      </c>
      <c r="F37" s="40">
        <v>-3</v>
      </c>
      <c r="G37" s="40">
        <v>0</v>
      </c>
      <c r="H37" s="40">
        <v>666626</v>
      </c>
      <c r="I37" s="40">
        <v>338642160</v>
      </c>
      <c r="J37" s="40">
        <v>1488944</v>
      </c>
      <c r="K37" s="40">
        <v>669641</v>
      </c>
      <c r="L37" s="40">
        <v>340800745</v>
      </c>
      <c r="M37" s="40">
        <v>9836112</v>
      </c>
      <c r="N37" s="40">
        <v>3709</v>
      </c>
      <c r="O37" s="40">
        <v>910637.31236</v>
      </c>
      <c r="P37" s="41">
        <v>-87579</v>
      </c>
      <c r="Q37" s="40">
        <v>-3795641</v>
      </c>
      <c r="R37" s="40">
        <v>3500424</v>
      </c>
      <c r="S37" s="40">
        <v>351168407.31236</v>
      </c>
      <c r="T37" s="42">
        <v>351168407.31236</v>
      </c>
      <c r="U37" s="42">
        <v>0</v>
      </c>
      <c r="V37" s="43"/>
      <c r="W37" s="42">
        <v>351168407.31236</v>
      </c>
      <c r="X37" s="42"/>
      <c r="Y37" s="42">
        <v>295217</v>
      </c>
      <c r="Z37" s="42">
        <v>902</v>
      </c>
      <c r="AA37" s="44">
        <v>465594910</v>
      </c>
      <c r="AB37" s="44">
        <v>37381886</v>
      </c>
      <c r="AC37" s="45">
        <f>AB37/AA37</f>
        <v>0.08028843356556453</v>
      </c>
      <c r="AD37" s="22">
        <f>AC37/AC$49</f>
        <v>1.2403978636112392</v>
      </c>
      <c r="AE37" s="22"/>
      <c r="AK37" s="32"/>
      <c r="AL37" s="7"/>
      <c r="AM37" s="7" t="s">
        <v>46</v>
      </c>
      <c r="AN37" s="7"/>
      <c r="AO37" s="7" t="s">
        <v>46</v>
      </c>
      <c r="AP37" s="7" t="s">
        <v>46</v>
      </c>
      <c r="AQ37" s="7" t="s">
        <v>47</v>
      </c>
      <c r="AR37" s="7" t="s">
        <v>48</v>
      </c>
      <c r="AS37" s="7"/>
      <c r="AT37" s="7" t="s">
        <v>49</v>
      </c>
      <c r="AU37" s="33" t="s">
        <v>50</v>
      </c>
      <c r="AV37" s="7" t="s">
        <v>51</v>
      </c>
      <c r="AW37" s="7" t="s">
        <v>52</v>
      </c>
      <c r="AX37" s="7" t="s">
        <v>53</v>
      </c>
      <c r="AY37" s="7" t="s">
        <v>54</v>
      </c>
      <c r="AZ37" s="7" t="s">
        <v>55</v>
      </c>
      <c r="BA37" s="7" t="s">
        <v>43</v>
      </c>
      <c r="BB37" s="7" t="s">
        <v>56</v>
      </c>
      <c r="BC37" s="7" t="s">
        <v>57</v>
      </c>
      <c r="BD37" s="33" t="s">
        <v>58</v>
      </c>
      <c r="BE37" s="7" t="s">
        <v>59</v>
      </c>
      <c r="BF37" s="7"/>
      <c r="BG37" s="7" t="s">
        <v>57</v>
      </c>
      <c r="BH37" s="7"/>
      <c r="BI37" s="7"/>
      <c r="BJ37" s="7" t="s">
        <v>60</v>
      </c>
      <c r="BK37" s="35" t="s">
        <v>43</v>
      </c>
      <c r="BL37" s="35" t="s">
        <v>61</v>
      </c>
      <c r="BM37" s="36" t="s">
        <v>61</v>
      </c>
    </row>
    <row r="38" spans="1:65" ht="15">
      <c r="A38" s="39" t="s">
        <v>63</v>
      </c>
      <c r="B38" s="40">
        <v>136541859</v>
      </c>
      <c r="C38" s="40">
        <v>4353626</v>
      </c>
      <c r="D38" s="40">
        <v>2376817</v>
      </c>
      <c r="E38" s="40">
        <v>900977</v>
      </c>
      <c r="F38" s="40">
        <v>-32</v>
      </c>
      <c r="G38" s="40">
        <v>0</v>
      </c>
      <c r="H38" s="40">
        <v>13117</v>
      </c>
      <c r="I38" s="40">
        <v>128897354</v>
      </c>
      <c r="J38" s="40">
        <v>541125</v>
      </c>
      <c r="K38" s="40">
        <v>425654</v>
      </c>
      <c r="L38" s="40">
        <v>129864133</v>
      </c>
      <c r="M38" s="40">
        <v>3327983</v>
      </c>
      <c r="N38" s="40">
        <v>-1149.796129999997</v>
      </c>
      <c r="O38" s="40">
        <v>469659.00974999997</v>
      </c>
      <c r="P38" s="41">
        <v>-2148925</v>
      </c>
      <c r="Q38" s="40">
        <v>-1606150</v>
      </c>
      <c r="R38" s="40">
        <v>1477084</v>
      </c>
      <c r="S38" s="40">
        <v>131382634.21361999</v>
      </c>
      <c r="T38" s="42">
        <v>131382634.21361999</v>
      </c>
      <c r="U38" s="42">
        <v>0</v>
      </c>
      <c r="V38" s="43"/>
      <c r="W38" s="42">
        <v>131382634.21361999</v>
      </c>
      <c r="X38" s="42"/>
      <c r="Y38" s="42">
        <v>129066</v>
      </c>
      <c r="Z38" s="42">
        <v>1033423</v>
      </c>
      <c r="AA38" s="44">
        <v>182298333</v>
      </c>
      <c r="AB38" s="44">
        <v>9061201</v>
      </c>
      <c r="AC38" s="45">
        <f aca="true" t="shared" si="2" ref="AC38:AC51">AB38/AA38</f>
        <v>0.04970534206695132</v>
      </c>
      <c r="AD38" s="22">
        <f aca="true" t="shared" si="3" ref="AD38:AD49">AC38/AC$49</f>
        <v>0.767911358733441</v>
      </c>
      <c r="AE38" s="22"/>
      <c r="AF38" s="79">
        <f aca="true" t="shared" si="4" ref="AF38:AG44">AA38</f>
        <v>182298333</v>
      </c>
      <c r="AG38" s="79">
        <f t="shared" si="4"/>
        <v>9061201</v>
      </c>
      <c r="AK38" s="32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8"/>
    </row>
    <row r="39" spans="1:65" ht="15">
      <c r="A39" s="39" t="s">
        <v>81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1"/>
      <c r="Q39" s="40"/>
      <c r="R39" s="40"/>
      <c r="S39" s="40"/>
      <c r="T39" s="42"/>
      <c r="U39" s="42"/>
      <c r="V39" s="43"/>
      <c r="W39" s="42"/>
      <c r="X39" s="42"/>
      <c r="Y39" s="42"/>
      <c r="Z39" s="42"/>
      <c r="AA39" s="44">
        <v>10931146</v>
      </c>
      <c r="AB39" s="44">
        <v>635467</v>
      </c>
      <c r="AC39" s="45">
        <f t="shared" si="2"/>
        <v>0.0581336119744444</v>
      </c>
      <c r="AD39" s="22">
        <f t="shared" si="3"/>
        <v>0.8981219945986446</v>
      </c>
      <c r="AE39" s="22"/>
      <c r="AF39" s="79">
        <f t="shared" si="4"/>
        <v>10931146</v>
      </c>
      <c r="AG39" s="79">
        <f t="shared" si="4"/>
        <v>635467</v>
      </c>
      <c r="AK39" s="39" t="s">
        <v>62</v>
      </c>
      <c r="AL39" s="40">
        <v>364714022</v>
      </c>
      <c r="AM39" s="40">
        <v>13018496</v>
      </c>
      <c r="AN39" s="40">
        <v>9998518</v>
      </c>
      <c r="AO39" s="40">
        <v>2388225</v>
      </c>
      <c r="AP39" s="40">
        <v>-3</v>
      </c>
      <c r="AQ39" s="40">
        <v>0</v>
      </c>
      <c r="AR39" s="40">
        <v>666626</v>
      </c>
      <c r="AS39" s="40">
        <v>338642160</v>
      </c>
      <c r="AT39" s="40">
        <v>1488944</v>
      </c>
      <c r="AU39" s="40">
        <v>669641</v>
      </c>
      <c r="AV39" s="40">
        <v>340800745</v>
      </c>
      <c r="AW39" s="40">
        <v>9836112</v>
      </c>
      <c r="AX39" s="40">
        <v>3709</v>
      </c>
      <c r="AY39" s="40">
        <v>910637.31236</v>
      </c>
      <c r="AZ39" s="41">
        <v>-87579</v>
      </c>
      <c r="BA39" s="40">
        <v>-3795641</v>
      </c>
      <c r="BB39" s="40">
        <v>3500424</v>
      </c>
      <c r="BC39" s="40">
        <v>351168407.31236</v>
      </c>
      <c r="BD39" s="42">
        <v>351168407.31236</v>
      </c>
      <c r="BE39" s="42">
        <v>0</v>
      </c>
      <c r="BF39" s="43"/>
      <c r="BG39" s="42">
        <v>351168407.31236</v>
      </c>
      <c r="BH39" s="42"/>
      <c r="BI39" s="42">
        <v>295217</v>
      </c>
      <c r="BJ39" s="42">
        <v>902</v>
      </c>
      <c r="BK39" s="44">
        <v>465594910</v>
      </c>
      <c r="BL39" s="44">
        <v>37381886</v>
      </c>
      <c r="BM39" s="45">
        <f>BL39/BK39</f>
        <v>0.08028843356556453</v>
      </c>
    </row>
    <row r="40" spans="1:65" ht="15">
      <c r="A40" s="46" t="s">
        <v>64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48">
        <v>270380705</v>
      </c>
      <c r="AB40" s="48">
        <v>6849989</v>
      </c>
      <c r="AC40" s="45">
        <f t="shared" si="2"/>
        <v>0.02533460736408687</v>
      </c>
      <c r="AD40" s="22">
        <f t="shared" si="3"/>
        <v>0.3914012449150709</v>
      </c>
      <c r="AE40" s="22"/>
      <c r="AF40" s="79">
        <f t="shared" si="4"/>
        <v>270380705</v>
      </c>
      <c r="AG40" s="79">
        <f t="shared" si="4"/>
        <v>6849989</v>
      </c>
      <c r="AK40" s="39" t="s">
        <v>63</v>
      </c>
      <c r="AL40" s="40">
        <v>136541859</v>
      </c>
      <c r="AM40" s="40">
        <v>4353626</v>
      </c>
      <c r="AN40" s="40">
        <v>2376817</v>
      </c>
      <c r="AO40" s="40">
        <v>900977</v>
      </c>
      <c r="AP40" s="40">
        <v>-32</v>
      </c>
      <c r="AQ40" s="40">
        <v>0</v>
      </c>
      <c r="AR40" s="40">
        <v>13117</v>
      </c>
      <c r="AS40" s="40">
        <v>128897354</v>
      </c>
      <c r="AT40" s="40">
        <v>541125</v>
      </c>
      <c r="AU40" s="40">
        <v>425654</v>
      </c>
      <c r="AV40" s="40">
        <v>129864133</v>
      </c>
      <c r="AW40" s="40">
        <v>3327983</v>
      </c>
      <c r="AX40" s="40">
        <v>-1149.796129999997</v>
      </c>
      <c r="AY40" s="40">
        <v>469659.00974999997</v>
      </c>
      <c r="AZ40" s="41">
        <v>-2148925</v>
      </c>
      <c r="BA40" s="40">
        <v>-1606150</v>
      </c>
      <c r="BB40" s="40">
        <v>1477084</v>
      </c>
      <c r="BC40" s="40">
        <v>131382634.21361999</v>
      </c>
      <c r="BD40" s="42">
        <v>131382634.21361999</v>
      </c>
      <c r="BE40" s="42">
        <v>0</v>
      </c>
      <c r="BF40" s="43"/>
      <c r="BG40" s="42">
        <v>131382634.21361999</v>
      </c>
      <c r="BH40" s="42"/>
      <c r="BI40" s="42">
        <v>129066</v>
      </c>
      <c r="BJ40" s="42">
        <v>1033423</v>
      </c>
      <c r="BK40" s="44">
        <v>182298333</v>
      </c>
      <c r="BL40" s="44">
        <f aca="true" t="shared" si="5" ref="BL40:BL46">AH$49*BK40</f>
        <v>8756805.240210356</v>
      </c>
      <c r="BM40" s="45">
        <f>BL40/BK40</f>
        <v>0.04803557496167755</v>
      </c>
    </row>
    <row r="41" spans="1:65" ht="15">
      <c r="A41" s="39" t="s">
        <v>65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1"/>
      <c r="Q41" s="40"/>
      <c r="R41" s="40"/>
      <c r="S41" s="40"/>
      <c r="T41" s="42"/>
      <c r="U41" s="42"/>
      <c r="V41" s="43"/>
      <c r="W41" s="42"/>
      <c r="X41" s="42"/>
      <c r="Y41" s="42"/>
      <c r="Z41" s="42"/>
      <c r="AA41" s="44">
        <v>28930923</v>
      </c>
      <c r="AB41" s="44">
        <v>1907198</v>
      </c>
      <c r="AC41" s="45">
        <f t="shared" si="2"/>
        <v>0.0659224733341553</v>
      </c>
      <c r="AD41" s="22">
        <f t="shared" si="3"/>
        <v>1.0184542337705547</v>
      </c>
      <c r="AE41" s="22"/>
      <c r="AF41" s="79">
        <f t="shared" si="4"/>
        <v>28930923</v>
      </c>
      <c r="AG41" s="79">
        <f t="shared" si="4"/>
        <v>1907198</v>
      </c>
      <c r="AK41" s="39" t="s">
        <v>81</v>
      </c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1"/>
      <c r="BA41" s="40"/>
      <c r="BB41" s="40"/>
      <c r="BC41" s="40"/>
      <c r="BD41" s="42"/>
      <c r="BE41" s="42"/>
      <c r="BF41" s="43"/>
      <c r="BG41" s="42"/>
      <c r="BH41" s="42"/>
      <c r="BI41" s="42"/>
      <c r="BJ41" s="42"/>
      <c r="BK41" s="44">
        <v>10931146</v>
      </c>
      <c r="BL41" s="44">
        <f t="shared" si="5"/>
        <v>525083.8831000418</v>
      </c>
      <c r="BM41" s="45">
        <f aca="true" t="shared" si="6" ref="BM41:BM47">BL41/BK41</f>
        <v>0.048035574961677555</v>
      </c>
    </row>
    <row r="42" spans="1:65" ht="15">
      <c r="A42" s="39" t="s">
        <v>66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9"/>
      <c r="U42" s="49"/>
      <c r="V42" s="50"/>
      <c r="W42" s="49"/>
      <c r="X42" s="49"/>
      <c r="Y42" s="49"/>
      <c r="Z42" s="49"/>
      <c r="AA42" s="48">
        <v>186982312</v>
      </c>
      <c r="AB42" s="48">
        <v>12380611</v>
      </c>
      <c r="AC42" s="51">
        <f t="shared" si="2"/>
        <v>0.06621273888195371</v>
      </c>
      <c r="AD42" s="23">
        <f t="shared" si="3"/>
        <v>1.0229386252249613</v>
      </c>
      <c r="AE42" s="23"/>
      <c r="AF42" s="79">
        <f t="shared" si="4"/>
        <v>186982312</v>
      </c>
      <c r="AG42" s="79">
        <f t="shared" si="4"/>
        <v>12380611</v>
      </c>
      <c r="AK42" s="46" t="s">
        <v>64</v>
      </c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48">
        <v>270380705</v>
      </c>
      <c r="BL42" s="44">
        <f t="shared" si="5"/>
        <v>12987892.623218725</v>
      </c>
      <c r="BM42" s="45">
        <f t="shared" si="6"/>
        <v>0.048035574961677555</v>
      </c>
    </row>
    <row r="43" spans="1:65" ht="15">
      <c r="A43" s="39" t="s">
        <v>67</v>
      </c>
      <c r="B43" s="41">
        <v>30040430</v>
      </c>
      <c r="C43" s="41">
        <v>1565273</v>
      </c>
      <c r="D43" s="41">
        <v>0</v>
      </c>
      <c r="E43" s="41">
        <v>196069</v>
      </c>
      <c r="F43" s="41">
        <v>0</v>
      </c>
      <c r="G43" s="41">
        <v>88518</v>
      </c>
      <c r="H43" s="41">
        <v>0</v>
      </c>
      <c r="I43" s="41">
        <v>28190570</v>
      </c>
      <c r="J43" s="41">
        <v>224096</v>
      </c>
      <c r="K43" s="41">
        <v>-139671</v>
      </c>
      <c r="L43" s="41">
        <v>28274995</v>
      </c>
      <c r="M43" s="41">
        <v>1210473</v>
      </c>
      <c r="N43" s="41">
        <v>0</v>
      </c>
      <c r="O43" s="41">
        <v>0</v>
      </c>
      <c r="P43" s="41">
        <v>0</v>
      </c>
      <c r="Q43" s="41">
        <v>-274020</v>
      </c>
      <c r="R43" s="41">
        <v>234874</v>
      </c>
      <c r="S43" s="41">
        <v>29446322</v>
      </c>
      <c r="T43" s="49">
        <v>29446322</v>
      </c>
      <c r="U43" s="49">
        <v>0</v>
      </c>
      <c r="V43" s="50"/>
      <c r="W43" s="49">
        <v>29446322</v>
      </c>
      <c r="X43" s="49"/>
      <c r="Y43" s="49">
        <v>39146</v>
      </c>
      <c r="Z43" s="49">
        <v>272934</v>
      </c>
      <c r="AA43" s="48">
        <v>78952085</v>
      </c>
      <c r="AB43" s="48">
        <v>5128398</v>
      </c>
      <c r="AC43" s="51">
        <f t="shared" si="2"/>
        <v>0.06495582732235634</v>
      </c>
      <c r="AD43" s="23">
        <f t="shared" si="3"/>
        <v>1.0035202564259276</v>
      </c>
      <c r="AE43" s="23"/>
      <c r="AF43" s="79">
        <f t="shared" si="4"/>
        <v>78952085</v>
      </c>
      <c r="AG43" s="79">
        <f t="shared" si="4"/>
        <v>5128398</v>
      </c>
      <c r="AK43" s="39" t="s">
        <v>65</v>
      </c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1"/>
      <c r="BA43" s="40"/>
      <c r="BB43" s="40"/>
      <c r="BC43" s="40"/>
      <c r="BD43" s="42"/>
      <c r="BE43" s="42"/>
      <c r="BF43" s="43"/>
      <c r="BG43" s="42"/>
      <c r="BH43" s="42"/>
      <c r="BI43" s="42"/>
      <c r="BJ43" s="42"/>
      <c r="BK43" s="44">
        <v>28930923</v>
      </c>
      <c r="BL43" s="44">
        <f t="shared" si="5"/>
        <v>1389713.5204770213</v>
      </c>
      <c r="BM43" s="45">
        <f t="shared" si="6"/>
        <v>0.048035574961677555</v>
      </c>
    </row>
    <row r="44" spans="1:65" ht="15">
      <c r="A44" s="39" t="s">
        <v>82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9"/>
      <c r="U44" s="49"/>
      <c r="V44" s="50"/>
      <c r="W44" s="49"/>
      <c r="X44" s="49"/>
      <c r="Y44" s="49"/>
      <c r="Z44" s="49"/>
      <c r="AA44" s="48">
        <v>22679564</v>
      </c>
      <c r="AB44" s="48">
        <v>1417956</v>
      </c>
      <c r="AC44" s="51">
        <f t="shared" si="2"/>
        <v>0.06252130772884347</v>
      </c>
      <c r="AD44" s="23">
        <f t="shared" si="3"/>
        <v>0.9659087005814971</v>
      </c>
      <c r="AE44" s="23"/>
      <c r="AF44" s="79">
        <f t="shared" si="4"/>
        <v>22679564</v>
      </c>
      <c r="AG44" s="79">
        <f t="shared" si="4"/>
        <v>1417956</v>
      </c>
      <c r="AK44" s="39" t="s">
        <v>66</v>
      </c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9"/>
      <c r="BE44" s="49"/>
      <c r="BF44" s="50"/>
      <c r="BG44" s="49"/>
      <c r="BH44" s="49"/>
      <c r="BI44" s="49"/>
      <c r="BJ44" s="49"/>
      <c r="BK44" s="48">
        <v>186982312</v>
      </c>
      <c r="BL44" s="44">
        <f t="shared" si="5"/>
        <v>8981802.864583781</v>
      </c>
      <c r="BM44" s="51">
        <f t="shared" si="6"/>
        <v>0.048035574961677555</v>
      </c>
    </row>
    <row r="45" spans="1:65" ht="15">
      <c r="A45" s="52" t="s">
        <v>70</v>
      </c>
      <c r="B45" s="40">
        <v>-200398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-200398</v>
      </c>
      <c r="J45" s="40">
        <v>0</v>
      </c>
      <c r="K45" s="40">
        <v>0</v>
      </c>
      <c r="L45" s="40">
        <v>-200398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-200398</v>
      </c>
      <c r="T45" s="53">
        <v>0</v>
      </c>
      <c r="U45" s="53">
        <v>0</v>
      </c>
      <c r="V45" s="53"/>
      <c r="W45" s="42">
        <v>-200398</v>
      </c>
      <c r="X45" s="53"/>
      <c r="Y45" s="40">
        <v>0</v>
      </c>
      <c r="Z45" s="40">
        <v>0</v>
      </c>
      <c r="AA45" s="44">
        <v>-11139629</v>
      </c>
      <c r="AB45" s="48">
        <v>5466756</v>
      </c>
      <c r="AC45" s="45">
        <f t="shared" si="2"/>
        <v>-0.4907484800436352</v>
      </c>
      <c r="AD45" s="22">
        <f t="shared" si="3"/>
        <v>-7.5817068434832136</v>
      </c>
      <c r="AE45" s="22"/>
      <c r="AK45" s="39" t="s">
        <v>67</v>
      </c>
      <c r="AL45" s="41">
        <v>30040430</v>
      </c>
      <c r="AM45" s="41">
        <v>1565273</v>
      </c>
      <c r="AN45" s="41">
        <v>0</v>
      </c>
      <c r="AO45" s="41">
        <v>196069</v>
      </c>
      <c r="AP45" s="41">
        <v>0</v>
      </c>
      <c r="AQ45" s="41">
        <v>88518</v>
      </c>
      <c r="AR45" s="41">
        <v>0</v>
      </c>
      <c r="AS45" s="41">
        <v>28190570</v>
      </c>
      <c r="AT45" s="41">
        <v>224096</v>
      </c>
      <c r="AU45" s="41">
        <v>-139671</v>
      </c>
      <c r="AV45" s="41">
        <v>28274995</v>
      </c>
      <c r="AW45" s="41">
        <v>1210473</v>
      </c>
      <c r="AX45" s="41">
        <v>0</v>
      </c>
      <c r="AY45" s="41">
        <v>0</v>
      </c>
      <c r="AZ45" s="41">
        <v>0</v>
      </c>
      <c r="BA45" s="41">
        <v>-274020</v>
      </c>
      <c r="BB45" s="41">
        <v>234874</v>
      </c>
      <c r="BC45" s="41">
        <v>29446322</v>
      </c>
      <c r="BD45" s="49">
        <v>29446322</v>
      </c>
      <c r="BE45" s="49">
        <v>0</v>
      </c>
      <c r="BF45" s="50"/>
      <c r="BG45" s="49">
        <v>29446322</v>
      </c>
      <c r="BH45" s="49"/>
      <c r="BI45" s="49">
        <v>39146</v>
      </c>
      <c r="BJ45" s="49">
        <v>272934</v>
      </c>
      <c r="BK45" s="48">
        <v>78952085</v>
      </c>
      <c r="BL45" s="44">
        <f t="shared" si="5"/>
        <v>3792508.797398238</v>
      </c>
      <c r="BM45" s="51">
        <f t="shared" si="6"/>
        <v>0.048035574961677555</v>
      </c>
    </row>
    <row r="46" spans="1:65" ht="16.5">
      <c r="A46" s="52" t="s">
        <v>71</v>
      </c>
      <c r="B46" s="54">
        <v>-978336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-978336</v>
      </c>
      <c r="J46" s="54">
        <v>0</v>
      </c>
      <c r="K46" s="54">
        <v>0</v>
      </c>
      <c r="L46" s="54">
        <v>-978336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-978336</v>
      </c>
      <c r="T46" s="55">
        <v>0</v>
      </c>
      <c r="U46" s="55">
        <v>0</v>
      </c>
      <c r="V46" s="53"/>
      <c r="W46" s="56">
        <v>-978336</v>
      </c>
      <c r="X46" s="53"/>
      <c r="Y46" s="54">
        <v>0</v>
      </c>
      <c r="Z46" s="54">
        <v>0</v>
      </c>
      <c r="AA46" s="57">
        <v>0</v>
      </c>
      <c r="AB46" s="48">
        <v>0</v>
      </c>
      <c r="AC46" s="45">
        <v>0</v>
      </c>
      <c r="AD46" s="22">
        <f t="shared" si="3"/>
        <v>0</v>
      </c>
      <c r="AE46" s="22"/>
      <c r="AK46" s="39" t="s">
        <v>82</v>
      </c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9"/>
      <c r="BE46" s="49"/>
      <c r="BF46" s="50"/>
      <c r="BG46" s="49"/>
      <c r="BH46" s="49"/>
      <c r="BI46" s="49"/>
      <c r="BJ46" s="49"/>
      <c r="BK46" s="48">
        <v>22679564</v>
      </c>
      <c r="BL46" s="44">
        <f t="shared" si="5"/>
        <v>1089425.8966201637</v>
      </c>
      <c r="BM46" s="51">
        <f t="shared" si="6"/>
        <v>0.048035574961677555</v>
      </c>
    </row>
    <row r="47" spans="1:65" ht="15">
      <c r="A47" s="71" t="s">
        <v>83</v>
      </c>
      <c r="B47" s="18">
        <v>17199655</v>
      </c>
      <c r="C47" s="18">
        <v>304375</v>
      </c>
      <c r="D47" s="18">
        <v>0</v>
      </c>
      <c r="E47" s="18">
        <v>111110</v>
      </c>
      <c r="F47" s="18">
        <v>-12</v>
      </c>
      <c r="G47" s="18">
        <v>0</v>
      </c>
      <c r="H47" s="18">
        <v>1872</v>
      </c>
      <c r="I47" s="18">
        <v>16782310</v>
      </c>
      <c r="J47" s="18">
        <v>41118</v>
      </c>
      <c r="K47" s="18">
        <v>22833</v>
      </c>
      <c r="L47" s="18">
        <v>16846261</v>
      </c>
      <c r="M47" s="18">
        <v>246666</v>
      </c>
      <c r="N47" s="18">
        <v>0</v>
      </c>
      <c r="O47" s="18">
        <v>179114</v>
      </c>
      <c r="P47" s="18">
        <v>0</v>
      </c>
      <c r="Q47" s="18">
        <v>-191925</v>
      </c>
      <c r="R47" s="18">
        <v>176598</v>
      </c>
      <c r="S47" s="18">
        <v>17256714</v>
      </c>
      <c r="T47" s="18">
        <v>17256714</v>
      </c>
      <c r="U47" s="18">
        <v>0</v>
      </c>
      <c r="V47" s="18"/>
      <c r="W47" s="18">
        <v>17272041</v>
      </c>
      <c r="X47" s="18"/>
      <c r="Y47" s="18">
        <v>15327</v>
      </c>
      <c r="Z47" s="18">
        <v>118074</v>
      </c>
      <c r="AA47" s="21">
        <f>2289+118323+23442657</f>
        <v>23563269</v>
      </c>
      <c r="AB47" s="21">
        <f>124+6388+1267776</f>
        <v>1274288</v>
      </c>
      <c r="AC47" s="45">
        <f t="shared" si="2"/>
        <v>0.054079423360145824</v>
      </c>
      <c r="AD47" s="22">
        <f t="shared" si="3"/>
        <v>0.8354877311994667</v>
      </c>
      <c r="AE47" s="22"/>
      <c r="AF47" s="79">
        <f>AA47</f>
        <v>23563269</v>
      </c>
      <c r="AG47" s="79">
        <f>AB47</f>
        <v>1274288</v>
      </c>
      <c r="AK47" s="52" t="s">
        <v>90</v>
      </c>
      <c r="AL47" s="40">
        <v>-200398</v>
      </c>
      <c r="AM47" s="40">
        <v>0</v>
      </c>
      <c r="AN47" s="40">
        <v>0</v>
      </c>
      <c r="AO47" s="40">
        <v>0</v>
      </c>
      <c r="AP47" s="40">
        <v>0</v>
      </c>
      <c r="AQ47" s="40">
        <v>0</v>
      </c>
      <c r="AR47" s="40">
        <v>0</v>
      </c>
      <c r="AS47" s="40">
        <v>-200398</v>
      </c>
      <c r="AT47" s="40">
        <v>0</v>
      </c>
      <c r="AU47" s="40">
        <v>0</v>
      </c>
      <c r="AV47" s="40">
        <v>-200398</v>
      </c>
      <c r="AW47" s="40">
        <v>0</v>
      </c>
      <c r="AX47" s="40">
        <v>0</v>
      </c>
      <c r="AY47" s="40">
        <v>0</v>
      </c>
      <c r="AZ47" s="40">
        <v>0</v>
      </c>
      <c r="BA47" s="40">
        <v>0</v>
      </c>
      <c r="BB47" s="40">
        <v>0</v>
      </c>
      <c r="BC47" s="40">
        <v>-200398</v>
      </c>
      <c r="BD47" s="53">
        <v>0</v>
      </c>
      <c r="BE47" s="53">
        <v>0</v>
      </c>
      <c r="BF47" s="53"/>
      <c r="BG47" s="42">
        <v>-200398</v>
      </c>
      <c r="BH47" s="53"/>
      <c r="BI47" s="40">
        <v>0</v>
      </c>
      <c r="BJ47" s="40">
        <v>0</v>
      </c>
      <c r="BK47" s="44">
        <v>-11139629</v>
      </c>
      <c r="BL47" s="48">
        <v>5466756</v>
      </c>
      <c r="BM47" s="45">
        <f t="shared" si="6"/>
        <v>-0.4907484800436352</v>
      </c>
    </row>
    <row r="48" spans="1:65" ht="16.5">
      <c r="A48" s="39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48"/>
      <c r="AB48" s="48"/>
      <c r="AC48" s="45" t="s">
        <v>79</v>
      </c>
      <c r="AD48" s="22" t="s">
        <v>79</v>
      </c>
      <c r="AE48" s="22"/>
      <c r="AK48" s="52" t="s">
        <v>91</v>
      </c>
      <c r="AL48" s="54">
        <v>-978336</v>
      </c>
      <c r="AM48" s="54">
        <v>0</v>
      </c>
      <c r="AN48" s="54">
        <v>0</v>
      </c>
      <c r="AO48" s="54">
        <v>0</v>
      </c>
      <c r="AP48" s="54">
        <v>0</v>
      </c>
      <c r="AQ48" s="54">
        <v>0</v>
      </c>
      <c r="AR48" s="54">
        <v>0</v>
      </c>
      <c r="AS48" s="54">
        <v>-978336</v>
      </c>
      <c r="AT48" s="54">
        <v>0</v>
      </c>
      <c r="AU48" s="54">
        <v>0</v>
      </c>
      <c r="AV48" s="54">
        <v>-978336</v>
      </c>
      <c r="AW48" s="54">
        <v>0</v>
      </c>
      <c r="AX48" s="54">
        <v>0</v>
      </c>
      <c r="AY48" s="54">
        <v>0</v>
      </c>
      <c r="AZ48" s="54">
        <v>0</v>
      </c>
      <c r="BA48" s="54">
        <v>0</v>
      </c>
      <c r="BB48" s="54">
        <v>0</v>
      </c>
      <c r="BC48" s="54">
        <v>-978336</v>
      </c>
      <c r="BD48" s="55">
        <v>0</v>
      </c>
      <c r="BE48" s="55">
        <v>0</v>
      </c>
      <c r="BF48" s="53"/>
      <c r="BG48" s="56">
        <v>-978336</v>
      </c>
      <c r="BH48" s="53"/>
      <c r="BI48" s="54">
        <v>0</v>
      </c>
      <c r="BJ48" s="54">
        <v>0</v>
      </c>
      <c r="BK48" s="57">
        <v>0</v>
      </c>
      <c r="BL48" s="48">
        <v>0</v>
      </c>
      <c r="BM48" s="45">
        <v>0</v>
      </c>
    </row>
    <row r="49" spans="1:65" ht="15">
      <c r="A49" s="60" t="s">
        <v>72</v>
      </c>
      <c r="B49" s="11">
        <v>908031044</v>
      </c>
      <c r="C49" s="11">
        <v>34932239</v>
      </c>
      <c r="D49" s="11">
        <v>14423888</v>
      </c>
      <c r="E49" s="11">
        <v>5979130</v>
      </c>
      <c r="F49" s="11">
        <v>-62</v>
      </c>
      <c r="G49" s="11">
        <v>88518</v>
      </c>
      <c r="H49" s="11">
        <v>682821</v>
      </c>
      <c r="I49" s="11">
        <v>851924510</v>
      </c>
      <c r="J49" s="11">
        <v>4355602</v>
      </c>
      <c r="K49" s="11">
        <v>1273791</v>
      </c>
      <c r="L49" s="11">
        <v>857553903</v>
      </c>
      <c r="M49" s="11">
        <v>26842228</v>
      </c>
      <c r="N49" s="11">
        <v>2559.203870000003</v>
      </c>
      <c r="O49" s="11">
        <v>1202623.4630999998</v>
      </c>
      <c r="P49" s="11">
        <v>-101432</v>
      </c>
      <c r="Q49" s="11">
        <v>-9615648</v>
      </c>
      <c r="R49" s="11">
        <v>8797998</v>
      </c>
      <c r="S49" s="11">
        <v>884682231.66697</v>
      </c>
      <c r="T49" s="11">
        <v>885860965.66697</v>
      </c>
      <c r="U49" s="11">
        <v>0</v>
      </c>
      <c r="V49" s="12"/>
      <c r="W49" s="11">
        <v>884697558.66697</v>
      </c>
      <c r="X49" s="11"/>
      <c r="Y49" s="11">
        <v>817650</v>
      </c>
      <c r="Z49" s="11">
        <v>4095374</v>
      </c>
      <c r="AA49" s="20">
        <f>SUM(AA37:AA47)</f>
        <v>1259173618</v>
      </c>
      <c r="AB49" s="20">
        <f>SUM(AB37:AB47)</f>
        <v>81503750</v>
      </c>
      <c r="AC49" s="45">
        <f t="shared" si="2"/>
        <v>0.06472796827609519</v>
      </c>
      <c r="AD49" s="22">
        <f t="shared" si="3"/>
        <v>1</v>
      </c>
      <c r="AE49" s="22"/>
      <c r="AF49" s="79">
        <f>SUM(AF38:AF48)</f>
        <v>804718337</v>
      </c>
      <c r="AG49" s="79">
        <f>SUM(AG38:AG48)</f>
        <v>38655108</v>
      </c>
      <c r="AH49">
        <f>AG49/AF49</f>
        <v>0.048035574961677555</v>
      </c>
      <c r="AK49" s="71" t="s">
        <v>83</v>
      </c>
      <c r="AL49" s="18">
        <v>17199655</v>
      </c>
      <c r="AM49" s="18">
        <v>304375</v>
      </c>
      <c r="AN49" s="18">
        <v>0</v>
      </c>
      <c r="AO49" s="18">
        <v>111110</v>
      </c>
      <c r="AP49" s="18">
        <v>-12</v>
      </c>
      <c r="AQ49" s="18">
        <v>0</v>
      </c>
      <c r="AR49" s="18">
        <v>1872</v>
      </c>
      <c r="AS49" s="18">
        <v>16782310</v>
      </c>
      <c r="AT49" s="18">
        <v>41118</v>
      </c>
      <c r="AU49" s="18">
        <v>22833</v>
      </c>
      <c r="AV49" s="18">
        <v>16846261</v>
      </c>
      <c r="AW49" s="18">
        <v>246666</v>
      </c>
      <c r="AX49" s="18">
        <v>0</v>
      </c>
      <c r="AY49" s="18">
        <v>179114</v>
      </c>
      <c r="AZ49" s="18">
        <v>0</v>
      </c>
      <c r="BA49" s="18">
        <v>-191925</v>
      </c>
      <c r="BB49" s="18">
        <v>176598</v>
      </c>
      <c r="BC49" s="18">
        <v>17256714</v>
      </c>
      <c r="BD49" s="18">
        <v>17256714</v>
      </c>
      <c r="BE49" s="18">
        <v>0</v>
      </c>
      <c r="BF49" s="18"/>
      <c r="BG49" s="18">
        <v>17272041</v>
      </c>
      <c r="BH49" s="18"/>
      <c r="BI49" s="18">
        <v>15327</v>
      </c>
      <c r="BJ49" s="18">
        <v>118074</v>
      </c>
      <c r="BK49" s="21">
        <f>2289+118323+23442657</f>
        <v>23563269</v>
      </c>
      <c r="BL49" s="82">
        <f>AH$49*BK49</f>
        <v>1131875.174391673</v>
      </c>
      <c r="BM49" s="45">
        <f>BL49/BK49</f>
        <v>0.048035574961677555</v>
      </c>
    </row>
    <row r="50" spans="1:65" ht="15">
      <c r="A50" s="62" t="s">
        <v>76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2"/>
      <c r="U50" s="42"/>
      <c r="V50" s="43"/>
      <c r="W50" s="42"/>
      <c r="X50" s="42"/>
      <c r="Y50" s="42"/>
      <c r="Z50" s="42"/>
      <c r="AA50" s="48">
        <f>6190627+2206637+2153990+181175</f>
        <v>10732429</v>
      </c>
      <c r="AB50" s="48">
        <f>681722+247419</f>
        <v>929141</v>
      </c>
      <c r="AC50" s="45">
        <f t="shared" si="2"/>
        <v>0.08657322587458999</v>
      </c>
      <c r="AK50" s="39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48"/>
      <c r="BL50" s="48"/>
      <c r="BM50" s="45" t="s">
        <v>79</v>
      </c>
    </row>
    <row r="51" spans="1:65" ht="16.5">
      <c r="A51" s="60" t="s">
        <v>73</v>
      </c>
      <c r="B51" s="63">
        <v>919071796.23</v>
      </c>
      <c r="C51" s="63">
        <v>34932239</v>
      </c>
      <c r="D51" s="63">
        <v>14423888</v>
      </c>
      <c r="E51" s="63">
        <v>5979130</v>
      </c>
      <c r="F51" s="63">
        <v>-62</v>
      </c>
      <c r="G51" s="63">
        <v>88518</v>
      </c>
      <c r="H51" s="63">
        <v>682821</v>
      </c>
      <c r="I51" s="63">
        <v>862965262.23</v>
      </c>
      <c r="J51" s="63">
        <v>4355602</v>
      </c>
      <c r="K51" s="63">
        <v>1273791</v>
      </c>
      <c r="L51" s="63">
        <v>868594655.23</v>
      </c>
      <c r="M51" s="63">
        <v>26842228</v>
      </c>
      <c r="N51" s="63">
        <v>2559.203870000003</v>
      </c>
      <c r="O51" s="63">
        <v>1202623.4630999998</v>
      </c>
      <c r="P51" s="63">
        <v>-101432</v>
      </c>
      <c r="Q51" s="63">
        <v>-9615648</v>
      </c>
      <c r="R51" s="63">
        <v>8797998</v>
      </c>
      <c r="S51" s="63">
        <v>895722983.89697</v>
      </c>
      <c r="T51" s="37"/>
      <c r="U51" s="37"/>
      <c r="V51" s="37"/>
      <c r="W51" s="63">
        <v>895738310.89697</v>
      </c>
      <c r="X51" s="63"/>
      <c r="Y51" s="63">
        <v>817650</v>
      </c>
      <c r="Z51" s="63">
        <v>4095374</v>
      </c>
      <c r="AA51" s="64">
        <f>AA50+AA49</f>
        <v>1269906047</v>
      </c>
      <c r="AB51" s="64">
        <f>AB50+AB49</f>
        <v>82432891</v>
      </c>
      <c r="AC51" s="45">
        <f t="shared" si="2"/>
        <v>0.06491259034063014</v>
      </c>
      <c r="AF51" s="79" t="s">
        <v>79</v>
      </c>
      <c r="AK51" s="60" t="s">
        <v>72</v>
      </c>
      <c r="AL51" s="11">
        <v>908031044</v>
      </c>
      <c r="AM51" s="11">
        <v>34932239</v>
      </c>
      <c r="AN51" s="11">
        <v>14423888</v>
      </c>
      <c r="AO51" s="11">
        <v>5979130</v>
      </c>
      <c r="AP51" s="11">
        <v>-62</v>
      </c>
      <c r="AQ51" s="11">
        <v>88518</v>
      </c>
      <c r="AR51" s="11">
        <v>682821</v>
      </c>
      <c r="AS51" s="11">
        <v>851924510</v>
      </c>
      <c r="AT51" s="11">
        <v>4355602</v>
      </c>
      <c r="AU51" s="11">
        <v>1273791</v>
      </c>
      <c r="AV51" s="11">
        <v>857553903</v>
      </c>
      <c r="AW51" s="11">
        <v>26842228</v>
      </c>
      <c r="AX51" s="11">
        <v>2559.203870000003</v>
      </c>
      <c r="AY51" s="11">
        <v>1202623.4630999998</v>
      </c>
      <c r="AZ51" s="11">
        <v>-101432</v>
      </c>
      <c r="BA51" s="11">
        <v>-9615648</v>
      </c>
      <c r="BB51" s="11">
        <v>8797998</v>
      </c>
      <c r="BC51" s="11">
        <v>884682231.66697</v>
      </c>
      <c r="BD51" s="11">
        <v>885860965.66697</v>
      </c>
      <c r="BE51" s="11">
        <v>0</v>
      </c>
      <c r="BF51" s="12"/>
      <c r="BG51" s="11">
        <v>884697558.66697</v>
      </c>
      <c r="BH51" s="11"/>
      <c r="BI51" s="11">
        <v>817650</v>
      </c>
      <c r="BJ51" s="11">
        <v>4095374</v>
      </c>
      <c r="BK51" s="20">
        <f>SUM(BK39:BK49)</f>
        <v>1259173618</v>
      </c>
      <c r="BL51" s="20">
        <f>SUM(BL39:BL50)</f>
        <v>81503750</v>
      </c>
      <c r="BM51" s="45">
        <f>BL51/BK51</f>
        <v>0.06472796827609519</v>
      </c>
    </row>
    <row r="52" spans="1:65" ht="15">
      <c r="A52" s="72"/>
      <c r="B52" s="73"/>
      <c r="C52" s="74"/>
      <c r="D52" s="74"/>
      <c r="E52" s="74"/>
      <c r="F52" s="74"/>
      <c r="G52" s="74"/>
      <c r="H52" s="74"/>
      <c r="I52" s="75"/>
      <c r="J52" s="74"/>
      <c r="K52" s="74"/>
      <c r="L52" s="75"/>
      <c r="M52" s="74"/>
      <c r="N52" s="74"/>
      <c r="O52" s="74"/>
      <c r="P52" s="74"/>
      <c r="Q52" s="74"/>
      <c r="R52" s="74"/>
      <c r="S52" s="76"/>
      <c r="T52" s="74"/>
      <c r="U52" s="74"/>
      <c r="V52" s="74"/>
      <c r="W52" s="76"/>
      <c r="X52" s="74"/>
      <c r="Y52" s="74"/>
      <c r="Z52" s="74"/>
      <c r="AA52" s="77"/>
      <c r="AB52" s="74"/>
      <c r="AC52" s="78"/>
      <c r="AK52" s="62" t="s">
        <v>76</v>
      </c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2"/>
      <c r="BE52" s="42"/>
      <c r="BF52" s="43"/>
      <c r="BG52" s="42"/>
      <c r="BH52" s="42"/>
      <c r="BI52" s="42"/>
      <c r="BJ52" s="42"/>
      <c r="BK52" s="48">
        <f>6190627+2206637+2153990+181175</f>
        <v>10732429</v>
      </c>
      <c r="BL52" s="48">
        <f>681722+247419</f>
        <v>929141</v>
      </c>
      <c r="BM52" s="45">
        <f>BL52/BK52</f>
        <v>0.08657322587458999</v>
      </c>
    </row>
    <row r="53" spans="1:65" ht="15">
      <c r="A53" s="1"/>
      <c r="B53" s="13"/>
      <c r="C53" s="15"/>
      <c r="D53" s="15"/>
      <c r="E53" s="15"/>
      <c r="F53" s="15"/>
      <c r="G53" s="15"/>
      <c r="H53" s="15"/>
      <c r="I53" s="8"/>
      <c r="J53" s="15"/>
      <c r="K53" s="15"/>
      <c r="L53" s="8"/>
      <c r="M53" s="15"/>
      <c r="N53" s="15"/>
      <c r="O53" s="15"/>
      <c r="P53" s="15"/>
      <c r="Q53" s="15"/>
      <c r="R53" s="15"/>
      <c r="S53" s="14"/>
      <c r="T53" s="15"/>
      <c r="U53" s="15"/>
      <c r="V53" s="15"/>
      <c r="W53" s="14"/>
      <c r="X53" s="15"/>
      <c r="Y53" s="15"/>
      <c r="Z53" s="15"/>
      <c r="AA53" s="9"/>
      <c r="AB53" s="9"/>
      <c r="AC53" s="16"/>
      <c r="AK53" s="60" t="s">
        <v>73</v>
      </c>
      <c r="AL53" s="63">
        <v>919071796.23</v>
      </c>
      <c r="AM53" s="63">
        <v>34932239</v>
      </c>
      <c r="AN53" s="63">
        <v>14423888</v>
      </c>
      <c r="AO53" s="63">
        <v>5979130</v>
      </c>
      <c r="AP53" s="63">
        <v>-62</v>
      </c>
      <c r="AQ53" s="63">
        <v>88518</v>
      </c>
      <c r="AR53" s="63">
        <v>682821</v>
      </c>
      <c r="AS53" s="63">
        <v>862965262.23</v>
      </c>
      <c r="AT53" s="63">
        <v>4355602</v>
      </c>
      <c r="AU53" s="63">
        <v>1273791</v>
      </c>
      <c r="AV53" s="63">
        <v>868594655.23</v>
      </c>
      <c r="AW53" s="63">
        <v>26842228</v>
      </c>
      <c r="AX53" s="63">
        <v>2559.203870000003</v>
      </c>
      <c r="AY53" s="63">
        <v>1202623.4630999998</v>
      </c>
      <c r="AZ53" s="63">
        <v>-101432</v>
      </c>
      <c r="BA53" s="63">
        <v>-9615648</v>
      </c>
      <c r="BB53" s="63">
        <v>8797998</v>
      </c>
      <c r="BC53" s="63">
        <v>895722983.89697</v>
      </c>
      <c r="BD53" s="37"/>
      <c r="BE53" s="37"/>
      <c r="BF53" s="37"/>
      <c r="BG53" s="63">
        <v>895738310.89697</v>
      </c>
      <c r="BH53" s="63"/>
      <c r="BI53" s="63">
        <v>817650</v>
      </c>
      <c r="BJ53" s="63">
        <v>4095374</v>
      </c>
      <c r="BK53" s="64">
        <f>BK52+BK51</f>
        <v>1269906047</v>
      </c>
      <c r="BL53" s="64">
        <f>BL52+BL51</f>
        <v>82432891</v>
      </c>
      <c r="BM53" s="45">
        <f>BL53/BK53</f>
        <v>0.06491259034063014</v>
      </c>
    </row>
    <row r="54" spans="37:65" ht="14.25">
      <c r="AK54" s="85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6"/>
    </row>
    <row r="55" spans="1:65" ht="15">
      <c r="A55" s="1"/>
      <c r="B55" s="13"/>
      <c r="C55" s="15"/>
      <c r="D55" s="15"/>
      <c r="E55" s="15"/>
      <c r="F55" s="15"/>
      <c r="G55" s="15"/>
      <c r="H55" s="15"/>
      <c r="I55" s="8"/>
      <c r="J55" s="15"/>
      <c r="K55" s="15"/>
      <c r="L55" s="8"/>
      <c r="M55" s="15"/>
      <c r="N55" s="15"/>
      <c r="O55" s="15"/>
      <c r="P55" s="15"/>
      <c r="Q55" s="15"/>
      <c r="R55" s="15"/>
      <c r="S55" s="14"/>
      <c r="T55" s="15"/>
      <c r="U55" s="15"/>
      <c r="V55" s="15"/>
      <c r="W55" s="14"/>
      <c r="X55" s="15"/>
      <c r="Y55" s="15"/>
      <c r="Z55" s="15"/>
      <c r="AA55" s="9"/>
      <c r="AB55" s="9"/>
      <c r="AC55" s="16"/>
      <c r="AK55" s="87" t="s">
        <v>94</v>
      </c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90"/>
      <c r="BM55" s="38"/>
    </row>
    <row r="56" spans="1:65" ht="1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10"/>
      <c r="V56" s="10"/>
      <c r="W56" s="2"/>
      <c r="X56" s="2"/>
      <c r="Y56" s="2"/>
      <c r="Z56" s="2"/>
      <c r="AC56" s="2"/>
      <c r="AK56" s="89" t="s">
        <v>93</v>
      </c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8"/>
    </row>
    <row r="58" spans="1:29" ht="1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17" t="s">
        <v>74</v>
      </c>
      <c r="X59" s="2"/>
      <c r="Y59" s="2"/>
      <c r="Z59" s="2"/>
      <c r="AA59" s="2"/>
      <c r="AB59" s="2"/>
      <c r="AC59" s="2"/>
    </row>
    <row r="60" spans="1:29" ht="1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17" t="s">
        <v>75</v>
      </c>
      <c r="X60" s="2"/>
      <c r="Y60" s="2"/>
      <c r="Z60" s="2"/>
      <c r="AA60" s="2"/>
      <c r="AB60" s="2"/>
      <c r="AC60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Steve</cp:lastModifiedBy>
  <cp:lastPrinted>2012-09-17T21:34:31Z</cp:lastPrinted>
  <dcterms:created xsi:type="dcterms:W3CDTF">2012-09-17T20:22:24Z</dcterms:created>
  <dcterms:modified xsi:type="dcterms:W3CDTF">2012-09-25T16:43:38Z</dcterms:modified>
  <cp:category/>
  <cp:version/>
  <cp:contentType/>
  <cp:contentStatus/>
</cp:coreProperties>
</file>