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5" yWindow="-15" windowWidth="10245" windowHeight="8160" firstSheet="6" activeTab="6"/>
  </bookViews>
  <sheets>
    <sheet name="Spanos LGE Electric" sheetId="1" r:id="rId1"/>
    <sheet name="Adjustment 1" sheetId="6" r:id="rId2"/>
    <sheet name="Adjustment 2" sheetId="7" r:id="rId3"/>
    <sheet name="Incremental Adjustments" sheetId="8" r:id="rId4"/>
    <sheet name="Prod Salv Weighting No Term NS" sheetId="2" r:id="rId5"/>
    <sheet name="SK Production Salvage" sheetId="4" r:id="rId6"/>
    <sheet name="SK Rates v Spanos" sheetId="9" r:id="rId7"/>
  </sheets>
  <externalReferences>
    <externalReference r:id="rId8"/>
    <externalReference r:id="rId9"/>
  </externalReferences>
  <definedNames>
    <definedName name="_xlnm.Print_Area" localSheetId="4">'Prod Salv Weighting No Term NS'!$A$11:$U$106</definedName>
    <definedName name="_xlnm.Print_Area" localSheetId="5">'SK Production Salvage'!$A$7:$AA$10</definedName>
    <definedName name="_xlnm.Print_Area" localSheetId="6">'SK Rates v Spanos'!$A$1:$Y$356</definedName>
    <definedName name="_xlnm.Print_Area" localSheetId="0">'Spanos LGE Electric'!$A$1:$Y$349</definedName>
    <definedName name="_xlnm.Print_Titles" localSheetId="4">'Prod Salv Weighting No Term NS'!$1:$10</definedName>
    <definedName name="_xlnm.Print_Titles" localSheetId="5">'SK Production Salvage'!$1:$6</definedName>
    <definedName name="_xlnm.Print_Titles" localSheetId="6">'SK Rates v Spanos'!$1:$11</definedName>
    <definedName name="_xlnm.Print_Titles" localSheetId="0">'Spanos LGE Electric'!$1:$11</definedName>
  </definedNames>
  <calcPr calcId="145621"/>
</workbook>
</file>

<file path=xl/calcChain.xml><?xml version="1.0" encoding="utf-8"?>
<calcChain xmlns="http://schemas.openxmlformats.org/spreadsheetml/2006/main">
  <c r="W324" i="9" l="1"/>
  <c r="W323" i="9"/>
  <c r="W321" i="9"/>
  <c r="W320" i="9"/>
  <c r="W319" i="9"/>
  <c r="W318" i="9"/>
  <c r="W326" i="9" s="1"/>
  <c r="W311" i="9"/>
  <c r="W310" i="9"/>
  <c r="W309" i="9"/>
  <c r="W308" i="9"/>
  <c r="W307" i="9"/>
  <c r="W306" i="9"/>
  <c r="W305" i="9"/>
  <c r="W304" i="9"/>
  <c r="W303" i="9"/>
  <c r="W302" i="9"/>
  <c r="W301" i="9"/>
  <c r="W300" i="9"/>
  <c r="W313" i="9" s="1"/>
  <c r="W293" i="9"/>
  <c r="W292" i="9"/>
  <c r="W291" i="9"/>
  <c r="W290" i="9"/>
  <c r="W289" i="9"/>
  <c r="W288" i="9"/>
  <c r="W287" i="9"/>
  <c r="W286" i="9"/>
  <c r="W295" i="9" s="1"/>
  <c r="W277" i="9"/>
  <c r="W276" i="9"/>
  <c r="W275" i="9"/>
  <c r="W274" i="9"/>
  <c r="W273" i="9"/>
  <c r="W272" i="9"/>
  <c r="W271" i="9"/>
  <c r="W270" i="9"/>
  <c r="W269" i="9"/>
  <c r="W268" i="9"/>
  <c r="W267" i="9"/>
  <c r="W279" i="9" s="1"/>
  <c r="W262" i="9"/>
  <c r="W261" i="9"/>
  <c r="W260" i="9"/>
  <c r="W259" i="9"/>
  <c r="W258" i="9"/>
  <c r="W257" i="9"/>
  <c r="W256" i="9"/>
  <c r="W255" i="9"/>
  <c r="W254" i="9"/>
  <c r="W253" i="9"/>
  <c r="W252" i="9"/>
  <c r="W251" i="9"/>
  <c r="W264" i="9" s="1"/>
  <c r="W244" i="9"/>
  <c r="W243" i="9"/>
  <c r="W242" i="9"/>
  <c r="W241" i="9"/>
  <c r="W240" i="9"/>
  <c r="W239" i="9"/>
  <c r="W238" i="9"/>
  <c r="W237" i="9"/>
  <c r="W236" i="9"/>
  <c r="W235" i="9"/>
  <c r="W230" i="9"/>
  <c r="W246" i="9" s="1"/>
  <c r="W225" i="9"/>
  <c r="W224" i="9"/>
  <c r="W223" i="9"/>
  <c r="W222" i="9"/>
  <c r="W221" i="9"/>
  <c r="W220" i="9"/>
  <c r="W219" i="9"/>
  <c r="W218" i="9"/>
  <c r="W217" i="9"/>
  <c r="W216" i="9"/>
  <c r="W227" i="9" s="1"/>
  <c r="W211" i="9"/>
  <c r="W210" i="9"/>
  <c r="W209" i="9"/>
  <c r="W208" i="9"/>
  <c r="W207" i="9"/>
  <c r="W206" i="9"/>
  <c r="W205" i="9"/>
  <c r="W204" i="9"/>
  <c r="W203" i="9"/>
  <c r="W202" i="9"/>
  <c r="W201" i="9"/>
  <c r="W200" i="9"/>
  <c r="W198" i="9"/>
  <c r="W197" i="9"/>
  <c r="W213" i="9" s="1"/>
  <c r="W192" i="9"/>
  <c r="W191" i="9"/>
  <c r="W190" i="9"/>
  <c r="W189" i="9"/>
  <c r="W188" i="9"/>
  <c r="W187" i="9"/>
  <c r="W186" i="9"/>
  <c r="W185" i="9"/>
  <c r="W184" i="9"/>
  <c r="W183" i="9"/>
  <c r="W182" i="9"/>
  <c r="W180" i="9"/>
  <c r="W171" i="9"/>
  <c r="W173" i="9" s="1"/>
  <c r="W166" i="9"/>
  <c r="W165" i="9"/>
  <c r="W168" i="9" s="1"/>
  <c r="W162" i="9"/>
  <c r="W160" i="9"/>
  <c r="W157" i="9"/>
  <c r="W155" i="9"/>
  <c r="W152" i="9"/>
  <c r="W150" i="9"/>
  <c r="W145" i="9"/>
  <c r="W144" i="9"/>
  <c r="W134" i="9"/>
  <c r="W133" i="9"/>
  <c r="W132" i="9"/>
  <c r="W131" i="9"/>
  <c r="W130" i="9"/>
  <c r="W129" i="9"/>
  <c r="W128" i="9"/>
  <c r="W126" i="9"/>
  <c r="W124" i="9"/>
  <c r="W121" i="9"/>
  <c r="W136" i="9" s="1"/>
  <c r="W114" i="9"/>
  <c r="W113" i="9"/>
  <c r="W112" i="9"/>
  <c r="W111" i="9"/>
  <c r="W110" i="9"/>
  <c r="W108" i="9"/>
  <c r="W106" i="9"/>
  <c r="W104" i="9"/>
  <c r="W102" i="9"/>
  <c r="W100" i="9"/>
  <c r="W98" i="9"/>
  <c r="W116" i="9" s="1"/>
  <c r="W90" i="9"/>
  <c r="W89" i="9"/>
  <c r="W88" i="9"/>
  <c r="W87" i="9"/>
  <c r="W86" i="9"/>
  <c r="W85" i="9"/>
  <c r="W84" i="9"/>
  <c r="W83" i="9"/>
  <c r="W82" i="9"/>
  <c r="W92" i="9" s="1"/>
  <c r="W74" i="9"/>
  <c r="W73" i="9"/>
  <c r="W76" i="9" s="1"/>
  <c r="W68" i="9"/>
  <c r="W70" i="9" s="1"/>
  <c r="W62" i="9"/>
  <c r="W61" i="9"/>
  <c r="W60" i="9"/>
  <c r="W59" i="9"/>
  <c r="W58" i="9"/>
  <c r="W57" i="9"/>
  <c r="W56" i="9"/>
  <c r="W55" i="9"/>
  <c r="W54" i="9"/>
  <c r="W53" i="9"/>
  <c r="W52" i="9"/>
  <c r="W51" i="9"/>
  <c r="W50" i="9"/>
  <c r="W49" i="9"/>
  <c r="W48" i="9"/>
  <c r="W47" i="9"/>
  <c r="W45" i="9"/>
  <c r="W64" i="9" s="1"/>
  <c r="W37" i="9"/>
  <c r="W36" i="9"/>
  <c r="W35" i="9"/>
  <c r="W34" i="9"/>
  <c r="W33" i="9"/>
  <c r="W32" i="9"/>
  <c r="W31" i="9"/>
  <c r="W30" i="9"/>
  <c r="W29" i="9"/>
  <c r="W28" i="9"/>
  <c r="W27" i="9"/>
  <c r="W26" i="9"/>
  <c r="W25" i="9"/>
  <c r="W24" i="9"/>
  <c r="W23" i="9"/>
  <c r="W22" i="9"/>
  <c r="W21" i="9"/>
  <c r="W20" i="9"/>
  <c r="W19" i="9"/>
  <c r="W18" i="9"/>
  <c r="I341" i="9"/>
  <c r="M326" i="9"/>
  <c r="K326" i="9"/>
  <c r="I326" i="9"/>
  <c r="O324" i="9"/>
  <c r="Q324" i="9" s="1"/>
  <c r="Y324" i="9" s="1"/>
  <c r="M324" i="9"/>
  <c r="E324" i="9"/>
  <c r="O323" i="9"/>
  <c r="Q323" i="9" s="1"/>
  <c r="M323" i="9"/>
  <c r="E323" i="9"/>
  <c r="Y322" i="9"/>
  <c r="S322" i="9"/>
  <c r="O322" i="9"/>
  <c r="M322" i="9"/>
  <c r="E322" i="9"/>
  <c r="O321" i="9"/>
  <c r="Q321" i="9" s="1"/>
  <c r="Y321" i="9" s="1"/>
  <c r="M321" i="9"/>
  <c r="E321" i="9"/>
  <c r="O320" i="9"/>
  <c r="Q320" i="9" s="1"/>
  <c r="M320" i="9"/>
  <c r="E320" i="9"/>
  <c r="O319" i="9"/>
  <c r="Q319" i="9" s="1"/>
  <c r="Y319" i="9" s="1"/>
  <c r="M319" i="9"/>
  <c r="E319" i="9"/>
  <c r="O318" i="9"/>
  <c r="Q318" i="9" s="1"/>
  <c r="M318" i="9"/>
  <c r="E318" i="9"/>
  <c r="M313" i="9"/>
  <c r="K313" i="9"/>
  <c r="I313" i="9"/>
  <c r="O311" i="9"/>
  <c r="Q311" i="9" s="1"/>
  <c r="Y311" i="9" s="1"/>
  <c r="M311" i="9"/>
  <c r="E311" i="9"/>
  <c r="O310" i="9"/>
  <c r="Q310" i="9" s="1"/>
  <c r="Y310" i="9" s="1"/>
  <c r="M310" i="9"/>
  <c r="E310" i="9"/>
  <c r="O309" i="9"/>
  <c r="Q309" i="9" s="1"/>
  <c r="Y309" i="9" s="1"/>
  <c r="M309" i="9"/>
  <c r="E309" i="9"/>
  <c r="O308" i="9"/>
  <c r="Q308" i="9" s="1"/>
  <c r="M308" i="9"/>
  <c r="E308" i="9"/>
  <c r="O307" i="9"/>
  <c r="Q307" i="9" s="1"/>
  <c r="Y307" i="9" s="1"/>
  <c r="M307" i="9"/>
  <c r="E307" i="9"/>
  <c r="O306" i="9"/>
  <c r="Q306" i="9" s="1"/>
  <c r="Y306" i="9" s="1"/>
  <c r="M306" i="9"/>
  <c r="E306" i="9"/>
  <c r="O305" i="9"/>
  <c r="Q305" i="9" s="1"/>
  <c r="Y305" i="9" s="1"/>
  <c r="M305" i="9"/>
  <c r="E305" i="9"/>
  <c r="O304" i="9"/>
  <c r="Q304" i="9" s="1"/>
  <c r="M304" i="9"/>
  <c r="E304" i="9"/>
  <c r="O303" i="9"/>
  <c r="Q303" i="9" s="1"/>
  <c r="Y303" i="9" s="1"/>
  <c r="M303" i="9"/>
  <c r="E303" i="9"/>
  <c r="O302" i="9"/>
  <c r="Q302" i="9" s="1"/>
  <c r="Y302" i="9" s="1"/>
  <c r="M302" i="9"/>
  <c r="E302" i="9"/>
  <c r="O301" i="9"/>
  <c r="Q301" i="9" s="1"/>
  <c r="Y301" i="9" s="1"/>
  <c r="M301" i="9"/>
  <c r="E301" i="9"/>
  <c r="O300" i="9"/>
  <c r="Q300" i="9" s="1"/>
  <c r="M300" i="9"/>
  <c r="E300" i="9"/>
  <c r="M295" i="9"/>
  <c r="K295" i="9"/>
  <c r="I295" i="9"/>
  <c r="O293" i="9"/>
  <c r="Q293" i="9" s="1"/>
  <c r="Y293" i="9" s="1"/>
  <c r="M293" i="9"/>
  <c r="E293" i="9"/>
  <c r="O292" i="9"/>
  <c r="Q292" i="9" s="1"/>
  <c r="M292" i="9"/>
  <c r="E292" i="9"/>
  <c r="O291" i="9"/>
  <c r="Q291" i="9" s="1"/>
  <c r="Y291" i="9" s="1"/>
  <c r="M291" i="9"/>
  <c r="E291" i="9"/>
  <c r="O290" i="9"/>
  <c r="Q290" i="9" s="1"/>
  <c r="M290" i="9"/>
  <c r="E290" i="9"/>
  <c r="O289" i="9"/>
  <c r="Q289" i="9" s="1"/>
  <c r="Y289" i="9" s="1"/>
  <c r="M289" i="9"/>
  <c r="E289" i="9"/>
  <c r="O288" i="9"/>
  <c r="Q288" i="9" s="1"/>
  <c r="M288" i="9"/>
  <c r="E288" i="9"/>
  <c r="O287" i="9"/>
  <c r="Q287" i="9" s="1"/>
  <c r="Y287" i="9" s="1"/>
  <c r="M287" i="9"/>
  <c r="E287" i="9"/>
  <c r="O286" i="9"/>
  <c r="Q286" i="9" s="1"/>
  <c r="M286" i="9"/>
  <c r="E286" i="9"/>
  <c r="K279" i="9"/>
  <c r="I279" i="9"/>
  <c r="O277" i="9"/>
  <c r="M277" i="9"/>
  <c r="G277" i="9"/>
  <c r="E277" i="9"/>
  <c r="O276" i="9"/>
  <c r="M276" i="9"/>
  <c r="G276" i="9"/>
  <c r="E276" i="9"/>
  <c r="O275" i="9"/>
  <c r="M275" i="9"/>
  <c r="G275" i="9"/>
  <c r="E275" i="9"/>
  <c r="O274" i="9"/>
  <c r="M274" i="9"/>
  <c r="G274" i="9"/>
  <c r="E274" i="9"/>
  <c r="O273" i="9"/>
  <c r="M273" i="9"/>
  <c r="M279" i="9" s="1"/>
  <c r="G273" i="9"/>
  <c r="E273" i="9"/>
  <c r="O272" i="9"/>
  <c r="Q272" i="9" s="1"/>
  <c r="Y272" i="9" s="1"/>
  <c r="M272" i="9"/>
  <c r="G272" i="9"/>
  <c r="E272" i="9"/>
  <c r="O271" i="9"/>
  <c r="Q271" i="9" s="1"/>
  <c r="M271" i="9"/>
  <c r="G271" i="9"/>
  <c r="E271" i="9"/>
  <c r="O270" i="9"/>
  <c r="Q270" i="9" s="1"/>
  <c r="M270" i="9"/>
  <c r="G270" i="9"/>
  <c r="E270" i="9"/>
  <c r="O269" i="9"/>
  <c r="Q269" i="9" s="1"/>
  <c r="M269" i="9"/>
  <c r="G269" i="9"/>
  <c r="E269" i="9"/>
  <c r="Q268" i="9"/>
  <c r="Y268" i="9" s="1"/>
  <c r="O268" i="9"/>
  <c r="M268" i="9"/>
  <c r="G268" i="9"/>
  <c r="E268" i="9"/>
  <c r="O267" i="9"/>
  <c r="Q267" i="9" s="1"/>
  <c r="M267" i="9"/>
  <c r="G267" i="9"/>
  <c r="E267" i="9"/>
  <c r="K264" i="9"/>
  <c r="I264" i="9"/>
  <c r="O262" i="9"/>
  <c r="M262" i="9"/>
  <c r="Q262" i="9" s="1"/>
  <c r="G262" i="9"/>
  <c r="E262" i="9"/>
  <c r="O261" i="9"/>
  <c r="M261" i="9"/>
  <c r="Q261" i="9" s="1"/>
  <c r="G261" i="9"/>
  <c r="E261" i="9"/>
  <c r="O260" i="9"/>
  <c r="M260" i="9"/>
  <c r="Q260" i="9" s="1"/>
  <c r="G260" i="9"/>
  <c r="E260" i="9"/>
  <c r="O259" i="9"/>
  <c r="M259" i="9"/>
  <c r="Q259" i="9" s="1"/>
  <c r="G259" i="9"/>
  <c r="E259" i="9"/>
  <c r="O258" i="9"/>
  <c r="M258" i="9"/>
  <c r="Q258" i="9" s="1"/>
  <c r="G258" i="9"/>
  <c r="E258" i="9"/>
  <c r="O257" i="9"/>
  <c r="M257" i="9"/>
  <c r="Q257" i="9" s="1"/>
  <c r="G257" i="9"/>
  <c r="E257" i="9"/>
  <c r="O256" i="9"/>
  <c r="M256" i="9"/>
  <c r="Q256" i="9" s="1"/>
  <c r="G256" i="9"/>
  <c r="E256" i="9"/>
  <c r="O255" i="9"/>
  <c r="M255" i="9"/>
  <c r="Q255" i="9" s="1"/>
  <c r="G255" i="9"/>
  <c r="E255" i="9"/>
  <c r="O254" i="9"/>
  <c r="M254" i="9"/>
  <c r="Q254" i="9" s="1"/>
  <c r="G254" i="9"/>
  <c r="E254" i="9"/>
  <c r="O253" i="9"/>
  <c r="M253" i="9"/>
  <c r="Q253" i="9" s="1"/>
  <c r="G253" i="9"/>
  <c r="E253" i="9"/>
  <c r="O252" i="9"/>
  <c r="M252" i="9"/>
  <c r="Q252" i="9" s="1"/>
  <c r="G252" i="9"/>
  <c r="E252" i="9"/>
  <c r="O251" i="9"/>
  <c r="M251" i="9"/>
  <c r="Q251" i="9" s="1"/>
  <c r="G251" i="9"/>
  <c r="E251" i="9"/>
  <c r="Y250" i="9"/>
  <c r="S250" i="9"/>
  <c r="O250" i="9"/>
  <c r="G250" i="9"/>
  <c r="M250" i="9" s="1"/>
  <c r="E250" i="9"/>
  <c r="Y249" i="9"/>
  <c r="S249" i="9"/>
  <c r="O249" i="9"/>
  <c r="M249" i="9"/>
  <c r="M264" i="9" s="1"/>
  <c r="G249" i="9"/>
  <c r="E249" i="9"/>
  <c r="K246" i="9"/>
  <c r="I246" i="9"/>
  <c r="O244" i="9"/>
  <c r="G244" i="9"/>
  <c r="M244" i="9" s="1"/>
  <c r="E244" i="9"/>
  <c r="O243" i="9"/>
  <c r="G243" i="9"/>
  <c r="M243" i="9" s="1"/>
  <c r="Q243" i="9" s="1"/>
  <c r="Y243" i="9" s="1"/>
  <c r="E243" i="9"/>
  <c r="O242" i="9"/>
  <c r="G242" i="9"/>
  <c r="M242" i="9" s="1"/>
  <c r="E242" i="9"/>
  <c r="O241" i="9"/>
  <c r="G241" i="9"/>
  <c r="M241" i="9" s="1"/>
  <c r="E241" i="9"/>
  <c r="O240" i="9"/>
  <c r="G240" i="9"/>
  <c r="M240" i="9" s="1"/>
  <c r="E240" i="9"/>
  <c r="O239" i="9"/>
  <c r="G239" i="9"/>
  <c r="M239" i="9" s="1"/>
  <c r="Q239" i="9" s="1"/>
  <c r="E239" i="9"/>
  <c r="O238" i="9"/>
  <c r="G238" i="9"/>
  <c r="M238" i="9" s="1"/>
  <c r="E238" i="9"/>
  <c r="O237" i="9"/>
  <c r="G237" i="9"/>
  <c r="M237" i="9" s="1"/>
  <c r="E237" i="9"/>
  <c r="O236" i="9"/>
  <c r="G236" i="9"/>
  <c r="M236" i="9" s="1"/>
  <c r="E236" i="9"/>
  <c r="O235" i="9"/>
  <c r="G235" i="9"/>
  <c r="M235" i="9" s="1"/>
  <c r="Q235" i="9" s="1"/>
  <c r="E235" i="9"/>
  <c r="Y234" i="9"/>
  <c r="S234" i="9"/>
  <c r="O234" i="9"/>
  <c r="M234" i="9"/>
  <c r="G234" i="9"/>
  <c r="E234" i="9"/>
  <c r="O233" i="9"/>
  <c r="M233" i="9"/>
  <c r="G233" i="9"/>
  <c r="E233" i="9"/>
  <c r="Y232" i="9"/>
  <c r="S232" i="9"/>
  <c r="O232" i="9"/>
  <c r="G232" i="9"/>
  <c r="M232" i="9" s="1"/>
  <c r="E232" i="9"/>
  <c r="Y231" i="9"/>
  <c r="S231" i="9"/>
  <c r="O231" i="9"/>
  <c r="M231" i="9"/>
  <c r="G231" i="9"/>
  <c r="E231" i="9"/>
  <c r="O230" i="9"/>
  <c r="M230" i="9"/>
  <c r="G230" i="9"/>
  <c r="E230" i="9"/>
  <c r="K227" i="9"/>
  <c r="I227" i="9"/>
  <c r="O225" i="9"/>
  <c r="G225" i="9"/>
  <c r="M225" i="9" s="1"/>
  <c r="E225" i="9"/>
  <c r="O224" i="9"/>
  <c r="G224" i="9"/>
  <c r="M224" i="9" s="1"/>
  <c r="E224" i="9"/>
  <c r="O223" i="9"/>
  <c r="G223" i="9"/>
  <c r="M223" i="9" s="1"/>
  <c r="Q223" i="9" s="1"/>
  <c r="E223" i="9"/>
  <c r="O222" i="9"/>
  <c r="G222" i="9"/>
  <c r="M222" i="9" s="1"/>
  <c r="E222" i="9"/>
  <c r="O221" i="9"/>
  <c r="G221" i="9"/>
  <c r="M221" i="9" s="1"/>
  <c r="E221" i="9"/>
  <c r="O220" i="9"/>
  <c r="G220" i="9"/>
  <c r="M220" i="9" s="1"/>
  <c r="E220" i="9"/>
  <c r="O219" i="9"/>
  <c r="G219" i="9"/>
  <c r="M219" i="9" s="1"/>
  <c r="Q219" i="9" s="1"/>
  <c r="E219" i="9"/>
  <c r="O218" i="9"/>
  <c r="G218" i="9"/>
  <c r="M218" i="9" s="1"/>
  <c r="E218" i="9"/>
  <c r="O217" i="9"/>
  <c r="G217" i="9"/>
  <c r="M217" i="9" s="1"/>
  <c r="E217" i="9"/>
  <c r="O216" i="9"/>
  <c r="G216" i="9"/>
  <c r="M216" i="9" s="1"/>
  <c r="E216" i="9"/>
  <c r="K213" i="9"/>
  <c r="I213" i="9"/>
  <c r="O211" i="9"/>
  <c r="M211" i="9"/>
  <c r="G211" i="9"/>
  <c r="E211" i="9"/>
  <c r="O210" i="9"/>
  <c r="M210" i="9"/>
  <c r="G210" i="9"/>
  <c r="E210" i="9"/>
  <c r="O209" i="9"/>
  <c r="M209" i="9"/>
  <c r="G209" i="9"/>
  <c r="E209" i="9"/>
  <c r="O208" i="9"/>
  <c r="M208" i="9"/>
  <c r="G208" i="9"/>
  <c r="E208" i="9"/>
  <c r="O207" i="9"/>
  <c r="M207" i="9"/>
  <c r="G207" i="9"/>
  <c r="E207" i="9"/>
  <c r="O206" i="9"/>
  <c r="M206" i="9"/>
  <c r="G206" i="9"/>
  <c r="E206" i="9"/>
  <c r="O205" i="9"/>
  <c r="M205" i="9"/>
  <c r="G205" i="9"/>
  <c r="E205" i="9"/>
  <c r="O204" i="9"/>
  <c r="M204" i="9"/>
  <c r="G204" i="9"/>
  <c r="E204" i="9"/>
  <c r="O203" i="9"/>
  <c r="M203" i="9"/>
  <c r="G203" i="9"/>
  <c r="E203" i="9"/>
  <c r="O202" i="9"/>
  <c r="M202" i="9"/>
  <c r="G202" i="9"/>
  <c r="E202" i="9"/>
  <c r="O201" i="9"/>
  <c r="M201" i="9"/>
  <c r="G201" i="9"/>
  <c r="E201" i="9"/>
  <c r="O200" i="9"/>
  <c r="M200" i="9"/>
  <c r="G200" i="9"/>
  <c r="E200" i="9"/>
  <c r="Y199" i="9"/>
  <c r="O199" i="9"/>
  <c r="M199" i="9"/>
  <c r="G199" i="9"/>
  <c r="E199" i="9"/>
  <c r="O198" i="9"/>
  <c r="M198" i="9"/>
  <c r="G198" i="9"/>
  <c r="E198" i="9"/>
  <c r="O197" i="9"/>
  <c r="M197" i="9"/>
  <c r="M213" i="9" s="1"/>
  <c r="G197" i="9"/>
  <c r="E197" i="9"/>
  <c r="K194" i="9"/>
  <c r="K281" i="9" s="1"/>
  <c r="I194" i="9"/>
  <c r="I281" i="9" s="1"/>
  <c r="O192" i="9"/>
  <c r="G192" i="9"/>
  <c r="M192" i="9" s="1"/>
  <c r="E192" i="9"/>
  <c r="O191" i="9"/>
  <c r="G191" i="9"/>
  <c r="M191" i="9" s="1"/>
  <c r="Q191" i="9" s="1"/>
  <c r="E191" i="9"/>
  <c r="O190" i="9"/>
  <c r="G190" i="9"/>
  <c r="M190" i="9" s="1"/>
  <c r="E190" i="9"/>
  <c r="O189" i="9"/>
  <c r="G189" i="9"/>
  <c r="M189" i="9" s="1"/>
  <c r="E189" i="9"/>
  <c r="O188" i="9"/>
  <c r="G188" i="9"/>
  <c r="M188" i="9" s="1"/>
  <c r="E188" i="9"/>
  <c r="O187" i="9"/>
  <c r="G187" i="9"/>
  <c r="M187" i="9" s="1"/>
  <c r="Q187" i="9" s="1"/>
  <c r="E187" i="9"/>
  <c r="O186" i="9"/>
  <c r="G186" i="9"/>
  <c r="M186" i="9" s="1"/>
  <c r="E186" i="9"/>
  <c r="O185" i="9"/>
  <c r="G185" i="9"/>
  <c r="M185" i="9" s="1"/>
  <c r="E185" i="9"/>
  <c r="O184" i="9"/>
  <c r="G184" i="9"/>
  <c r="M184" i="9" s="1"/>
  <c r="E184" i="9"/>
  <c r="O183" i="9"/>
  <c r="G183" i="9"/>
  <c r="M183" i="9" s="1"/>
  <c r="Q183" i="9" s="1"/>
  <c r="E183" i="9"/>
  <c r="O182" i="9"/>
  <c r="G182" i="9"/>
  <c r="M182" i="9" s="1"/>
  <c r="E182" i="9"/>
  <c r="Y181" i="9"/>
  <c r="S181" i="9"/>
  <c r="O181" i="9"/>
  <c r="M181" i="9"/>
  <c r="G181" i="9"/>
  <c r="E181" i="9"/>
  <c r="O180" i="9"/>
  <c r="M180" i="9"/>
  <c r="M194" i="9" s="1"/>
  <c r="G180" i="9"/>
  <c r="E180" i="9"/>
  <c r="K173" i="9"/>
  <c r="I173" i="9"/>
  <c r="O171" i="9"/>
  <c r="M171" i="9"/>
  <c r="M173" i="9" s="1"/>
  <c r="G171" i="9"/>
  <c r="E171" i="9"/>
  <c r="K168" i="9"/>
  <c r="I168" i="9"/>
  <c r="O166" i="9"/>
  <c r="G166" i="9"/>
  <c r="M166" i="9" s="1"/>
  <c r="Q166" i="9" s="1"/>
  <c r="O165" i="9"/>
  <c r="M165" i="9"/>
  <c r="G165" i="9"/>
  <c r="E165" i="9"/>
  <c r="K162" i="9"/>
  <c r="I162" i="9"/>
  <c r="O160" i="9"/>
  <c r="G160" i="9"/>
  <c r="M160" i="9" s="1"/>
  <c r="E160" i="9"/>
  <c r="K157" i="9"/>
  <c r="I157" i="9"/>
  <c r="O155" i="9"/>
  <c r="M155" i="9"/>
  <c r="M157" i="9" s="1"/>
  <c r="G155" i="9"/>
  <c r="E155" i="9"/>
  <c r="K152" i="9"/>
  <c r="I152" i="9"/>
  <c r="O150" i="9"/>
  <c r="G150" i="9"/>
  <c r="M150" i="9" s="1"/>
  <c r="E150" i="9"/>
  <c r="K147" i="9"/>
  <c r="K175" i="9" s="1"/>
  <c r="I147" i="9"/>
  <c r="I175" i="9" s="1"/>
  <c r="O145" i="9"/>
  <c r="M145" i="9"/>
  <c r="Q145" i="9" s="1"/>
  <c r="G145" i="9"/>
  <c r="E145" i="9"/>
  <c r="O144" i="9"/>
  <c r="M144" i="9"/>
  <c r="G144" i="9"/>
  <c r="E144" i="9"/>
  <c r="K136" i="9"/>
  <c r="I136" i="9"/>
  <c r="O134" i="9"/>
  <c r="M134" i="9"/>
  <c r="G134" i="9"/>
  <c r="E134" i="9"/>
  <c r="O133" i="9"/>
  <c r="M133" i="9"/>
  <c r="G133" i="9"/>
  <c r="E133" i="9"/>
  <c r="O132" i="9"/>
  <c r="M132" i="9"/>
  <c r="G132" i="9"/>
  <c r="E132" i="9"/>
  <c r="O131" i="9"/>
  <c r="M131" i="9"/>
  <c r="G131" i="9"/>
  <c r="E131" i="9"/>
  <c r="O130" i="9"/>
  <c r="M130" i="9"/>
  <c r="G130" i="9"/>
  <c r="E130" i="9"/>
  <c r="O129" i="9"/>
  <c r="M129" i="9"/>
  <c r="G129" i="9"/>
  <c r="E129" i="9"/>
  <c r="O128" i="9"/>
  <c r="M128" i="9"/>
  <c r="G128" i="9"/>
  <c r="E128" i="9"/>
  <c r="Y127" i="9"/>
  <c r="S127" i="9"/>
  <c r="O127" i="9"/>
  <c r="G127" i="9"/>
  <c r="M127" i="9" s="1"/>
  <c r="E127" i="9"/>
  <c r="O126" i="9"/>
  <c r="G126" i="9"/>
  <c r="M126" i="9" s="1"/>
  <c r="E126" i="9"/>
  <c r="Y125" i="9"/>
  <c r="S125" i="9"/>
  <c r="O125" i="9"/>
  <c r="M125" i="9"/>
  <c r="G125" i="9"/>
  <c r="E125" i="9"/>
  <c r="O124" i="9"/>
  <c r="M124" i="9"/>
  <c r="Q124" i="9" s="1"/>
  <c r="G124" i="9"/>
  <c r="E124" i="9"/>
  <c r="Y123" i="9"/>
  <c r="S123" i="9"/>
  <c r="O123" i="9"/>
  <c r="G123" i="9"/>
  <c r="M123" i="9" s="1"/>
  <c r="E123" i="9"/>
  <c r="O122" i="9"/>
  <c r="G122" i="9"/>
  <c r="M122" i="9" s="1"/>
  <c r="E122" i="9"/>
  <c r="O121" i="9"/>
  <c r="G121" i="9"/>
  <c r="M121" i="9" s="1"/>
  <c r="Q121" i="9" s="1"/>
  <c r="E121" i="9"/>
  <c r="Y120" i="9"/>
  <c r="S120" i="9"/>
  <c r="O120" i="9"/>
  <c r="M120" i="9"/>
  <c r="G120" i="9"/>
  <c r="E120" i="9"/>
  <c r="S119" i="9"/>
  <c r="O119" i="9"/>
  <c r="G119" i="9"/>
  <c r="M119" i="9" s="1"/>
  <c r="M136" i="9" s="1"/>
  <c r="E119" i="9"/>
  <c r="K116" i="9"/>
  <c r="I116" i="9"/>
  <c r="O114" i="9"/>
  <c r="G114" i="9"/>
  <c r="M114" i="9" s="1"/>
  <c r="E114" i="9"/>
  <c r="O113" i="9"/>
  <c r="G113" i="9"/>
  <c r="M113" i="9" s="1"/>
  <c r="E113" i="9"/>
  <c r="O112" i="9"/>
  <c r="G112" i="9"/>
  <c r="M112" i="9" s="1"/>
  <c r="E112" i="9"/>
  <c r="O111" i="9"/>
  <c r="G111" i="9"/>
  <c r="M111" i="9" s="1"/>
  <c r="Q111" i="9" s="1"/>
  <c r="E111" i="9"/>
  <c r="O110" i="9"/>
  <c r="G110" i="9"/>
  <c r="M110" i="9" s="1"/>
  <c r="E110" i="9"/>
  <c r="Y109" i="9"/>
  <c r="S109" i="9"/>
  <c r="O109" i="9"/>
  <c r="M109" i="9"/>
  <c r="G109" i="9"/>
  <c r="E109" i="9"/>
  <c r="O108" i="9"/>
  <c r="M108" i="9"/>
  <c r="Q108" i="9" s="1"/>
  <c r="G108" i="9"/>
  <c r="E108" i="9"/>
  <c r="Y107" i="9"/>
  <c r="S107" i="9"/>
  <c r="O107" i="9"/>
  <c r="G107" i="9"/>
  <c r="M107" i="9" s="1"/>
  <c r="E107" i="9"/>
  <c r="O106" i="9"/>
  <c r="G106" i="9"/>
  <c r="M106" i="9" s="1"/>
  <c r="E106" i="9"/>
  <c r="Y105" i="9"/>
  <c r="S105" i="9"/>
  <c r="O105" i="9"/>
  <c r="M105" i="9"/>
  <c r="G105" i="9"/>
  <c r="E105" i="9"/>
  <c r="O104" i="9"/>
  <c r="M104" i="9"/>
  <c r="G104" i="9"/>
  <c r="E104" i="9"/>
  <c r="Y103" i="9"/>
  <c r="S103" i="9"/>
  <c r="O103" i="9"/>
  <c r="G103" i="9"/>
  <c r="M103" i="9" s="1"/>
  <c r="E103" i="9"/>
  <c r="O102" i="9"/>
  <c r="G102" i="9"/>
  <c r="M102" i="9" s="1"/>
  <c r="E102" i="9"/>
  <c r="Y101" i="9"/>
  <c r="S101" i="9"/>
  <c r="O101" i="9"/>
  <c r="M101" i="9"/>
  <c r="G101" i="9"/>
  <c r="E101" i="9"/>
  <c r="O100" i="9"/>
  <c r="M100" i="9"/>
  <c r="Q100" i="9" s="1"/>
  <c r="G100" i="9"/>
  <c r="E100" i="9"/>
  <c r="Y99" i="9"/>
  <c r="S99" i="9"/>
  <c r="O99" i="9"/>
  <c r="G99" i="9"/>
  <c r="M99" i="9" s="1"/>
  <c r="E99" i="9"/>
  <c r="O98" i="9"/>
  <c r="G98" i="9"/>
  <c r="M98" i="9" s="1"/>
  <c r="E98" i="9"/>
  <c r="Y97" i="9"/>
  <c r="S97" i="9"/>
  <c r="O97" i="9"/>
  <c r="M97" i="9"/>
  <c r="G97" i="9"/>
  <c r="E97" i="9"/>
  <c r="Y96" i="9"/>
  <c r="S96" i="9"/>
  <c r="O96" i="9"/>
  <c r="G96" i="9"/>
  <c r="M96" i="9" s="1"/>
  <c r="E96" i="9"/>
  <c r="Y95" i="9"/>
  <c r="S95" i="9"/>
  <c r="O95" i="9"/>
  <c r="M95" i="9"/>
  <c r="G95" i="9"/>
  <c r="E95" i="9"/>
  <c r="K92" i="9"/>
  <c r="I92" i="9"/>
  <c r="O90" i="9"/>
  <c r="M90" i="9"/>
  <c r="G90" i="9"/>
  <c r="E90" i="9"/>
  <c r="O89" i="9"/>
  <c r="M89" i="9"/>
  <c r="G89" i="9"/>
  <c r="E89" i="9"/>
  <c r="O88" i="9"/>
  <c r="M88" i="9"/>
  <c r="G88" i="9"/>
  <c r="E88" i="9"/>
  <c r="O87" i="9"/>
  <c r="M87" i="9"/>
  <c r="G87" i="9"/>
  <c r="E87" i="9"/>
  <c r="O86" i="9"/>
  <c r="M86" i="9"/>
  <c r="G86" i="9"/>
  <c r="E86" i="9"/>
  <c r="O85" i="9"/>
  <c r="M85" i="9"/>
  <c r="G85" i="9"/>
  <c r="E85" i="9"/>
  <c r="O84" i="9"/>
  <c r="M84" i="9"/>
  <c r="G84" i="9"/>
  <c r="E84" i="9"/>
  <c r="O83" i="9"/>
  <c r="M83" i="9"/>
  <c r="G83" i="9"/>
  <c r="E83" i="9"/>
  <c r="O82" i="9"/>
  <c r="M82" i="9"/>
  <c r="G82" i="9"/>
  <c r="E82" i="9"/>
  <c r="Y81" i="9"/>
  <c r="O81" i="9"/>
  <c r="M81" i="9"/>
  <c r="G81" i="9"/>
  <c r="E81" i="9"/>
  <c r="Y80" i="9"/>
  <c r="O80" i="9"/>
  <c r="M80" i="9"/>
  <c r="G80" i="9"/>
  <c r="E80" i="9"/>
  <c r="O79" i="9"/>
  <c r="M79" i="9"/>
  <c r="M92" i="9" s="1"/>
  <c r="G79" i="9"/>
  <c r="E79" i="9"/>
  <c r="K76" i="9"/>
  <c r="I76" i="9"/>
  <c r="G74" i="9"/>
  <c r="M74" i="9" s="1"/>
  <c r="Q74" i="9" s="1"/>
  <c r="G73" i="9"/>
  <c r="M73" i="9" s="1"/>
  <c r="K70" i="9"/>
  <c r="I70" i="9"/>
  <c r="G68" i="9"/>
  <c r="M68" i="9" s="1"/>
  <c r="Q68" i="9" s="1"/>
  <c r="G67" i="9"/>
  <c r="M67" i="9" s="1"/>
  <c r="K64" i="9"/>
  <c r="I64" i="9"/>
  <c r="O62" i="9"/>
  <c r="M62" i="9"/>
  <c r="G62" i="9"/>
  <c r="E62" i="9"/>
  <c r="O61" i="9"/>
  <c r="M61" i="9"/>
  <c r="G61" i="9"/>
  <c r="E61" i="9"/>
  <c r="O60" i="9"/>
  <c r="M60" i="9"/>
  <c r="G60" i="9"/>
  <c r="E60" i="9"/>
  <c r="O59" i="9"/>
  <c r="M59" i="9"/>
  <c r="G59" i="9"/>
  <c r="E59" i="9"/>
  <c r="O58" i="9"/>
  <c r="M58" i="9"/>
  <c r="G58" i="9"/>
  <c r="E58" i="9"/>
  <c r="O57" i="9"/>
  <c r="M57" i="9"/>
  <c r="G57" i="9"/>
  <c r="E57" i="9"/>
  <c r="O56" i="9"/>
  <c r="M56" i="9"/>
  <c r="G56" i="9"/>
  <c r="E56" i="9"/>
  <c r="O55" i="9"/>
  <c r="M55" i="9"/>
  <c r="G55" i="9"/>
  <c r="E55" i="9"/>
  <c r="O54" i="9"/>
  <c r="M54" i="9"/>
  <c r="G54" i="9"/>
  <c r="E54" i="9"/>
  <c r="O53" i="9"/>
  <c r="M53" i="9"/>
  <c r="G53" i="9"/>
  <c r="E53" i="9"/>
  <c r="O52" i="9"/>
  <c r="M52" i="9"/>
  <c r="G52" i="9"/>
  <c r="E52" i="9"/>
  <c r="O51" i="9"/>
  <c r="M51" i="9"/>
  <c r="G51" i="9"/>
  <c r="E51" i="9"/>
  <c r="O50" i="9"/>
  <c r="M50" i="9"/>
  <c r="G50" i="9"/>
  <c r="E50" i="9"/>
  <c r="O49" i="9"/>
  <c r="M49" i="9"/>
  <c r="G49" i="9"/>
  <c r="E49" i="9"/>
  <c r="O48" i="9"/>
  <c r="M48" i="9"/>
  <c r="G48" i="9"/>
  <c r="E48" i="9"/>
  <c r="O47" i="9"/>
  <c r="M47" i="9"/>
  <c r="G47" i="9"/>
  <c r="E47" i="9"/>
  <c r="Y46" i="9"/>
  <c r="S46" i="9"/>
  <c r="O46" i="9"/>
  <c r="G46" i="9"/>
  <c r="M46" i="9" s="1"/>
  <c r="E46" i="9"/>
  <c r="O45" i="9"/>
  <c r="G45" i="9"/>
  <c r="M45" i="9" s="1"/>
  <c r="Q45" i="9" s="1"/>
  <c r="E45" i="9"/>
  <c r="Y44" i="9"/>
  <c r="S44" i="9"/>
  <c r="O44" i="9"/>
  <c r="M44" i="9"/>
  <c r="G44" i="9"/>
  <c r="E44" i="9"/>
  <c r="Y43" i="9"/>
  <c r="S43" i="9"/>
  <c r="O43" i="9"/>
  <c r="G43" i="9"/>
  <c r="M43" i="9" s="1"/>
  <c r="E43" i="9"/>
  <c r="Y42" i="9"/>
  <c r="S42" i="9"/>
  <c r="O42" i="9"/>
  <c r="M42" i="9"/>
  <c r="M64" i="9" s="1"/>
  <c r="G42" i="9"/>
  <c r="E42" i="9"/>
  <c r="K39" i="9"/>
  <c r="I39" i="9"/>
  <c r="O37" i="9"/>
  <c r="M37" i="9"/>
  <c r="G37" i="9"/>
  <c r="E37" i="9"/>
  <c r="O36" i="9"/>
  <c r="M36" i="9"/>
  <c r="G36" i="9"/>
  <c r="E36" i="9"/>
  <c r="O35" i="9"/>
  <c r="M35" i="9"/>
  <c r="G35" i="9"/>
  <c r="E35" i="9"/>
  <c r="O34" i="9"/>
  <c r="M34" i="9"/>
  <c r="G34" i="9"/>
  <c r="E34" i="9"/>
  <c r="O33" i="9"/>
  <c r="M33" i="9"/>
  <c r="G33" i="9"/>
  <c r="E33" i="9"/>
  <c r="Y32" i="9"/>
  <c r="S32" i="9"/>
  <c r="O32" i="9"/>
  <c r="G32" i="9"/>
  <c r="M32" i="9" s="1"/>
  <c r="E32" i="9"/>
  <c r="O31" i="9"/>
  <c r="G31" i="9"/>
  <c r="M31" i="9" s="1"/>
  <c r="E31" i="9"/>
  <c r="Y30" i="9"/>
  <c r="S30" i="9"/>
  <c r="O30" i="9"/>
  <c r="M30" i="9"/>
  <c r="G30" i="9"/>
  <c r="E30" i="9"/>
  <c r="O29" i="9"/>
  <c r="M29" i="9"/>
  <c r="Q29" i="9" s="1"/>
  <c r="G29" i="9"/>
  <c r="E29" i="9"/>
  <c r="Y28" i="9"/>
  <c r="S28" i="9"/>
  <c r="O28" i="9"/>
  <c r="G28" i="9"/>
  <c r="M28" i="9" s="1"/>
  <c r="E28" i="9"/>
  <c r="O27" i="9"/>
  <c r="G27" i="9"/>
  <c r="M27" i="9" s="1"/>
  <c r="E27" i="9"/>
  <c r="Y26" i="9"/>
  <c r="S26" i="9"/>
  <c r="O26" i="9"/>
  <c r="M26" i="9"/>
  <c r="G26" i="9"/>
  <c r="E26" i="9"/>
  <c r="O25" i="9"/>
  <c r="M25" i="9"/>
  <c r="G25" i="9"/>
  <c r="E25" i="9"/>
  <c r="Y24" i="9"/>
  <c r="S24" i="9"/>
  <c r="O24" i="9"/>
  <c r="G24" i="9"/>
  <c r="M24" i="9" s="1"/>
  <c r="E24" i="9"/>
  <c r="O23" i="9"/>
  <c r="G23" i="9"/>
  <c r="M23" i="9" s="1"/>
  <c r="E23" i="9"/>
  <c r="Y22" i="9"/>
  <c r="S22" i="9"/>
  <c r="O22" i="9"/>
  <c r="M22" i="9"/>
  <c r="G22" i="9"/>
  <c r="E22" i="9"/>
  <c r="Y21" i="9"/>
  <c r="S21" i="9"/>
  <c r="O21" i="9"/>
  <c r="G21" i="9"/>
  <c r="M21" i="9" s="1"/>
  <c r="E21" i="9"/>
  <c r="Y20" i="9"/>
  <c r="S20" i="9"/>
  <c r="O20" i="9"/>
  <c r="M20" i="9"/>
  <c r="G20" i="9"/>
  <c r="E20" i="9"/>
  <c r="Y19" i="9"/>
  <c r="S19" i="9"/>
  <c r="O19" i="9"/>
  <c r="G19" i="9"/>
  <c r="M19" i="9" s="1"/>
  <c r="E19" i="9"/>
  <c r="Y18" i="9"/>
  <c r="S18" i="9"/>
  <c r="O18" i="9"/>
  <c r="M18" i="9"/>
  <c r="M39" i="9" s="1"/>
  <c r="G18" i="9"/>
  <c r="E18" i="9"/>
  <c r="M17" i="9"/>
  <c r="G13" i="8"/>
  <c r="G11" i="8"/>
  <c r="I11" i="8" s="1"/>
  <c r="Q274" i="9" l="1"/>
  <c r="Y274" i="9" s="1"/>
  <c r="Q275" i="9"/>
  <c r="Q276" i="9"/>
  <c r="Y276" i="9" s="1"/>
  <c r="Q277" i="9"/>
  <c r="S286" i="9"/>
  <c r="Y286" i="9"/>
  <c r="S290" i="9"/>
  <c r="Y290" i="9"/>
  <c r="Q23" i="9"/>
  <c r="S23" i="9" s="1"/>
  <c r="Q27" i="9"/>
  <c r="Q31" i="9"/>
  <c r="Y31" i="9" s="1"/>
  <c r="Q47" i="9"/>
  <c r="Q48" i="9"/>
  <c r="S48" i="9" s="1"/>
  <c r="Q49" i="9"/>
  <c r="Q50" i="9"/>
  <c r="S50" i="9" s="1"/>
  <c r="Q51" i="9"/>
  <c r="Q52" i="9"/>
  <c r="S52" i="9" s="1"/>
  <c r="Q53" i="9"/>
  <c r="Q54" i="9"/>
  <c r="S54" i="9" s="1"/>
  <c r="Q55" i="9"/>
  <c r="Q56" i="9"/>
  <c r="S56" i="9" s="1"/>
  <c r="Q57" i="9"/>
  <c r="Q58" i="9"/>
  <c r="S58" i="9" s="1"/>
  <c r="Q59" i="9"/>
  <c r="Q60" i="9"/>
  <c r="S60" i="9" s="1"/>
  <c r="Q61" i="9"/>
  <c r="Q62" i="9"/>
  <c r="S62" i="9" s="1"/>
  <c r="Q82" i="9"/>
  <c r="Q83" i="9"/>
  <c r="Y83" i="9" s="1"/>
  <c r="Q84" i="9"/>
  <c r="Q85" i="9"/>
  <c r="Y85" i="9" s="1"/>
  <c r="Q86" i="9"/>
  <c r="Q87" i="9"/>
  <c r="Y87" i="9" s="1"/>
  <c r="Q88" i="9"/>
  <c r="Q89" i="9"/>
  <c r="Y89" i="9" s="1"/>
  <c r="Q90" i="9"/>
  <c r="Q98" i="9"/>
  <c r="S98" i="9" s="1"/>
  <c r="Q102" i="9"/>
  <c r="Q106" i="9"/>
  <c r="S106" i="9" s="1"/>
  <c r="Q110" i="9"/>
  <c r="Q112" i="9"/>
  <c r="S112" i="9" s="1"/>
  <c r="Q114" i="9"/>
  <c r="Q126" i="9"/>
  <c r="Y126" i="9" s="1"/>
  <c r="Q182" i="9"/>
  <c r="Q184" i="9"/>
  <c r="Y184" i="9" s="1"/>
  <c r="Q186" i="9"/>
  <c r="Q188" i="9"/>
  <c r="Y188" i="9" s="1"/>
  <c r="Q190" i="9"/>
  <c r="Q192" i="9"/>
  <c r="Y192" i="9" s="1"/>
  <c r="Q198" i="9"/>
  <c r="Q218" i="9"/>
  <c r="S218" i="9" s="1"/>
  <c r="Q220" i="9"/>
  <c r="Q222" i="9"/>
  <c r="Y222" i="9" s="1"/>
  <c r="Q224" i="9"/>
  <c r="Q236" i="9"/>
  <c r="Y236" i="9" s="1"/>
  <c r="Q238" i="9"/>
  <c r="Q240" i="9"/>
  <c r="Y240" i="9" s="1"/>
  <c r="Q242" i="9"/>
  <c r="Y242" i="9" s="1"/>
  <c r="Q244" i="9"/>
  <c r="Y244" i="9" s="1"/>
  <c r="Y267" i="9"/>
  <c r="S267" i="9"/>
  <c r="Y288" i="9"/>
  <c r="S288" i="9"/>
  <c r="Y292" i="9"/>
  <c r="S292" i="9"/>
  <c r="S304" i="9"/>
  <c r="Y304" i="9"/>
  <c r="S323" i="9"/>
  <c r="Y323" i="9"/>
  <c r="Q313" i="9"/>
  <c r="S300" i="9"/>
  <c r="Y300" i="9"/>
  <c r="S308" i="9"/>
  <c r="Y308" i="9"/>
  <c r="Q326" i="9"/>
  <c r="Y318" i="9"/>
  <c r="S318" i="9"/>
  <c r="S269" i="9"/>
  <c r="Y269" i="9"/>
  <c r="S270" i="9"/>
  <c r="Y270" i="9"/>
  <c r="Y271" i="9"/>
  <c r="S271" i="9"/>
  <c r="Y320" i="9"/>
  <c r="S320" i="9"/>
  <c r="S268" i="9"/>
  <c r="S272" i="9"/>
  <c r="S302" i="9"/>
  <c r="S306" i="9"/>
  <c r="S310" i="9"/>
  <c r="Q25" i="9"/>
  <c r="S25" i="9" s="1"/>
  <c r="Q33" i="9"/>
  <c r="Q34" i="9"/>
  <c r="Y34" i="9" s="1"/>
  <c r="Q35" i="9"/>
  <c r="Q36" i="9"/>
  <c r="S36" i="9" s="1"/>
  <c r="Q37" i="9"/>
  <c r="Q104" i="9"/>
  <c r="Q116" i="9" s="1"/>
  <c r="S116" i="9" s="1"/>
  <c r="Q113" i="9"/>
  <c r="S113" i="9" s="1"/>
  <c r="Q128" i="9"/>
  <c r="S128" i="9" s="1"/>
  <c r="Q129" i="9"/>
  <c r="Q130" i="9"/>
  <c r="Y130" i="9" s="1"/>
  <c r="Q131" i="9"/>
  <c r="S131" i="9" s="1"/>
  <c r="Q132" i="9"/>
  <c r="Y132" i="9" s="1"/>
  <c r="Q133" i="9"/>
  <c r="Q134" i="9"/>
  <c r="Y134" i="9" s="1"/>
  <c r="Q165" i="9"/>
  <c r="Q168" i="9" s="1"/>
  <c r="S168" i="9" s="1"/>
  <c r="Q185" i="9"/>
  <c r="Y185" i="9" s="1"/>
  <c r="Q189" i="9"/>
  <c r="Q200" i="9"/>
  <c r="Y200" i="9" s="1"/>
  <c r="Q201" i="9"/>
  <c r="S201" i="9" s="1"/>
  <c r="Q202" i="9"/>
  <c r="Y202" i="9" s="1"/>
  <c r="Q203" i="9"/>
  <c r="Q204" i="9"/>
  <c r="Y204" i="9" s="1"/>
  <c r="Q205" i="9"/>
  <c r="Y205" i="9" s="1"/>
  <c r="Q206" i="9"/>
  <c r="Y206" i="9" s="1"/>
  <c r="Q207" i="9"/>
  <c r="Q208" i="9"/>
  <c r="Y208" i="9" s="1"/>
  <c r="Q209" i="9"/>
  <c r="S209" i="9" s="1"/>
  <c r="Q210" i="9"/>
  <c r="Y210" i="9" s="1"/>
  <c r="Q211" i="9"/>
  <c r="Q217" i="9"/>
  <c r="S217" i="9" s="1"/>
  <c r="Q221" i="9"/>
  <c r="S221" i="9" s="1"/>
  <c r="Q225" i="9"/>
  <c r="Y225" i="9" s="1"/>
  <c r="Q237" i="9"/>
  <c r="Q241" i="9"/>
  <c r="Y241" i="9" s="1"/>
  <c r="Q295" i="9"/>
  <c r="W39" i="9"/>
  <c r="W328" i="9" s="1"/>
  <c r="W147" i="9"/>
  <c r="W175" i="9" s="1"/>
  <c r="W138" i="9"/>
  <c r="W194" i="9"/>
  <c r="W281" i="9" s="1"/>
  <c r="S27" i="9"/>
  <c r="Y27" i="9"/>
  <c r="Y29" i="9"/>
  <c r="S29" i="9"/>
  <c r="Y36" i="9"/>
  <c r="Y45" i="9"/>
  <c r="S45" i="9"/>
  <c r="Q64" i="9"/>
  <c r="S64" i="9" s="1"/>
  <c r="Y47" i="9"/>
  <c r="S47" i="9"/>
  <c r="Y49" i="9"/>
  <c r="S49" i="9"/>
  <c r="Y51" i="9"/>
  <c r="S51" i="9"/>
  <c r="Y53" i="9"/>
  <c r="S53" i="9"/>
  <c r="Y55" i="9"/>
  <c r="S55" i="9"/>
  <c r="Y57" i="9"/>
  <c r="S57" i="9"/>
  <c r="Y59" i="9"/>
  <c r="S59" i="9"/>
  <c r="Y61" i="9"/>
  <c r="S61" i="9"/>
  <c r="M70" i="9"/>
  <c r="Q67" i="9"/>
  <c r="Y68" i="9"/>
  <c r="S68" i="9"/>
  <c r="M76" i="9"/>
  <c r="Q73" i="9"/>
  <c r="Y74" i="9"/>
  <c r="S74" i="9"/>
  <c r="S83" i="9"/>
  <c r="S85" i="9"/>
  <c r="S87" i="9"/>
  <c r="S89" i="9"/>
  <c r="M116" i="9"/>
  <c r="Y98" i="9"/>
  <c r="Y100" i="9"/>
  <c r="S100" i="9"/>
  <c r="Y106" i="9"/>
  <c r="Y108" i="9"/>
  <c r="S108" i="9"/>
  <c r="Y124" i="9"/>
  <c r="S124" i="9"/>
  <c r="Y129" i="9"/>
  <c r="S129" i="9"/>
  <c r="Y23" i="9"/>
  <c r="Y25" i="9"/>
  <c r="S31" i="9"/>
  <c r="Y33" i="9"/>
  <c r="S33" i="9"/>
  <c r="S35" i="9"/>
  <c r="Y37" i="9"/>
  <c r="S37" i="9"/>
  <c r="Y48" i="9"/>
  <c r="Y50" i="9"/>
  <c r="Y52" i="9"/>
  <c r="Y54" i="9"/>
  <c r="Y56" i="9"/>
  <c r="Y58" i="9"/>
  <c r="Y60" i="9"/>
  <c r="Y62" i="9"/>
  <c r="Q92" i="9"/>
  <c r="S92" i="9" s="1"/>
  <c r="Y82" i="9"/>
  <c r="S82" i="9"/>
  <c r="Y84" i="9"/>
  <c r="S84" i="9"/>
  <c r="Y86" i="9"/>
  <c r="S86" i="9"/>
  <c r="Y88" i="9"/>
  <c r="S88" i="9"/>
  <c r="Y90" i="9"/>
  <c r="S90" i="9"/>
  <c r="Y102" i="9"/>
  <c r="S102" i="9"/>
  <c r="Y110" i="9"/>
  <c r="S110" i="9"/>
  <c r="Y111" i="9"/>
  <c r="S111" i="9"/>
  <c r="Y112" i="9"/>
  <c r="Y113" i="9"/>
  <c r="Y114" i="9"/>
  <c r="S114" i="9"/>
  <c r="Y121" i="9"/>
  <c r="S121" i="9"/>
  <c r="Y128" i="9"/>
  <c r="M138" i="9"/>
  <c r="O345" i="9"/>
  <c r="K328" i="9"/>
  <c r="K138" i="9"/>
  <c r="K345" i="9" s="1"/>
  <c r="Y79" i="9"/>
  <c r="Y119" i="9"/>
  <c r="Y131" i="9"/>
  <c r="Y133" i="9"/>
  <c r="S133" i="9"/>
  <c r="Y166" i="9"/>
  <c r="S166" i="9"/>
  <c r="Y203" i="9"/>
  <c r="S203" i="9"/>
  <c r="Y207" i="9"/>
  <c r="S207" i="9"/>
  <c r="Y211" i="9"/>
  <c r="S211" i="9"/>
  <c r="M227" i="9"/>
  <c r="Q216" i="9"/>
  <c r="Y218" i="9"/>
  <c r="Y219" i="9"/>
  <c r="S219" i="9"/>
  <c r="Y220" i="9"/>
  <c r="S220" i="9"/>
  <c r="Y221" i="9"/>
  <c r="S222" i="9"/>
  <c r="Y223" i="9"/>
  <c r="S223" i="9"/>
  <c r="Y224" i="9"/>
  <c r="S224" i="9"/>
  <c r="S225" i="9"/>
  <c r="Y235" i="9"/>
  <c r="S235" i="9"/>
  <c r="S236" i="9"/>
  <c r="Y237" i="9"/>
  <c r="S237" i="9"/>
  <c r="Y238" i="9"/>
  <c r="S238" i="9"/>
  <c r="Y239" i="9"/>
  <c r="S239" i="9"/>
  <c r="S240" i="9"/>
  <c r="I138" i="9"/>
  <c r="I328" i="9" s="1"/>
  <c r="I345" i="9" s="1"/>
  <c r="S130" i="9"/>
  <c r="S132" i="9"/>
  <c r="Y145" i="9"/>
  <c r="S145" i="9"/>
  <c r="M152" i="9"/>
  <c r="Q150" i="9"/>
  <c r="M162" i="9"/>
  <c r="Q160" i="9"/>
  <c r="S165" i="9"/>
  <c r="Y182" i="9"/>
  <c r="S182" i="9"/>
  <c r="Y183" i="9"/>
  <c r="S183" i="9"/>
  <c r="S184" i="9"/>
  <c r="S185" i="9"/>
  <c r="Y186" i="9"/>
  <c r="S186" i="9"/>
  <c r="Y187" i="9"/>
  <c r="S187" i="9"/>
  <c r="S188" i="9"/>
  <c r="Y189" i="9"/>
  <c r="S189" i="9"/>
  <c r="Y190" i="9"/>
  <c r="S190" i="9"/>
  <c r="Y191" i="9"/>
  <c r="S191" i="9"/>
  <c r="S192" i="9"/>
  <c r="Y198" i="9"/>
  <c r="S198" i="9"/>
  <c r="S202" i="9"/>
  <c r="S206" i="9"/>
  <c r="S210" i="9"/>
  <c r="Q264" i="9"/>
  <c r="S264" i="9" s="1"/>
  <c r="Y251" i="9"/>
  <c r="S251" i="9"/>
  <c r="M168" i="9"/>
  <c r="Y252" i="9"/>
  <c r="S252" i="9"/>
  <c r="Y254" i="9"/>
  <c r="S254" i="9"/>
  <c r="Y256" i="9"/>
  <c r="S256" i="9"/>
  <c r="Y258" i="9"/>
  <c r="S258" i="9"/>
  <c r="Y260" i="9"/>
  <c r="S260" i="9"/>
  <c r="Y262" i="9"/>
  <c r="S262" i="9"/>
  <c r="S274" i="9"/>
  <c r="S276" i="9"/>
  <c r="Q144" i="9"/>
  <c r="M147" i="9"/>
  <c r="M175" i="9" s="1"/>
  <c r="Q155" i="9"/>
  <c r="Q171" i="9"/>
  <c r="M281" i="9"/>
  <c r="Q180" i="9"/>
  <c r="Q197" i="9"/>
  <c r="M246" i="9"/>
  <c r="Q230" i="9"/>
  <c r="S242" i="9"/>
  <c r="S243" i="9"/>
  <c r="S244" i="9"/>
  <c r="Y253" i="9"/>
  <c r="S253" i="9"/>
  <c r="Y255" i="9"/>
  <c r="S255" i="9"/>
  <c r="Y257" i="9"/>
  <c r="S257" i="9"/>
  <c r="Y259" i="9"/>
  <c r="S259" i="9"/>
  <c r="Y261" i="9"/>
  <c r="S261" i="9"/>
  <c r="Y275" i="9"/>
  <c r="S275" i="9"/>
  <c r="Y277" i="9"/>
  <c r="S277" i="9"/>
  <c r="Q273" i="9"/>
  <c r="S287" i="9"/>
  <c r="S289" i="9"/>
  <c r="S291" i="9"/>
  <c r="S293" i="9"/>
  <c r="S301" i="9"/>
  <c r="S303" i="9"/>
  <c r="S305" i="9"/>
  <c r="S307" i="9"/>
  <c r="S309" i="9"/>
  <c r="S311" i="9"/>
  <c r="S319" i="9"/>
  <c r="S321" i="9"/>
  <c r="S324" i="9"/>
  <c r="I13" i="8"/>
  <c r="Q279" i="9" l="1"/>
  <c r="S279" i="9" s="1"/>
  <c r="S134" i="9"/>
  <c r="S126" i="9"/>
  <c r="S241" i="9"/>
  <c r="Y217" i="9"/>
  <c r="Q136" i="9"/>
  <c r="S136" i="9" s="1"/>
  <c r="Y104" i="9"/>
  <c r="Q39" i="9"/>
  <c r="S39" i="9" s="1"/>
  <c r="Y295" i="9"/>
  <c r="Y165" i="9"/>
  <c r="Y168" i="9" s="1"/>
  <c r="S205" i="9"/>
  <c r="Y35" i="9"/>
  <c r="Y39" i="9" s="1"/>
  <c r="S208" i="9"/>
  <c r="S204" i="9"/>
  <c r="S200" i="9"/>
  <c r="Y209" i="9"/>
  <c r="Y201" i="9"/>
  <c r="Y92" i="9"/>
  <c r="S34" i="9"/>
  <c r="S104" i="9"/>
  <c r="Y326" i="9"/>
  <c r="Y313" i="9"/>
  <c r="Y264" i="9"/>
  <c r="Y116" i="9"/>
  <c r="Y64" i="9"/>
  <c r="M328" i="9"/>
  <c r="Q246" i="9"/>
  <c r="S246" i="9" s="1"/>
  <c r="Y230" i="9"/>
  <c r="Y246" i="9" s="1"/>
  <c r="S230" i="9"/>
  <c r="Q213" i="9"/>
  <c r="S213" i="9" s="1"/>
  <c r="Y197" i="9"/>
  <c r="S197" i="9"/>
  <c r="Q157" i="9"/>
  <c r="S157" i="9" s="1"/>
  <c r="Y155" i="9"/>
  <c r="Y157" i="9" s="1"/>
  <c r="S155" i="9"/>
  <c r="Q147" i="9"/>
  <c r="S147" i="9" s="1"/>
  <c r="Y144" i="9"/>
  <c r="S144" i="9"/>
  <c r="Q227" i="9"/>
  <c r="S227" i="9" s="1"/>
  <c r="Y216" i="9"/>
  <c r="Y227" i="9" s="1"/>
  <c r="S216" i="9"/>
  <c r="Y136" i="9"/>
  <c r="M345" i="9"/>
  <c r="Q76" i="9"/>
  <c r="S76" i="9" s="1"/>
  <c r="Y73" i="9"/>
  <c r="Y76" i="9" s="1"/>
  <c r="S73" i="9"/>
  <c r="Q70" i="9"/>
  <c r="S70" i="9" s="1"/>
  <c r="Y67" i="9"/>
  <c r="Y70" i="9" s="1"/>
  <c r="S67" i="9"/>
  <c r="Y273" i="9"/>
  <c r="Y279" i="9" s="1"/>
  <c r="S273" i="9"/>
  <c r="Q194" i="9"/>
  <c r="S194" i="9" s="1"/>
  <c r="Y180" i="9"/>
  <c r="S180" i="9"/>
  <c r="Q173" i="9"/>
  <c r="Y171" i="9"/>
  <c r="Y173" i="9" s="1"/>
  <c r="S171" i="9"/>
  <c r="Q162" i="9"/>
  <c r="S162" i="9" s="1"/>
  <c r="Y160" i="9"/>
  <c r="Y162" i="9" s="1"/>
  <c r="S160" i="9"/>
  <c r="Q152" i="9"/>
  <c r="S152" i="9" s="1"/>
  <c r="Y150" i="9"/>
  <c r="Y152" i="9" s="1"/>
  <c r="S150" i="9"/>
  <c r="Q138" i="9"/>
  <c r="S138" i="9" s="1"/>
  <c r="Y213" i="9" l="1"/>
  <c r="Y194" i="9"/>
  <c r="Y281" i="9" s="1"/>
  <c r="Z281" i="9" s="1"/>
  <c r="Q281" i="9"/>
  <c r="Y138" i="9"/>
  <c r="Z138" i="9" s="1"/>
  <c r="Y147" i="9"/>
  <c r="Y175" i="9" s="1"/>
  <c r="Q175" i="9"/>
  <c r="Q328" i="9" l="1"/>
  <c r="Y328" i="9"/>
  <c r="G17" i="8" s="1"/>
  <c r="Z175" i="9"/>
  <c r="Z282" i="9" s="1"/>
  <c r="G15" i="8" s="1"/>
  <c r="I15" i="8" s="1"/>
  <c r="G277" i="7"/>
  <c r="G276" i="7"/>
  <c r="G275" i="7"/>
  <c r="G274" i="7"/>
  <c r="G273" i="7"/>
  <c r="G272" i="7"/>
  <c r="G271" i="7"/>
  <c r="G270" i="7"/>
  <c r="G269" i="7"/>
  <c r="G268" i="7"/>
  <c r="G267" i="7"/>
  <c r="G262" i="7"/>
  <c r="G261" i="7"/>
  <c r="G260" i="7"/>
  <c r="G259" i="7"/>
  <c r="G258" i="7"/>
  <c r="G257" i="7"/>
  <c r="G256" i="7"/>
  <c r="G255" i="7"/>
  <c r="G254" i="7"/>
  <c r="G253" i="7"/>
  <c r="G252" i="7"/>
  <c r="G251" i="7"/>
  <c r="G250" i="7"/>
  <c r="G249" i="7"/>
  <c r="G244" i="7"/>
  <c r="G243" i="7"/>
  <c r="G242" i="7"/>
  <c r="G241" i="7"/>
  <c r="G240" i="7"/>
  <c r="G239" i="7"/>
  <c r="G238" i="7"/>
  <c r="G237" i="7"/>
  <c r="G236" i="7"/>
  <c r="G235" i="7"/>
  <c r="G234" i="7"/>
  <c r="G233" i="7"/>
  <c r="G232" i="7"/>
  <c r="G231" i="7"/>
  <c r="G230" i="7"/>
  <c r="G225" i="7"/>
  <c r="G224" i="7"/>
  <c r="G223" i="7"/>
  <c r="G222" i="7"/>
  <c r="G221" i="7"/>
  <c r="G220" i="7"/>
  <c r="G219" i="7"/>
  <c r="G218" i="7"/>
  <c r="G217" i="7"/>
  <c r="G216" i="7"/>
  <c r="G211" i="7"/>
  <c r="G210" i="7"/>
  <c r="G209" i="7"/>
  <c r="G208" i="7"/>
  <c r="G207" i="7"/>
  <c r="G206" i="7"/>
  <c r="G205" i="7"/>
  <c r="G204" i="7"/>
  <c r="G203" i="7"/>
  <c r="G202" i="7"/>
  <c r="G201" i="7"/>
  <c r="G200" i="7"/>
  <c r="G199" i="7"/>
  <c r="G198" i="7"/>
  <c r="G197" i="7"/>
  <c r="G192" i="7"/>
  <c r="G191" i="7"/>
  <c r="G190" i="7"/>
  <c r="G189" i="7"/>
  <c r="G188" i="7"/>
  <c r="G187" i="7"/>
  <c r="G186" i="7"/>
  <c r="G185" i="7"/>
  <c r="G184" i="7"/>
  <c r="G183" i="7"/>
  <c r="G182" i="7"/>
  <c r="G181" i="7"/>
  <c r="G180" i="7"/>
  <c r="G171" i="7"/>
  <c r="G166" i="7"/>
  <c r="G165" i="7"/>
  <c r="G160" i="7"/>
  <c r="G155" i="7"/>
  <c r="G150" i="7"/>
  <c r="G145" i="7"/>
  <c r="G144" i="7"/>
  <c r="G134" i="7"/>
  <c r="G133" i="7"/>
  <c r="G132" i="7"/>
  <c r="G131" i="7"/>
  <c r="G130" i="7"/>
  <c r="G129" i="7"/>
  <c r="G128" i="7"/>
  <c r="G127" i="7"/>
  <c r="G126" i="7"/>
  <c r="G125" i="7"/>
  <c r="G124" i="7"/>
  <c r="G123" i="7"/>
  <c r="G122" i="7"/>
  <c r="G121" i="7"/>
  <c r="G120" i="7"/>
  <c r="G119" i="7"/>
  <c r="G114" i="7"/>
  <c r="G113" i="7"/>
  <c r="G112" i="7"/>
  <c r="G111" i="7"/>
  <c r="G110" i="7"/>
  <c r="G109" i="7"/>
  <c r="G108" i="7"/>
  <c r="G107" i="7"/>
  <c r="G106" i="7"/>
  <c r="G105" i="7"/>
  <c r="G104" i="7"/>
  <c r="G103" i="7"/>
  <c r="G102" i="7"/>
  <c r="G101" i="7"/>
  <c r="G100" i="7"/>
  <c r="G99" i="7"/>
  <c r="G98" i="7"/>
  <c r="G97" i="7"/>
  <c r="G96" i="7"/>
  <c r="G95" i="7"/>
  <c r="G90" i="7"/>
  <c r="G89" i="7"/>
  <c r="G88" i="7"/>
  <c r="G87" i="7"/>
  <c r="G86" i="7"/>
  <c r="G85" i="7"/>
  <c r="G84" i="7"/>
  <c r="G83" i="7"/>
  <c r="G82" i="7"/>
  <c r="G81" i="7"/>
  <c r="G80" i="7"/>
  <c r="G79" i="7"/>
  <c r="G74" i="7"/>
  <c r="G73" i="7"/>
  <c r="G68" i="7"/>
  <c r="G67" i="7"/>
  <c r="G62" i="7"/>
  <c r="G61" i="7"/>
  <c r="G60" i="7"/>
  <c r="G59" i="7"/>
  <c r="G58" i="7"/>
  <c r="G57" i="7"/>
  <c r="G56" i="7"/>
  <c r="G55" i="7"/>
  <c r="G54" i="7"/>
  <c r="G53" i="7"/>
  <c r="G52" i="7"/>
  <c r="G51" i="7"/>
  <c r="G50" i="7"/>
  <c r="G49" i="7"/>
  <c r="G48" i="7"/>
  <c r="G47" i="7"/>
  <c r="G46" i="7"/>
  <c r="G45" i="7"/>
  <c r="G44" i="7"/>
  <c r="G43" i="7"/>
  <c r="G42" i="7"/>
  <c r="G37" i="7"/>
  <c r="G36" i="7"/>
  <c r="G35" i="7"/>
  <c r="G34" i="7"/>
  <c r="G33" i="7"/>
  <c r="G32" i="7"/>
  <c r="G31" i="7"/>
  <c r="G30" i="7"/>
  <c r="G29" i="7"/>
  <c r="G28" i="7"/>
  <c r="G27" i="7"/>
  <c r="G26" i="7"/>
  <c r="G25" i="7"/>
  <c r="G24" i="7"/>
  <c r="G23" i="7"/>
  <c r="G22" i="7"/>
  <c r="G21" i="7"/>
  <c r="G20" i="7"/>
  <c r="G19" i="7"/>
  <c r="G18" i="7"/>
  <c r="I341" i="7"/>
  <c r="O326" i="7"/>
  <c r="M326" i="7"/>
  <c r="K326" i="7"/>
  <c r="I326" i="7"/>
  <c r="Q326" i="7" s="1"/>
  <c r="W324" i="7"/>
  <c r="Y324" i="7" s="1"/>
  <c r="Q324" i="7"/>
  <c r="W323" i="7"/>
  <c r="Y323" i="7" s="1"/>
  <c r="Q323" i="7"/>
  <c r="Y322" i="7"/>
  <c r="Q322" i="7"/>
  <c r="W321" i="7"/>
  <c r="Y321" i="7" s="1"/>
  <c r="Q321" i="7"/>
  <c r="Y320" i="7"/>
  <c r="W320" i="7"/>
  <c r="Q320" i="7"/>
  <c r="W319" i="7"/>
  <c r="Y319" i="7" s="1"/>
  <c r="Q319" i="7"/>
  <c r="Y318" i="7"/>
  <c r="Y326" i="7" s="1"/>
  <c r="W318" i="7"/>
  <c r="W326" i="7" s="1"/>
  <c r="Q318" i="7"/>
  <c r="O313" i="7"/>
  <c r="Q313" i="7" s="1"/>
  <c r="M313" i="7"/>
  <c r="K313" i="7"/>
  <c r="I313" i="7"/>
  <c r="Y311" i="7"/>
  <c r="W311" i="7"/>
  <c r="Q311" i="7"/>
  <c r="W310" i="7"/>
  <c r="Y310" i="7" s="1"/>
  <c r="Q310" i="7"/>
  <c r="Y309" i="7"/>
  <c r="W309" i="7"/>
  <c r="Q309" i="7"/>
  <c r="W308" i="7"/>
  <c r="Y308" i="7" s="1"/>
  <c r="Q308" i="7"/>
  <c r="Y307" i="7"/>
  <c r="W307" i="7"/>
  <c r="Q307" i="7"/>
  <c r="W306" i="7"/>
  <c r="Y306" i="7" s="1"/>
  <c r="Q306" i="7"/>
  <c r="Y305" i="7"/>
  <c r="W305" i="7"/>
  <c r="Q305" i="7"/>
  <c r="W304" i="7"/>
  <c r="Y304" i="7" s="1"/>
  <c r="Q304" i="7"/>
  <c r="Y303" i="7"/>
  <c r="W303" i="7"/>
  <c r="Q303" i="7"/>
  <c r="W302" i="7"/>
  <c r="Y302" i="7" s="1"/>
  <c r="Q302" i="7"/>
  <c r="Y301" i="7"/>
  <c r="W301" i="7"/>
  <c r="Q301" i="7"/>
  <c r="W300" i="7"/>
  <c r="W313" i="7" s="1"/>
  <c r="Q300" i="7"/>
  <c r="O295" i="7"/>
  <c r="M295" i="7"/>
  <c r="K295" i="7"/>
  <c r="I295" i="7"/>
  <c r="Q295" i="7" s="1"/>
  <c r="W293" i="7"/>
  <c r="Y293" i="7" s="1"/>
  <c r="Q293" i="7"/>
  <c r="Y292" i="7"/>
  <c r="W292" i="7"/>
  <c r="Q292" i="7"/>
  <c r="W291" i="7"/>
  <c r="Y291" i="7" s="1"/>
  <c r="Q291" i="7"/>
  <c r="Y290" i="7"/>
  <c r="W290" i="7"/>
  <c r="Q290" i="7"/>
  <c r="W289" i="7"/>
  <c r="Y289" i="7" s="1"/>
  <c r="Q289" i="7"/>
  <c r="Y288" i="7"/>
  <c r="W288" i="7"/>
  <c r="Q288" i="7"/>
  <c r="W287" i="7"/>
  <c r="Y287" i="7" s="1"/>
  <c r="Q287" i="7"/>
  <c r="Y286" i="7"/>
  <c r="Y295" i="7" s="1"/>
  <c r="W286" i="7"/>
  <c r="W295" i="7" s="1"/>
  <c r="Q286" i="7"/>
  <c r="K279" i="7"/>
  <c r="I279" i="7"/>
  <c r="W277" i="7"/>
  <c r="M277" i="7"/>
  <c r="O277" i="7" s="1"/>
  <c r="W276" i="7"/>
  <c r="M276" i="7"/>
  <c r="O276" i="7" s="1"/>
  <c r="W275" i="7"/>
  <c r="M275" i="7"/>
  <c r="O275" i="7" s="1"/>
  <c r="W274" i="7"/>
  <c r="M274" i="7"/>
  <c r="O274" i="7" s="1"/>
  <c r="W273" i="7"/>
  <c r="M273" i="7"/>
  <c r="O273" i="7" s="1"/>
  <c r="W272" i="7"/>
  <c r="M272" i="7"/>
  <c r="O272" i="7" s="1"/>
  <c r="W271" i="7"/>
  <c r="M271" i="7"/>
  <c r="O271" i="7" s="1"/>
  <c r="W270" i="7"/>
  <c r="M270" i="7"/>
  <c r="O270" i="7" s="1"/>
  <c r="W269" i="7"/>
  <c r="M269" i="7"/>
  <c r="O269" i="7" s="1"/>
  <c r="W268" i="7"/>
  <c r="M268" i="7"/>
  <c r="O268" i="7" s="1"/>
  <c r="W267" i="7"/>
  <c r="W279" i="7" s="1"/>
  <c r="M267" i="7"/>
  <c r="K264" i="7"/>
  <c r="I264" i="7"/>
  <c r="W262" i="7"/>
  <c r="M262" i="7"/>
  <c r="O262" i="7" s="1"/>
  <c r="W261" i="7"/>
  <c r="M261" i="7"/>
  <c r="O261" i="7" s="1"/>
  <c r="W260" i="7"/>
  <c r="M260" i="7"/>
  <c r="O260" i="7" s="1"/>
  <c r="W259" i="7"/>
  <c r="M259" i="7"/>
  <c r="O259" i="7" s="1"/>
  <c r="W258" i="7"/>
  <c r="M258" i="7"/>
  <c r="O258" i="7" s="1"/>
  <c r="W257" i="7"/>
  <c r="M257" i="7"/>
  <c r="O257" i="7" s="1"/>
  <c r="W256" i="7"/>
  <c r="M256" i="7"/>
  <c r="O256" i="7" s="1"/>
  <c r="W255" i="7"/>
  <c r="M255" i="7"/>
  <c r="O255" i="7" s="1"/>
  <c r="W254" i="7"/>
  <c r="M254" i="7"/>
  <c r="O254" i="7" s="1"/>
  <c r="W253" i="7"/>
  <c r="M253" i="7"/>
  <c r="O253" i="7" s="1"/>
  <c r="W252" i="7"/>
  <c r="M252" i="7"/>
  <c r="O252" i="7" s="1"/>
  <c r="W251" i="7"/>
  <c r="W264" i="7" s="1"/>
  <c r="M251" i="7"/>
  <c r="O251" i="7" s="1"/>
  <c r="Y250" i="7"/>
  <c r="Q250" i="7"/>
  <c r="M250" i="7"/>
  <c r="Y249" i="7"/>
  <c r="Q249" i="7"/>
  <c r="M249" i="7"/>
  <c r="M264" i="7" s="1"/>
  <c r="K246" i="7"/>
  <c r="I246" i="7"/>
  <c r="W244" i="7"/>
  <c r="M244" i="7"/>
  <c r="O244" i="7" s="1"/>
  <c r="W243" i="7"/>
  <c r="O243" i="7"/>
  <c r="M243" i="7"/>
  <c r="W242" i="7"/>
  <c r="M242" i="7"/>
  <c r="O242" i="7" s="1"/>
  <c r="W241" i="7"/>
  <c r="M241" i="7"/>
  <c r="O241" i="7" s="1"/>
  <c r="W240" i="7"/>
  <c r="M240" i="7"/>
  <c r="O240" i="7" s="1"/>
  <c r="W239" i="7"/>
  <c r="M239" i="7"/>
  <c r="O239" i="7" s="1"/>
  <c r="W238" i="7"/>
  <c r="M238" i="7"/>
  <c r="O238" i="7" s="1"/>
  <c r="W237" i="7"/>
  <c r="M237" i="7"/>
  <c r="O237" i="7" s="1"/>
  <c r="W236" i="7"/>
  <c r="M236" i="7"/>
  <c r="O236" i="7" s="1"/>
  <c r="W235" i="7"/>
  <c r="M235" i="7"/>
  <c r="O235" i="7" s="1"/>
  <c r="Y234" i="7"/>
  <c r="Q234" i="7"/>
  <c r="M234" i="7"/>
  <c r="M233" i="7"/>
  <c r="Y232" i="7"/>
  <c r="Q232" i="7"/>
  <c r="M232" i="7"/>
  <c r="Y231" i="7"/>
  <c r="Q231" i="7"/>
  <c r="M231" i="7"/>
  <c r="W230" i="7"/>
  <c r="W246" i="7" s="1"/>
  <c r="M230" i="7"/>
  <c r="W227" i="7"/>
  <c r="K227" i="7"/>
  <c r="I227" i="7"/>
  <c r="W225" i="7"/>
  <c r="M225" i="7"/>
  <c r="O225" i="7" s="1"/>
  <c r="W224" i="7"/>
  <c r="M224" i="7"/>
  <c r="O224" i="7" s="1"/>
  <c r="W223" i="7"/>
  <c r="M223" i="7"/>
  <c r="O223" i="7" s="1"/>
  <c r="W222" i="7"/>
  <c r="M222" i="7"/>
  <c r="O222" i="7" s="1"/>
  <c r="W221" i="7"/>
  <c r="M221" i="7"/>
  <c r="O221" i="7" s="1"/>
  <c r="W220" i="7"/>
  <c r="M220" i="7"/>
  <c r="O220" i="7" s="1"/>
  <c r="W219" i="7"/>
  <c r="M219" i="7"/>
  <c r="O219" i="7" s="1"/>
  <c r="W218" i="7"/>
  <c r="M218" i="7"/>
  <c r="O218" i="7" s="1"/>
  <c r="W217" i="7"/>
  <c r="M217" i="7"/>
  <c r="O217" i="7" s="1"/>
  <c r="W216" i="7"/>
  <c r="M216" i="7"/>
  <c r="M227" i="7" s="1"/>
  <c r="K213" i="7"/>
  <c r="I213" i="7"/>
  <c r="W211" i="7"/>
  <c r="M211" i="7"/>
  <c r="O211" i="7" s="1"/>
  <c r="W210" i="7"/>
  <c r="M210" i="7"/>
  <c r="O210" i="7" s="1"/>
  <c r="W209" i="7"/>
  <c r="M209" i="7"/>
  <c r="O209" i="7" s="1"/>
  <c r="W208" i="7"/>
  <c r="M208" i="7"/>
  <c r="O208" i="7" s="1"/>
  <c r="W207" i="7"/>
  <c r="M207" i="7"/>
  <c r="O207" i="7" s="1"/>
  <c r="W206" i="7"/>
  <c r="M206" i="7"/>
  <c r="O206" i="7" s="1"/>
  <c r="W205" i="7"/>
  <c r="M205" i="7"/>
  <c r="O205" i="7" s="1"/>
  <c r="W204" i="7"/>
  <c r="M204" i="7"/>
  <c r="O204" i="7" s="1"/>
  <c r="W203" i="7"/>
  <c r="M203" i="7"/>
  <c r="O203" i="7" s="1"/>
  <c r="W202" i="7"/>
  <c r="M202" i="7"/>
  <c r="O202" i="7" s="1"/>
  <c r="W201" i="7"/>
  <c r="M201" i="7"/>
  <c r="O201" i="7" s="1"/>
  <c r="W200" i="7"/>
  <c r="M200" i="7"/>
  <c r="O200" i="7" s="1"/>
  <c r="Y199" i="7"/>
  <c r="Q199" i="7"/>
  <c r="M199" i="7"/>
  <c r="W198" i="7"/>
  <c r="M198" i="7"/>
  <c r="O198" i="7" s="1"/>
  <c r="W197" i="7"/>
  <c r="W213" i="7" s="1"/>
  <c r="M197" i="7"/>
  <c r="K194" i="7"/>
  <c r="K281" i="7" s="1"/>
  <c r="I194" i="7"/>
  <c r="I281" i="7" s="1"/>
  <c r="W192" i="7"/>
  <c r="M192" i="7"/>
  <c r="O192" i="7" s="1"/>
  <c r="W191" i="7"/>
  <c r="M191" i="7"/>
  <c r="O191" i="7" s="1"/>
  <c r="W190" i="7"/>
  <c r="M190" i="7"/>
  <c r="O190" i="7" s="1"/>
  <c r="W189" i="7"/>
  <c r="M189" i="7"/>
  <c r="O189" i="7" s="1"/>
  <c r="W188" i="7"/>
  <c r="M188" i="7"/>
  <c r="O188" i="7" s="1"/>
  <c r="W187" i="7"/>
  <c r="M187" i="7"/>
  <c r="O187" i="7" s="1"/>
  <c r="W186" i="7"/>
  <c r="M186" i="7"/>
  <c r="O186" i="7" s="1"/>
  <c r="W185" i="7"/>
  <c r="M185" i="7"/>
  <c r="O185" i="7" s="1"/>
  <c r="W184" i="7"/>
  <c r="M184" i="7"/>
  <c r="O184" i="7" s="1"/>
  <c r="W183" i="7"/>
  <c r="M183" i="7"/>
  <c r="O183" i="7" s="1"/>
  <c r="W182" i="7"/>
  <c r="M182" i="7"/>
  <c r="O182" i="7" s="1"/>
  <c r="Y181" i="7"/>
  <c r="Q181" i="7"/>
  <c r="M181" i="7"/>
  <c r="W180" i="7"/>
  <c r="M180" i="7"/>
  <c r="W173" i="7"/>
  <c r="K173" i="7"/>
  <c r="I173" i="7"/>
  <c r="W171" i="7"/>
  <c r="M171" i="7"/>
  <c r="M173" i="7" s="1"/>
  <c r="K168" i="7"/>
  <c r="I168" i="7"/>
  <c r="W166" i="7"/>
  <c r="M166" i="7"/>
  <c r="O166" i="7" s="1"/>
  <c r="W165" i="7"/>
  <c r="W168" i="7" s="1"/>
  <c r="M165" i="7"/>
  <c r="W162" i="7"/>
  <c r="K162" i="7"/>
  <c r="I162" i="7"/>
  <c r="W160" i="7"/>
  <c r="M160" i="7"/>
  <c r="M162" i="7" s="1"/>
  <c r="K157" i="7"/>
  <c r="I157" i="7"/>
  <c r="W155" i="7"/>
  <c r="W157" i="7" s="1"/>
  <c r="M155" i="7"/>
  <c r="W152" i="7"/>
  <c r="K152" i="7"/>
  <c r="I152" i="7"/>
  <c r="W150" i="7"/>
  <c r="M150" i="7"/>
  <c r="M152" i="7" s="1"/>
  <c r="K147" i="7"/>
  <c r="K175" i="7" s="1"/>
  <c r="I147" i="7"/>
  <c r="I175" i="7" s="1"/>
  <c r="W145" i="7"/>
  <c r="M145" i="7"/>
  <c r="O145" i="7" s="1"/>
  <c r="W144" i="7"/>
  <c r="M144" i="7"/>
  <c r="K136" i="7"/>
  <c r="I136" i="7"/>
  <c r="W134" i="7"/>
  <c r="M134" i="7"/>
  <c r="O134" i="7" s="1"/>
  <c r="W133" i="7"/>
  <c r="M133" i="7"/>
  <c r="O133" i="7" s="1"/>
  <c r="W132" i="7"/>
  <c r="M132" i="7"/>
  <c r="O132" i="7" s="1"/>
  <c r="W131" i="7"/>
  <c r="M131" i="7"/>
  <c r="O131" i="7" s="1"/>
  <c r="W130" i="7"/>
  <c r="M130" i="7"/>
  <c r="O130" i="7" s="1"/>
  <c r="W129" i="7"/>
  <c r="M129" i="7"/>
  <c r="O129" i="7" s="1"/>
  <c r="W128" i="7"/>
  <c r="M128" i="7"/>
  <c r="O128" i="7" s="1"/>
  <c r="Y127" i="7"/>
  <c r="Q127" i="7"/>
  <c r="M127" i="7"/>
  <c r="W126" i="7"/>
  <c r="M126" i="7"/>
  <c r="O126" i="7" s="1"/>
  <c r="Y125" i="7"/>
  <c r="Q125" i="7"/>
  <c r="M125" i="7"/>
  <c r="W124" i="7"/>
  <c r="M124" i="7"/>
  <c r="O124" i="7" s="1"/>
  <c r="Y123" i="7"/>
  <c r="Q123" i="7"/>
  <c r="M123" i="7"/>
  <c r="W121" i="7"/>
  <c r="W136" i="7" s="1"/>
  <c r="M121" i="7"/>
  <c r="O121" i="7" s="1"/>
  <c r="Y120" i="7"/>
  <c r="Q120" i="7"/>
  <c r="M120" i="7"/>
  <c r="Y119" i="7"/>
  <c r="Q119" i="7"/>
  <c r="M119" i="7"/>
  <c r="M136" i="7" s="1"/>
  <c r="K116" i="7"/>
  <c r="I116" i="7"/>
  <c r="W114" i="7"/>
  <c r="M114" i="7"/>
  <c r="O114" i="7" s="1"/>
  <c r="W113" i="7"/>
  <c r="M113" i="7"/>
  <c r="O113" i="7" s="1"/>
  <c r="W112" i="7"/>
  <c r="M112" i="7"/>
  <c r="O112" i="7" s="1"/>
  <c r="W111" i="7"/>
  <c r="M111" i="7"/>
  <c r="O111" i="7" s="1"/>
  <c r="W110" i="7"/>
  <c r="M110" i="7"/>
  <c r="O110" i="7" s="1"/>
  <c r="Y109" i="7"/>
  <c r="Q109" i="7"/>
  <c r="M109" i="7"/>
  <c r="W108" i="7"/>
  <c r="M108" i="7"/>
  <c r="O108" i="7" s="1"/>
  <c r="Y107" i="7"/>
  <c r="Q107" i="7"/>
  <c r="M107" i="7"/>
  <c r="W106" i="7"/>
  <c r="M106" i="7"/>
  <c r="O106" i="7" s="1"/>
  <c r="Y105" i="7"/>
  <c r="Q105" i="7"/>
  <c r="M105" i="7"/>
  <c r="W104" i="7"/>
  <c r="M104" i="7"/>
  <c r="O104" i="7" s="1"/>
  <c r="Y103" i="7"/>
  <c r="Q103" i="7"/>
  <c r="M103" i="7"/>
  <c r="W102" i="7"/>
  <c r="M102" i="7"/>
  <c r="O102" i="7" s="1"/>
  <c r="Y101" i="7"/>
  <c r="Q101" i="7"/>
  <c r="M101" i="7"/>
  <c r="W100" i="7"/>
  <c r="M100" i="7"/>
  <c r="O100" i="7" s="1"/>
  <c r="Y99" i="7"/>
  <c r="Q99" i="7"/>
  <c r="M99" i="7"/>
  <c r="W98" i="7"/>
  <c r="W116" i="7" s="1"/>
  <c r="M98" i="7"/>
  <c r="O98" i="7" s="1"/>
  <c r="Y97" i="7"/>
  <c r="Q97" i="7"/>
  <c r="M97" i="7"/>
  <c r="Y96" i="7"/>
  <c r="Q96" i="7"/>
  <c r="M96" i="7"/>
  <c r="Y95" i="7"/>
  <c r="Q95" i="7"/>
  <c r="M95" i="7"/>
  <c r="K92" i="7"/>
  <c r="I92" i="7"/>
  <c r="W90" i="7"/>
  <c r="M90" i="7"/>
  <c r="O90" i="7" s="1"/>
  <c r="W89" i="7"/>
  <c r="M89" i="7"/>
  <c r="O89" i="7" s="1"/>
  <c r="W88" i="7"/>
  <c r="M88" i="7"/>
  <c r="O88" i="7" s="1"/>
  <c r="W87" i="7"/>
  <c r="M87" i="7"/>
  <c r="O87" i="7" s="1"/>
  <c r="W86" i="7"/>
  <c r="M86" i="7"/>
  <c r="O86" i="7" s="1"/>
  <c r="W85" i="7"/>
  <c r="M85" i="7"/>
  <c r="O85" i="7" s="1"/>
  <c r="W84" i="7"/>
  <c r="M84" i="7"/>
  <c r="O84" i="7" s="1"/>
  <c r="W83" i="7"/>
  <c r="M83" i="7"/>
  <c r="O83" i="7" s="1"/>
  <c r="W82" i="7"/>
  <c r="W92" i="7" s="1"/>
  <c r="M82" i="7"/>
  <c r="O82" i="7" s="1"/>
  <c r="Y81" i="7"/>
  <c r="Q81" i="7"/>
  <c r="M81" i="7"/>
  <c r="Y80" i="7"/>
  <c r="Q80" i="7"/>
  <c r="M80" i="7"/>
  <c r="Y79" i="7"/>
  <c r="Q79" i="7"/>
  <c r="M79" i="7"/>
  <c r="M92" i="7" s="1"/>
  <c r="K76" i="7"/>
  <c r="I76" i="7"/>
  <c r="W74" i="7"/>
  <c r="O74" i="7"/>
  <c r="Y74" i="7" s="1"/>
  <c r="M74" i="7"/>
  <c r="W73" i="7"/>
  <c r="W76" i="7" s="1"/>
  <c r="M73" i="7"/>
  <c r="O73" i="7" s="1"/>
  <c r="W70" i="7"/>
  <c r="K70" i="7"/>
  <c r="I70" i="7"/>
  <c r="W68" i="7"/>
  <c r="M68" i="7"/>
  <c r="O68" i="7" s="1"/>
  <c r="Y67" i="7"/>
  <c r="M67" i="7"/>
  <c r="M70" i="7" s="1"/>
  <c r="K64" i="7"/>
  <c r="I64" i="7"/>
  <c r="W62" i="7"/>
  <c r="M62" i="7"/>
  <c r="O62" i="7" s="1"/>
  <c r="W61" i="7"/>
  <c r="M61" i="7"/>
  <c r="O61" i="7" s="1"/>
  <c r="W60" i="7"/>
  <c r="M60" i="7"/>
  <c r="O60" i="7" s="1"/>
  <c r="W59" i="7"/>
  <c r="M59" i="7"/>
  <c r="O59" i="7" s="1"/>
  <c r="W58" i="7"/>
  <c r="M58" i="7"/>
  <c r="O58" i="7" s="1"/>
  <c r="W57" i="7"/>
  <c r="M57" i="7"/>
  <c r="O57" i="7" s="1"/>
  <c r="W56" i="7"/>
  <c r="M56" i="7"/>
  <c r="O56" i="7" s="1"/>
  <c r="W55" i="7"/>
  <c r="M55" i="7"/>
  <c r="O55" i="7" s="1"/>
  <c r="W54" i="7"/>
  <c r="M54" i="7"/>
  <c r="O54" i="7" s="1"/>
  <c r="W53" i="7"/>
  <c r="M53" i="7"/>
  <c r="O53" i="7" s="1"/>
  <c r="W52" i="7"/>
  <c r="M52" i="7"/>
  <c r="O52" i="7" s="1"/>
  <c r="W51" i="7"/>
  <c r="M51" i="7"/>
  <c r="O51" i="7" s="1"/>
  <c r="W50" i="7"/>
  <c r="M50" i="7"/>
  <c r="O50" i="7" s="1"/>
  <c r="W49" i="7"/>
  <c r="M49" i="7"/>
  <c r="O49" i="7" s="1"/>
  <c r="W48" i="7"/>
  <c r="M48" i="7"/>
  <c r="O48" i="7" s="1"/>
  <c r="W47" i="7"/>
  <c r="M47" i="7"/>
  <c r="O47" i="7" s="1"/>
  <c r="Y46" i="7"/>
  <c r="Q46" i="7"/>
  <c r="M46" i="7"/>
  <c r="W45" i="7"/>
  <c r="W64" i="7" s="1"/>
  <c r="M45" i="7"/>
  <c r="O45" i="7" s="1"/>
  <c r="Y44" i="7"/>
  <c r="Q44" i="7"/>
  <c r="M44" i="7"/>
  <c r="Y43" i="7"/>
  <c r="Q43" i="7"/>
  <c r="M43" i="7"/>
  <c r="Y42" i="7"/>
  <c r="Q42" i="7"/>
  <c r="M42" i="7"/>
  <c r="K39" i="7"/>
  <c r="K138" i="7" s="1"/>
  <c r="I39" i="7"/>
  <c r="W37" i="7"/>
  <c r="M37" i="7"/>
  <c r="O37" i="7" s="1"/>
  <c r="W36" i="7"/>
  <c r="M36" i="7"/>
  <c r="O36" i="7" s="1"/>
  <c r="W35" i="7"/>
  <c r="M35" i="7"/>
  <c r="O35" i="7" s="1"/>
  <c r="Y35" i="7" s="1"/>
  <c r="W34" i="7"/>
  <c r="M34" i="7"/>
  <c r="O34" i="7" s="1"/>
  <c r="Y34" i="7" s="1"/>
  <c r="W33" i="7"/>
  <c r="M33" i="7"/>
  <c r="O33" i="7" s="1"/>
  <c r="Y33" i="7" s="1"/>
  <c r="Y32" i="7"/>
  <c r="W32" i="7"/>
  <c r="Q32" i="7"/>
  <c r="M32" i="7"/>
  <c r="W31" i="7"/>
  <c r="M31" i="7"/>
  <c r="O31" i="7" s="1"/>
  <c r="W30" i="7"/>
  <c r="Y30" i="7" s="1"/>
  <c r="Q30" i="7"/>
  <c r="M30" i="7"/>
  <c r="W29" i="7"/>
  <c r="M29" i="7"/>
  <c r="O29" i="7" s="1"/>
  <c r="Y28" i="7"/>
  <c r="W28" i="7"/>
  <c r="Q28" i="7"/>
  <c r="M28" i="7"/>
  <c r="W27" i="7"/>
  <c r="M27" i="7"/>
  <c r="O27" i="7" s="1"/>
  <c r="W26" i="7"/>
  <c r="Y26" i="7" s="1"/>
  <c r="Q26" i="7"/>
  <c r="M26" i="7"/>
  <c r="W25" i="7"/>
  <c r="M25" i="7"/>
  <c r="O25" i="7" s="1"/>
  <c r="Y24" i="7"/>
  <c r="W24" i="7"/>
  <c r="Q24" i="7"/>
  <c r="M24" i="7"/>
  <c r="W23" i="7"/>
  <c r="M23" i="7"/>
  <c r="O23" i="7" s="1"/>
  <c r="W22" i="7"/>
  <c r="Y22" i="7" s="1"/>
  <c r="Q22" i="7"/>
  <c r="M22" i="7"/>
  <c r="Y21" i="7"/>
  <c r="W21" i="7"/>
  <c r="Q21" i="7"/>
  <c r="M21" i="7"/>
  <c r="W20" i="7"/>
  <c r="Y20" i="7" s="1"/>
  <c r="Q20" i="7"/>
  <c r="M20" i="7"/>
  <c r="Y19" i="7"/>
  <c r="W19" i="7"/>
  <c r="Q19" i="7"/>
  <c r="M19" i="7"/>
  <c r="W18" i="7"/>
  <c r="Y18" i="7" s="1"/>
  <c r="Q18" i="7"/>
  <c r="M18" i="7"/>
  <c r="W319" i="6"/>
  <c r="W320" i="6"/>
  <c r="W321" i="6"/>
  <c r="W323" i="6"/>
  <c r="W324" i="6"/>
  <c r="W318" i="6"/>
  <c r="W301" i="6"/>
  <c r="W302" i="6"/>
  <c r="W303" i="6"/>
  <c r="W304" i="6"/>
  <c r="W305" i="6"/>
  <c r="W306" i="6"/>
  <c r="W307" i="6"/>
  <c r="W308" i="6"/>
  <c r="W309" i="6"/>
  <c r="W310" i="6"/>
  <c r="W311" i="6"/>
  <c r="W300" i="6"/>
  <c r="W293" i="6"/>
  <c r="W287" i="6"/>
  <c r="W288" i="6"/>
  <c r="W289" i="6"/>
  <c r="W290" i="6"/>
  <c r="W291" i="6"/>
  <c r="W292" i="6"/>
  <c r="W286" i="6"/>
  <c r="I19" i="8" l="1"/>
  <c r="I17" i="8"/>
  <c r="Q34" i="7"/>
  <c r="M116" i="7"/>
  <c r="Q25" i="7"/>
  <c r="Y25" i="7"/>
  <c r="Y27" i="7"/>
  <c r="Q27" i="7"/>
  <c r="O39" i="7"/>
  <c r="Q39" i="7" s="1"/>
  <c r="Y23" i="7"/>
  <c r="Q23" i="7"/>
  <c r="Y29" i="7"/>
  <c r="Q29" i="7"/>
  <c r="Y31" i="7"/>
  <c r="Q31" i="7"/>
  <c r="M39" i="7"/>
  <c r="Q33" i="7"/>
  <c r="Q35" i="7"/>
  <c r="Y37" i="7"/>
  <c r="Q37" i="7"/>
  <c r="M64" i="7"/>
  <c r="Y48" i="7"/>
  <c r="Q48" i="7"/>
  <c r="Y50" i="7"/>
  <c r="Q50" i="7"/>
  <c r="Y52" i="7"/>
  <c r="Q52" i="7"/>
  <c r="Y54" i="7"/>
  <c r="Q54" i="7"/>
  <c r="Y56" i="7"/>
  <c r="Q56" i="7"/>
  <c r="Y58" i="7"/>
  <c r="Q58" i="7"/>
  <c r="Y60" i="7"/>
  <c r="Q60" i="7"/>
  <c r="Y62" i="7"/>
  <c r="Q62" i="7"/>
  <c r="O70" i="7"/>
  <c r="Q70" i="7" s="1"/>
  <c r="Y68" i="7"/>
  <c r="Q68" i="7"/>
  <c r="Y83" i="7"/>
  <c r="Q83" i="7"/>
  <c r="Y85" i="7"/>
  <c r="Q85" i="7"/>
  <c r="Y87" i="7"/>
  <c r="Q87" i="7"/>
  <c r="Y89" i="7"/>
  <c r="Q89" i="7"/>
  <c r="O116" i="7"/>
  <c r="Q116" i="7" s="1"/>
  <c r="Y98" i="7"/>
  <c r="Q98" i="7"/>
  <c r="Y102" i="7"/>
  <c r="Q102" i="7"/>
  <c r="Y106" i="7"/>
  <c r="Q106" i="7"/>
  <c r="Y110" i="7"/>
  <c r="Q110" i="7"/>
  <c r="Y111" i="7"/>
  <c r="Q111" i="7"/>
  <c r="Y112" i="7"/>
  <c r="Q112" i="7"/>
  <c r="Y113" i="7"/>
  <c r="Q113" i="7"/>
  <c r="Y114" i="7"/>
  <c r="Q114" i="7"/>
  <c r="Y126" i="7"/>
  <c r="Q126" i="7"/>
  <c r="W39" i="7"/>
  <c r="W138" i="7"/>
  <c r="Y36" i="7"/>
  <c r="Q36" i="7"/>
  <c r="O64" i="7"/>
  <c r="Q64" i="7" s="1"/>
  <c r="Y45" i="7"/>
  <c r="Q45" i="7"/>
  <c r="Y47" i="7"/>
  <c r="Q47" i="7"/>
  <c r="Y49" i="7"/>
  <c r="Q49" i="7"/>
  <c r="Y51" i="7"/>
  <c r="Q51" i="7"/>
  <c r="Y53" i="7"/>
  <c r="Q53" i="7"/>
  <c r="Y55" i="7"/>
  <c r="Q55" i="7"/>
  <c r="Y57" i="7"/>
  <c r="Q57" i="7"/>
  <c r="Y59" i="7"/>
  <c r="Q59" i="7"/>
  <c r="Y61" i="7"/>
  <c r="Q61" i="7"/>
  <c r="Y70" i="7"/>
  <c r="Y73" i="7"/>
  <c r="Y76" i="7" s="1"/>
  <c r="Q73" i="7"/>
  <c r="O92" i="7"/>
  <c r="Q92" i="7" s="1"/>
  <c r="Y82" i="7"/>
  <c r="Q82" i="7"/>
  <c r="Y84" i="7"/>
  <c r="Q84" i="7"/>
  <c r="Y86" i="7"/>
  <c r="Q86" i="7"/>
  <c r="Y88" i="7"/>
  <c r="Q88" i="7"/>
  <c r="Y90" i="7"/>
  <c r="Q90" i="7"/>
  <c r="Y100" i="7"/>
  <c r="Q100" i="7"/>
  <c r="Y104" i="7"/>
  <c r="Q104" i="7"/>
  <c r="Y108" i="7"/>
  <c r="Q108" i="7"/>
  <c r="O136" i="7"/>
  <c r="Q136" i="7" s="1"/>
  <c r="Y121" i="7"/>
  <c r="Q121" i="7"/>
  <c r="Y124" i="7"/>
  <c r="Q124" i="7"/>
  <c r="Y128" i="7"/>
  <c r="Q128" i="7"/>
  <c r="Y129" i="7"/>
  <c r="Q129" i="7"/>
  <c r="Y130" i="7"/>
  <c r="Q130" i="7"/>
  <c r="Y131" i="7"/>
  <c r="Q131" i="7"/>
  <c r="Y132" i="7"/>
  <c r="Q132" i="7"/>
  <c r="Y133" i="7"/>
  <c r="Q133" i="7"/>
  <c r="Y134" i="7"/>
  <c r="Q134" i="7"/>
  <c r="M147" i="7"/>
  <c r="M175" i="7" s="1"/>
  <c r="O144" i="7"/>
  <c r="Y145" i="7"/>
  <c r="Q145" i="7"/>
  <c r="M157" i="7"/>
  <c r="O155" i="7"/>
  <c r="M168" i="7"/>
  <c r="O165" i="7"/>
  <c r="Y166" i="7"/>
  <c r="Q166" i="7"/>
  <c r="I328" i="7"/>
  <c r="M76" i="7"/>
  <c r="O76" i="7" s="1"/>
  <c r="Q76" i="7" s="1"/>
  <c r="M194" i="7"/>
  <c r="O180" i="7"/>
  <c r="Y183" i="7"/>
  <c r="Q183" i="7"/>
  <c r="Y185" i="7"/>
  <c r="Q185" i="7"/>
  <c r="Y187" i="7"/>
  <c r="Q187" i="7"/>
  <c r="Y189" i="7"/>
  <c r="Q189" i="7"/>
  <c r="Y191" i="7"/>
  <c r="Q191" i="7"/>
  <c r="Y200" i="7"/>
  <c r="Q200" i="7"/>
  <c r="Y201" i="7"/>
  <c r="Q201" i="7"/>
  <c r="Y202" i="7"/>
  <c r="Q202" i="7"/>
  <c r="Y203" i="7"/>
  <c r="Q203" i="7"/>
  <c r="Y204" i="7"/>
  <c r="Q204" i="7"/>
  <c r="Y205" i="7"/>
  <c r="Q205" i="7"/>
  <c r="Y206" i="7"/>
  <c r="Q206" i="7"/>
  <c r="Y207" i="7"/>
  <c r="Q207" i="7"/>
  <c r="Y208" i="7"/>
  <c r="Q208" i="7"/>
  <c r="Y209" i="7"/>
  <c r="Q209" i="7"/>
  <c r="Y210" i="7"/>
  <c r="Q210" i="7"/>
  <c r="Y211" i="7"/>
  <c r="Q211" i="7"/>
  <c r="Y217" i="7"/>
  <c r="Q217" i="7"/>
  <c r="Y219" i="7"/>
  <c r="Q219" i="7"/>
  <c r="Y221" i="7"/>
  <c r="Q221" i="7"/>
  <c r="Y223" i="7"/>
  <c r="Q223" i="7"/>
  <c r="Y225" i="7"/>
  <c r="Q225" i="7"/>
  <c r="Y236" i="7"/>
  <c r="Q236" i="7"/>
  <c r="Y238" i="7"/>
  <c r="Q238" i="7"/>
  <c r="Y240" i="7"/>
  <c r="Q240" i="7"/>
  <c r="Y242" i="7"/>
  <c r="Q242" i="7"/>
  <c r="K345" i="7"/>
  <c r="K328" i="7"/>
  <c r="Q74" i="7"/>
  <c r="I138" i="7"/>
  <c r="I345" i="7" s="1"/>
  <c r="W147" i="7"/>
  <c r="W175" i="7" s="1"/>
  <c r="O150" i="7"/>
  <c r="O160" i="7"/>
  <c r="O171" i="7"/>
  <c r="Y182" i="7"/>
  <c r="Q182" i="7"/>
  <c r="Y184" i="7"/>
  <c r="Q184" i="7"/>
  <c r="Y186" i="7"/>
  <c r="Q186" i="7"/>
  <c r="Y188" i="7"/>
  <c r="Q188" i="7"/>
  <c r="Y190" i="7"/>
  <c r="Q190" i="7"/>
  <c r="Y192" i="7"/>
  <c r="Q192" i="7"/>
  <c r="M213" i="7"/>
  <c r="O197" i="7"/>
  <c r="Y198" i="7"/>
  <c r="Q198" i="7"/>
  <c r="Y218" i="7"/>
  <c r="Q218" i="7"/>
  <c r="Y220" i="7"/>
  <c r="Q220" i="7"/>
  <c r="Y222" i="7"/>
  <c r="Q222" i="7"/>
  <c r="Y224" i="7"/>
  <c r="Q224" i="7"/>
  <c r="M246" i="7"/>
  <c r="O230" i="7"/>
  <c r="Y235" i="7"/>
  <c r="Q235" i="7"/>
  <c r="Y237" i="7"/>
  <c r="Q237" i="7"/>
  <c r="Y239" i="7"/>
  <c r="Q239" i="7"/>
  <c r="Y241" i="7"/>
  <c r="Q241" i="7"/>
  <c r="O216" i="7"/>
  <c r="O264" i="7"/>
  <c r="Q264" i="7" s="1"/>
  <c r="Y251" i="7"/>
  <c r="Q251" i="7"/>
  <c r="Y253" i="7"/>
  <c r="Q253" i="7"/>
  <c r="Y255" i="7"/>
  <c r="Q255" i="7"/>
  <c r="Y257" i="7"/>
  <c r="Q257" i="7"/>
  <c r="Y259" i="7"/>
  <c r="Q259" i="7"/>
  <c r="Y261" i="7"/>
  <c r="Q261" i="7"/>
  <c r="W194" i="7"/>
  <c r="W281" i="7" s="1"/>
  <c r="Y243" i="7"/>
  <c r="Q243" i="7"/>
  <c r="Y244" i="7"/>
  <c r="Q244" i="7"/>
  <c r="Y252" i="7"/>
  <c r="Q252" i="7"/>
  <c r="Y254" i="7"/>
  <c r="Q254" i="7"/>
  <c r="Y256" i="7"/>
  <c r="Q256" i="7"/>
  <c r="Y258" i="7"/>
  <c r="Q258" i="7"/>
  <c r="Y260" i="7"/>
  <c r="Q260" i="7"/>
  <c r="Y262" i="7"/>
  <c r="Q262" i="7"/>
  <c r="M279" i="7"/>
  <c r="O267" i="7"/>
  <c r="Y268" i="7"/>
  <c r="Q268" i="7"/>
  <c r="Y269" i="7"/>
  <c r="Q269" i="7"/>
  <c r="Y270" i="7"/>
  <c r="Q270" i="7"/>
  <c r="Y271" i="7"/>
  <c r="Q271" i="7"/>
  <c r="Y272" i="7"/>
  <c r="Q272" i="7"/>
  <c r="Y273" i="7"/>
  <c r="Q273" i="7"/>
  <c r="Y274" i="7"/>
  <c r="Q274" i="7"/>
  <c r="Y275" i="7"/>
  <c r="Q275" i="7"/>
  <c r="Y276" i="7"/>
  <c r="Q276" i="7"/>
  <c r="Y277" i="7"/>
  <c r="Q277" i="7"/>
  <c r="Y300" i="7"/>
  <c r="Y313" i="7" s="1"/>
  <c r="W82" i="6"/>
  <c r="O295" i="6"/>
  <c r="Q295" i="6" s="1"/>
  <c r="O268" i="6"/>
  <c r="O269" i="6"/>
  <c r="O279" i="6" s="1"/>
  <c r="Q279" i="6" s="1"/>
  <c r="O270" i="6"/>
  <c r="O271" i="6"/>
  <c r="O272" i="6"/>
  <c r="O273" i="6"/>
  <c r="O274" i="6"/>
  <c r="O275" i="6"/>
  <c r="O276" i="6"/>
  <c r="O277" i="6"/>
  <c r="O267" i="6"/>
  <c r="O252" i="6"/>
  <c r="O253" i="6"/>
  <c r="O254" i="6"/>
  <c r="O255" i="6"/>
  <c r="O256" i="6"/>
  <c r="O257" i="6"/>
  <c r="O258" i="6"/>
  <c r="O259" i="6"/>
  <c r="O260" i="6"/>
  <c r="O261" i="6"/>
  <c r="O262" i="6"/>
  <c r="O251" i="6"/>
  <c r="O236" i="6"/>
  <c r="O237" i="6"/>
  <c r="O238" i="6"/>
  <c r="O239" i="6"/>
  <c r="O240" i="6"/>
  <c r="O241" i="6"/>
  <c r="O242" i="6"/>
  <c r="O243" i="6"/>
  <c r="O244" i="6"/>
  <c r="O235" i="6"/>
  <c r="O230" i="6"/>
  <c r="O217" i="6"/>
  <c r="O218" i="6"/>
  <c r="O219" i="6"/>
  <c r="O220" i="6"/>
  <c r="O221" i="6"/>
  <c r="O222" i="6"/>
  <c r="O223" i="6"/>
  <c r="O224" i="6"/>
  <c r="O225" i="6"/>
  <c r="O216" i="6"/>
  <c r="O201" i="6"/>
  <c r="O202" i="6"/>
  <c r="O203" i="6"/>
  <c r="O204" i="6"/>
  <c r="O205" i="6"/>
  <c r="O206" i="6"/>
  <c r="O207" i="6"/>
  <c r="O208" i="6"/>
  <c r="O209" i="6"/>
  <c r="O210" i="6"/>
  <c r="O211" i="6"/>
  <c r="O200" i="6"/>
  <c r="O198" i="6"/>
  <c r="O197" i="6"/>
  <c r="O183" i="6"/>
  <c r="O184" i="6"/>
  <c r="O185" i="6"/>
  <c r="O186" i="6"/>
  <c r="Q186" i="6" s="1"/>
  <c r="O187" i="6"/>
  <c r="O188" i="6"/>
  <c r="Q188" i="6" s="1"/>
  <c r="O189" i="6"/>
  <c r="O190" i="6"/>
  <c r="Q190" i="6" s="1"/>
  <c r="O191" i="6"/>
  <c r="O192" i="6"/>
  <c r="Q192" i="6" s="1"/>
  <c r="O182" i="6"/>
  <c r="O180" i="6"/>
  <c r="O171" i="6"/>
  <c r="Q171" i="6" s="1"/>
  <c r="O166" i="6"/>
  <c r="Q166" i="6" s="1"/>
  <c r="O165" i="6"/>
  <c r="O160" i="6"/>
  <c r="Q160" i="6" s="1"/>
  <c r="O155" i="6"/>
  <c r="O150" i="6"/>
  <c r="O145" i="6"/>
  <c r="Q145" i="6" s="1"/>
  <c r="O144" i="6"/>
  <c r="O129" i="6"/>
  <c r="O130" i="6"/>
  <c r="O131" i="6"/>
  <c r="O132" i="6"/>
  <c r="O133" i="6"/>
  <c r="O134" i="6"/>
  <c r="O128" i="6"/>
  <c r="O126" i="6"/>
  <c r="Q126" i="6" s="1"/>
  <c r="O124" i="6"/>
  <c r="Q124" i="6" s="1"/>
  <c r="O121" i="6"/>
  <c r="O111" i="6"/>
  <c r="O112" i="6"/>
  <c r="Q112" i="6" s="1"/>
  <c r="O113" i="6"/>
  <c r="O114" i="6"/>
  <c r="Q114" i="6" s="1"/>
  <c r="O110" i="6"/>
  <c r="Q110" i="6" s="1"/>
  <c r="O108" i="6"/>
  <c r="Q108" i="6" s="1"/>
  <c r="O106" i="6"/>
  <c r="Q106" i="6" s="1"/>
  <c r="O104" i="6"/>
  <c r="Q104" i="6" s="1"/>
  <c r="O102" i="6"/>
  <c r="Q102" i="6" s="1"/>
  <c r="O100" i="6"/>
  <c r="O98" i="6"/>
  <c r="Q98" i="6" s="1"/>
  <c r="O83" i="6"/>
  <c r="O84" i="6"/>
  <c r="O85" i="6"/>
  <c r="O86" i="6"/>
  <c r="O87" i="6"/>
  <c r="O88" i="6"/>
  <c r="O89" i="6"/>
  <c r="O90" i="6"/>
  <c r="O82" i="6"/>
  <c r="O76" i="6"/>
  <c r="O74" i="6"/>
  <c r="Q74" i="6" s="1"/>
  <c r="O73" i="6"/>
  <c r="O68" i="6"/>
  <c r="Q68" i="6" s="1"/>
  <c r="O48" i="6"/>
  <c r="O49" i="6"/>
  <c r="O50" i="6"/>
  <c r="O51" i="6"/>
  <c r="O52" i="6"/>
  <c r="O53" i="6"/>
  <c r="O54" i="6"/>
  <c r="O55" i="6"/>
  <c r="O56" i="6"/>
  <c r="O57" i="6"/>
  <c r="O58" i="6"/>
  <c r="O59" i="6"/>
  <c r="O60" i="6"/>
  <c r="O61" i="6"/>
  <c r="O62" i="6"/>
  <c r="O47" i="6"/>
  <c r="O45" i="6"/>
  <c r="O34" i="6"/>
  <c r="O35" i="6"/>
  <c r="O36" i="6"/>
  <c r="O37" i="6"/>
  <c r="O33" i="6"/>
  <c r="O31" i="6"/>
  <c r="O29" i="6"/>
  <c r="O39" i="6" s="1"/>
  <c r="Q39" i="6" s="1"/>
  <c r="O27" i="6"/>
  <c r="O25" i="6"/>
  <c r="Q25" i="6" s="1"/>
  <c r="Q182" i="6"/>
  <c r="Q183" i="6"/>
  <c r="Q184" i="6"/>
  <c r="Q185" i="6"/>
  <c r="Q187" i="6"/>
  <c r="Q189" i="6"/>
  <c r="Q191" i="6"/>
  <c r="Q180" i="6"/>
  <c r="Q165" i="6"/>
  <c r="Q155" i="6"/>
  <c r="Q150" i="6"/>
  <c r="Q144" i="6"/>
  <c r="Q129" i="6"/>
  <c r="Q130" i="6"/>
  <c r="Q131" i="6"/>
  <c r="Q132" i="6"/>
  <c r="Q133" i="6"/>
  <c r="Q134" i="6"/>
  <c r="Q128" i="6"/>
  <c r="Q121" i="6"/>
  <c r="Q96" i="6"/>
  <c r="Q97" i="6"/>
  <c r="Q99" i="6"/>
  <c r="Q100" i="6"/>
  <c r="Q101" i="6"/>
  <c r="Q103" i="6"/>
  <c r="Q105" i="6"/>
  <c r="Q107" i="6"/>
  <c r="Q109" i="6"/>
  <c r="Q111" i="6"/>
  <c r="Q113" i="6"/>
  <c r="Q95" i="6"/>
  <c r="Q83" i="6"/>
  <c r="Q84" i="6"/>
  <c r="Q85" i="6"/>
  <c r="Q86" i="6"/>
  <c r="Q87" i="6"/>
  <c r="Q88" i="6"/>
  <c r="Q89" i="6"/>
  <c r="Q90" i="6"/>
  <c r="Q82" i="6"/>
  <c r="Q73" i="6"/>
  <c r="Q48" i="6"/>
  <c r="Q49" i="6"/>
  <c r="Q50" i="6"/>
  <c r="Q51" i="6"/>
  <c r="Q52" i="6"/>
  <c r="Q53" i="6"/>
  <c r="Q54" i="6"/>
  <c r="Q55" i="6"/>
  <c r="Q56" i="6"/>
  <c r="Q57" i="6"/>
  <c r="Q58" i="6"/>
  <c r="Q59" i="6"/>
  <c r="Q60" i="6"/>
  <c r="Q61" i="6"/>
  <c r="Q62" i="6"/>
  <c r="Q47" i="6"/>
  <c r="Q45" i="6"/>
  <c r="Q35" i="6"/>
  <c r="Q36" i="6"/>
  <c r="Q37" i="6"/>
  <c r="Q34" i="6"/>
  <c r="Q33" i="6"/>
  <c r="Q31" i="6"/>
  <c r="Q29" i="6"/>
  <c r="Q27" i="6"/>
  <c r="Q23" i="6"/>
  <c r="O23" i="6"/>
  <c r="G274" i="6"/>
  <c r="G275" i="6"/>
  <c r="G276" i="6"/>
  <c r="G277" i="6"/>
  <c r="G273" i="6"/>
  <c r="G271" i="6"/>
  <c r="G272" i="6"/>
  <c r="G270" i="6"/>
  <c r="G269" i="6"/>
  <c r="G268" i="6"/>
  <c r="G267" i="6"/>
  <c r="G258" i="6"/>
  <c r="G259" i="6"/>
  <c r="M259" i="6" s="1"/>
  <c r="G260" i="6"/>
  <c r="G261" i="6"/>
  <c r="M261" i="6" s="1"/>
  <c r="G262" i="6"/>
  <c r="G257" i="6"/>
  <c r="G255" i="6"/>
  <c r="M255" i="6" s="1"/>
  <c r="G256" i="6"/>
  <c r="G254" i="6"/>
  <c r="G252" i="6"/>
  <c r="G253" i="6"/>
  <c r="G251" i="6"/>
  <c r="G250" i="6"/>
  <c r="G249" i="6"/>
  <c r="G240" i="6"/>
  <c r="G241" i="6"/>
  <c r="G242" i="6"/>
  <c r="G243" i="6"/>
  <c r="G244" i="6"/>
  <c r="G239" i="6"/>
  <c r="G237" i="6"/>
  <c r="G238" i="6"/>
  <c r="G236" i="6"/>
  <c r="G234" i="6"/>
  <c r="G235" i="6"/>
  <c r="G232" i="6"/>
  <c r="G231" i="6"/>
  <c r="G230" i="6"/>
  <c r="G198" i="6"/>
  <c r="G181" i="6"/>
  <c r="G197" i="6"/>
  <c r="G180" i="6"/>
  <c r="G221" i="6"/>
  <c r="G222" i="6"/>
  <c r="M222" i="6" s="1"/>
  <c r="G223" i="6"/>
  <c r="G224" i="6"/>
  <c r="M224" i="6" s="1"/>
  <c r="G225" i="6"/>
  <c r="G220" i="6"/>
  <c r="G218" i="6"/>
  <c r="G219" i="6"/>
  <c r="G217" i="6"/>
  <c r="G216" i="6"/>
  <c r="G206" i="6"/>
  <c r="G207" i="6"/>
  <c r="G208" i="6"/>
  <c r="G209" i="6"/>
  <c r="G210" i="6"/>
  <c r="G211" i="6"/>
  <c r="G205" i="6"/>
  <c r="G203" i="6"/>
  <c r="M203" i="6" s="1"/>
  <c r="G204" i="6"/>
  <c r="G202" i="6"/>
  <c r="G200" i="6"/>
  <c r="G201" i="6"/>
  <c r="G199" i="6"/>
  <c r="G188" i="6"/>
  <c r="G189" i="6"/>
  <c r="G190" i="6"/>
  <c r="G191" i="6"/>
  <c r="G192" i="6"/>
  <c r="G187" i="6"/>
  <c r="G185" i="6"/>
  <c r="M185" i="6" s="1"/>
  <c r="G186" i="6"/>
  <c r="G184" i="6"/>
  <c r="G183" i="6"/>
  <c r="G182" i="6"/>
  <c r="G171" i="6"/>
  <c r="G166" i="6"/>
  <c r="G165" i="6"/>
  <c r="G160" i="6"/>
  <c r="M160" i="6" s="1"/>
  <c r="G155" i="6"/>
  <c r="G150" i="6"/>
  <c r="G145" i="6"/>
  <c r="G144" i="6"/>
  <c r="G134" i="6"/>
  <c r="G133" i="6"/>
  <c r="G132" i="6"/>
  <c r="G129" i="6"/>
  <c r="G130" i="6"/>
  <c r="M130" i="6" s="1"/>
  <c r="G131" i="6"/>
  <c r="G128" i="6"/>
  <c r="G122" i="6"/>
  <c r="G123" i="6"/>
  <c r="G124" i="6"/>
  <c r="G125" i="6"/>
  <c r="G126" i="6"/>
  <c r="G127" i="6"/>
  <c r="G120" i="6"/>
  <c r="G121" i="6"/>
  <c r="G119" i="6"/>
  <c r="G114" i="6"/>
  <c r="G113" i="6"/>
  <c r="G112" i="6"/>
  <c r="G105" i="6"/>
  <c r="G106" i="6"/>
  <c r="G107" i="6"/>
  <c r="G108" i="6"/>
  <c r="G109" i="6"/>
  <c r="G110" i="6"/>
  <c r="G111" i="6"/>
  <c r="G104" i="6"/>
  <c r="G96" i="6"/>
  <c r="G97" i="6"/>
  <c r="G98" i="6"/>
  <c r="G99" i="6"/>
  <c r="G100" i="6"/>
  <c r="G101" i="6"/>
  <c r="G102" i="6"/>
  <c r="G103" i="6"/>
  <c r="G95" i="6"/>
  <c r="G90" i="6"/>
  <c r="G89" i="6"/>
  <c r="G86" i="6"/>
  <c r="G87" i="6"/>
  <c r="G88" i="6"/>
  <c r="G85" i="6"/>
  <c r="G80" i="6"/>
  <c r="G81" i="6"/>
  <c r="G82" i="6"/>
  <c r="G83" i="6"/>
  <c r="G84" i="6"/>
  <c r="G79" i="6"/>
  <c r="G60" i="6"/>
  <c r="G61" i="6"/>
  <c r="G62" i="6"/>
  <c r="G59" i="6"/>
  <c r="G52" i="6"/>
  <c r="G53" i="6"/>
  <c r="M53" i="6" s="1"/>
  <c r="G54" i="6"/>
  <c r="G55" i="6"/>
  <c r="M55" i="6" s="1"/>
  <c r="G56" i="6"/>
  <c r="G57" i="6"/>
  <c r="M57" i="6" s="1"/>
  <c r="G58" i="6"/>
  <c r="G51" i="6"/>
  <c r="G43" i="6"/>
  <c r="G44" i="6"/>
  <c r="G45" i="6"/>
  <c r="G46" i="6"/>
  <c r="G47" i="6"/>
  <c r="G48" i="6"/>
  <c r="G49" i="6"/>
  <c r="G50" i="6"/>
  <c r="G42" i="6"/>
  <c r="G36" i="6"/>
  <c r="G37" i="6"/>
  <c r="G35" i="6"/>
  <c r="G28" i="6"/>
  <c r="G29" i="6"/>
  <c r="G30" i="6"/>
  <c r="G31" i="6"/>
  <c r="G32" i="6"/>
  <c r="G33" i="6"/>
  <c r="G34" i="6"/>
  <c r="G27" i="6"/>
  <c r="G19" i="6"/>
  <c r="G20" i="6"/>
  <c r="G21" i="6"/>
  <c r="G22" i="6"/>
  <c r="G23" i="6"/>
  <c r="G24" i="6"/>
  <c r="G25" i="6"/>
  <c r="G26" i="6"/>
  <c r="G18" i="6"/>
  <c r="U99" i="2"/>
  <c r="U90" i="2"/>
  <c r="U81" i="2"/>
  <c r="U72" i="2"/>
  <c r="U64" i="2"/>
  <c r="U50" i="2"/>
  <c r="U38" i="2"/>
  <c r="U36" i="2"/>
  <c r="U28" i="2"/>
  <c r="U20" i="2"/>
  <c r="M268" i="6"/>
  <c r="M269" i="6"/>
  <c r="M270" i="6"/>
  <c r="M271" i="6"/>
  <c r="M272" i="6"/>
  <c r="M273" i="6"/>
  <c r="M274" i="6"/>
  <c r="M275" i="6"/>
  <c r="M276" i="6"/>
  <c r="M277" i="6"/>
  <c r="M267" i="6"/>
  <c r="M250" i="6"/>
  <c r="M251" i="6"/>
  <c r="M252" i="6"/>
  <c r="M253" i="6"/>
  <c r="M254" i="6"/>
  <c r="M256" i="6"/>
  <c r="M257" i="6"/>
  <c r="M258" i="6"/>
  <c r="M260" i="6"/>
  <c r="M262" i="6"/>
  <c r="M249" i="6"/>
  <c r="M231" i="6"/>
  <c r="M232" i="6"/>
  <c r="M233" i="6"/>
  <c r="M234" i="6"/>
  <c r="M235" i="6"/>
  <c r="M236" i="6"/>
  <c r="M237" i="6"/>
  <c r="M238" i="6"/>
  <c r="M239" i="6"/>
  <c r="M240" i="6"/>
  <c r="M241" i="6"/>
  <c r="M242" i="6"/>
  <c r="M243" i="6"/>
  <c r="M244" i="6"/>
  <c r="M230" i="6"/>
  <c r="M217" i="6"/>
  <c r="M218" i="6"/>
  <c r="M219" i="6"/>
  <c r="M220" i="6"/>
  <c r="M221" i="6"/>
  <c r="M223" i="6"/>
  <c r="M225" i="6"/>
  <c r="M216" i="6"/>
  <c r="M198" i="6"/>
  <c r="M199" i="6"/>
  <c r="M200" i="6"/>
  <c r="M201" i="6"/>
  <c r="M202" i="6"/>
  <c r="M204" i="6"/>
  <c r="M205" i="6"/>
  <c r="M206" i="6"/>
  <c r="M207" i="6"/>
  <c r="M208" i="6"/>
  <c r="M209" i="6"/>
  <c r="M210" i="6"/>
  <c r="M211" i="6"/>
  <c r="M197" i="6"/>
  <c r="M181" i="6"/>
  <c r="M182" i="6"/>
  <c r="M183" i="6"/>
  <c r="M184" i="6"/>
  <c r="M186" i="6"/>
  <c r="M187" i="6"/>
  <c r="M188" i="6"/>
  <c r="M189" i="6"/>
  <c r="M190" i="6"/>
  <c r="M191" i="6"/>
  <c r="M192" i="6"/>
  <c r="M180" i="6"/>
  <c r="M171" i="6"/>
  <c r="M166" i="6"/>
  <c r="M165" i="6"/>
  <c r="M155" i="6"/>
  <c r="M150" i="6"/>
  <c r="M152" i="6" s="1"/>
  <c r="M145" i="6"/>
  <c r="M144" i="6"/>
  <c r="M124" i="6"/>
  <c r="M125" i="6"/>
  <c r="M126" i="6"/>
  <c r="M127" i="6"/>
  <c r="M128" i="6"/>
  <c r="M129" i="6"/>
  <c r="M131" i="6"/>
  <c r="M132" i="6"/>
  <c r="M133" i="6"/>
  <c r="M134" i="6"/>
  <c r="M123" i="6"/>
  <c r="M120" i="6"/>
  <c r="M121" i="6"/>
  <c r="M119" i="6"/>
  <c r="M96" i="6"/>
  <c r="M97" i="6"/>
  <c r="M98" i="6"/>
  <c r="M99" i="6"/>
  <c r="M100" i="6"/>
  <c r="M101" i="6"/>
  <c r="M102" i="6"/>
  <c r="M103" i="6"/>
  <c r="M104" i="6"/>
  <c r="M105" i="6"/>
  <c r="M106" i="6"/>
  <c r="M107" i="6"/>
  <c r="M108" i="6"/>
  <c r="M109" i="6"/>
  <c r="M110" i="6"/>
  <c r="M111" i="6"/>
  <c r="M112" i="6"/>
  <c r="M113" i="6"/>
  <c r="M114" i="6"/>
  <c r="M95" i="6"/>
  <c r="M80" i="6"/>
  <c r="M81" i="6"/>
  <c r="M82" i="6"/>
  <c r="M83" i="6"/>
  <c r="M84" i="6"/>
  <c r="M85" i="6"/>
  <c r="M86" i="6"/>
  <c r="M87" i="6"/>
  <c r="M88" i="6"/>
  <c r="M89" i="6"/>
  <c r="M90" i="6"/>
  <c r="M79" i="6"/>
  <c r="M74" i="6"/>
  <c r="M73" i="6"/>
  <c r="M68" i="6"/>
  <c r="M67" i="6"/>
  <c r="M43" i="6"/>
  <c r="M44" i="6"/>
  <c r="M45" i="6"/>
  <c r="M46" i="6"/>
  <c r="M47" i="6"/>
  <c r="M48" i="6"/>
  <c r="M49" i="6"/>
  <c r="M50" i="6"/>
  <c r="M51" i="6"/>
  <c r="M52" i="6"/>
  <c r="M54" i="6"/>
  <c r="M56" i="6"/>
  <c r="M58" i="6"/>
  <c r="M59" i="6"/>
  <c r="M60" i="6"/>
  <c r="M61" i="6"/>
  <c r="M62" i="6"/>
  <c r="M42" i="6"/>
  <c r="M19" i="6"/>
  <c r="M20" i="6"/>
  <c r="M21" i="6"/>
  <c r="M22" i="6"/>
  <c r="M23" i="6"/>
  <c r="M24" i="6"/>
  <c r="M25" i="6"/>
  <c r="M26" i="6"/>
  <c r="M27" i="6"/>
  <c r="M28" i="6"/>
  <c r="M29" i="6"/>
  <c r="M30" i="6"/>
  <c r="M31" i="6"/>
  <c r="M32" i="6"/>
  <c r="M33" i="6"/>
  <c r="M34" i="6"/>
  <c r="M35" i="6"/>
  <c r="M36" i="6"/>
  <c r="M37" i="6"/>
  <c r="M18" i="6"/>
  <c r="Q94" i="2"/>
  <c r="Q95" i="2"/>
  <c r="Q96" i="2"/>
  <c r="Q97" i="2"/>
  <c r="Q98" i="2"/>
  <c r="Q93" i="2"/>
  <c r="U75" i="2"/>
  <c r="U76" i="2"/>
  <c r="U77" i="2"/>
  <c r="U78" i="2"/>
  <c r="U79" i="2"/>
  <c r="U80" i="2"/>
  <c r="Q85" i="2"/>
  <c r="Q86" i="2"/>
  <c r="Q87" i="2"/>
  <c r="Q88" i="2"/>
  <c r="Q89" i="2"/>
  <c r="Q84" i="2"/>
  <c r="Q76" i="2"/>
  <c r="Q77" i="2"/>
  <c r="Q78" i="2"/>
  <c r="Q79" i="2"/>
  <c r="Q80" i="2"/>
  <c r="Q75" i="2"/>
  <c r="Q68" i="2"/>
  <c r="Q69" i="2"/>
  <c r="Q70" i="2"/>
  <c r="Q71" i="2"/>
  <c r="Q67" i="2"/>
  <c r="Q59" i="2"/>
  <c r="Q60" i="2"/>
  <c r="Q61" i="2"/>
  <c r="Q62" i="2"/>
  <c r="Q63" i="2"/>
  <c r="Q58" i="2"/>
  <c r="Q45" i="2"/>
  <c r="Q46" i="2"/>
  <c r="Q47" i="2"/>
  <c r="Q48" i="2"/>
  <c r="Q49" i="2"/>
  <c r="Q44" i="2"/>
  <c r="Q32" i="2"/>
  <c r="Q33" i="2"/>
  <c r="Q34" i="2"/>
  <c r="Q35" i="2"/>
  <c r="Q31" i="2"/>
  <c r="Q24" i="2"/>
  <c r="Q25" i="2"/>
  <c r="Q26" i="2"/>
  <c r="Q27" i="2"/>
  <c r="Q23" i="2"/>
  <c r="Q16" i="2"/>
  <c r="Q17" i="2"/>
  <c r="Q18" i="2"/>
  <c r="Q19" i="2"/>
  <c r="Q15" i="2"/>
  <c r="I341" i="6"/>
  <c r="O326" i="6"/>
  <c r="M326" i="6"/>
  <c r="K326" i="6"/>
  <c r="I326" i="6"/>
  <c r="Q326" i="6" s="1"/>
  <c r="Y324" i="6"/>
  <c r="Q324" i="6"/>
  <c r="Y323" i="6"/>
  <c r="Q323" i="6"/>
  <c r="Y322" i="6"/>
  <c r="Q322" i="6"/>
  <c r="Y321" i="6"/>
  <c r="Q321" i="6"/>
  <c r="Y320" i="6"/>
  <c r="Q320" i="6"/>
  <c r="Y319" i="6"/>
  <c r="Q319" i="6"/>
  <c r="Q318" i="6"/>
  <c r="O313" i="6"/>
  <c r="Q313" i="6" s="1"/>
  <c r="M313" i="6"/>
  <c r="K313" i="6"/>
  <c r="I313" i="6"/>
  <c r="Y311" i="6"/>
  <c r="Q311" i="6"/>
  <c r="Y310" i="6"/>
  <c r="Q310" i="6"/>
  <c r="Y309" i="6"/>
  <c r="Q309" i="6"/>
  <c r="Y308" i="6"/>
  <c r="Q308" i="6"/>
  <c r="Y307" i="6"/>
  <c r="Q307" i="6"/>
  <c r="Y306" i="6"/>
  <c r="Q306" i="6"/>
  <c r="Y305" i="6"/>
  <c r="Q305" i="6"/>
  <c r="Y304" i="6"/>
  <c r="Q304" i="6"/>
  <c r="Y303" i="6"/>
  <c r="Q303" i="6"/>
  <c r="Y302" i="6"/>
  <c r="Q302" i="6"/>
  <c r="Y301" i="6"/>
  <c r="Q301" i="6"/>
  <c r="W313" i="6"/>
  <c r="Q300" i="6"/>
  <c r="M295" i="6"/>
  <c r="K295" i="6"/>
  <c r="I295" i="6"/>
  <c r="Y293" i="6"/>
  <c r="Q293" i="6"/>
  <c r="Y292" i="6"/>
  <c r="Q292" i="6"/>
  <c r="Y291" i="6"/>
  <c r="Q291" i="6"/>
  <c r="Y290" i="6"/>
  <c r="Q290" i="6"/>
  <c r="Y289" i="6"/>
  <c r="Q289" i="6"/>
  <c r="Y288" i="6"/>
  <c r="Q288" i="6"/>
  <c r="Y287" i="6"/>
  <c r="Q287" i="6"/>
  <c r="Y286" i="6"/>
  <c r="Q286" i="6"/>
  <c r="M279" i="6"/>
  <c r="K279" i="6"/>
  <c r="I279" i="6"/>
  <c r="W277" i="6"/>
  <c r="Q277" i="6"/>
  <c r="W276" i="6"/>
  <c r="Y276" i="6" s="1"/>
  <c r="Q276" i="6"/>
  <c r="W275" i="6"/>
  <c r="Q275" i="6"/>
  <c r="W274" i="6"/>
  <c r="Y274" i="6" s="1"/>
  <c r="Q274" i="6"/>
  <c r="W273" i="6"/>
  <c r="Q273" i="6"/>
  <c r="W272" i="6"/>
  <c r="Y272" i="6" s="1"/>
  <c r="Q272" i="6"/>
  <c r="W271" i="6"/>
  <c r="W270" i="6"/>
  <c r="Y270" i="6" s="1"/>
  <c r="Q270" i="6"/>
  <c r="W269" i="6"/>
  <c r="W268" i="6"/>
  <c r="Y268" i="6" s="1"/>
  <c r="Q268" i="6"/>
  <c r="W267" i="6"/>
  <c r="Q267" i="6"/>
  <c r="O264" i="6"/>
  <c r="Q264" i="6" s="1"/>
  <c r="K264" i="6"/>
  <c r="I264" i="6"/>
  <c r="W262" i="6"/>
  <c r="Y262" i="6" s="1"/>
  <c r="Q262" i="6"/>
  <c r="W261" i="6"/>
  <c r="Y261" i="6" s="1"/>
  <c r="Q261" i="6"/>
  <c r="W260" i="6"/>
  <c r="Y260" i="6" s="1"/>
  <c r="Q260" i="6"/>
  <c r="W259" i="6"/>
  <c r="Y259" i="6" s="1"/>
  <c r="Q259" i="6"/>
  <c r="W258" i="6"/>
  <c r="Y258" i="6" s="1"/>
  <c r="Q258" i="6"/>
  <c r="W257" i="6"/>
  <c r="Y257" i="6" s="1"/>
  <c r="Q257" i="6"/>
  <c r="W256" i="6"/>
  <c r="Y256" i="6" s="1"/>
  <c r="Q256" i="6"/>
  <c r="W255" i="6"/>
  <c r="Y255" i="6" s="1"/>
  <c r="Q255" i="6"/>
  <c r="W254" i="6"/>
  <c r="Y254" i="6" s="1"/>
  <c r="Q254" i="6"/>
  <c r="W253" i="6"/>
  <c r="Y253" i="6" s="1"/>
  <c r="Q253" i="6"/>
  <c r="W252" i="6"/>
  <c r="Y252" i="6" s="1"/>
  <c r="Q252" i="6"/>
  <c r="W251" i="6"/>
  <c r="Y251" i="6" s="1"/>
  <c r="Q251" i="6"/>
  <c r="Y250" i="6"/>
  <c r="Q250" i="6"/>
  <c r="W264" i="6"/>
  <c r="Q249" i="6"/>
  <c r="O246" i="6"/>
  <c r="Q246" i="6" s="1"/>
  <c r="K246" i="6"/>
  <c r="I246" i="6"/>
  <c r="W244" i="6"/>
  <c r="Y244" i="6" s="1"/>
  <c r="Q244" i="6"/>
  <c r="W243" i="6"/>
  <c r="Y243" i="6" s="1"/>
  <c r="Q243" i="6"/>
  <c r="W242" i="6"/>
  <c r="Y242" i="6" s="1"/>
  <c r="Q242" i="6"/>
  <c r="W241" i="6"/>
  <c r="Y241" i="6" s="1"/>
  <c r="Q241" i="6"/>
  <c r="W240" i="6"/>
  <c r="Y240" i="6" s="1"/>
  <c r="Q240" i="6"/>
  <c r="W239" i="6"/>
  <c r="Y239" i="6" s="1"/>
  <c r="Q239" i="6"/>
  <c r="W238" i="6"/>
  <c r="Y238" i="6" s="1"/>
  <c r="Q238" i="6"/>
  <c r="W237" i="6"/>
  <c r="Y237" i="6" s="1"/>
  <c r="Q237" i="6"/>
  <c r="W236" i="6"/>
  <c r="Y236" i="6" s="1"/>
  <c r="Q236" i="6"/>
  <c r="W235" i="6"/>
  <c r="Y235" i="6" s="1"/>
  <c r="Q235" i="6"/>
  <c r="Y234" i="6"/>
  <c r="Q234" i="6"/>
  <c r="Y232" i="6"/>
  <c r="Q232" i="6"/>
  <c r="Y231" i="6"/>
  <c r="Q231" i="6"/>
  <c r="W230" i="6"/>
  <c r="W246" i="6" s="1"/>
  <c r="Q230" i="6"/>
  <c r="O227" i="6"/>
  <c r="Q227" i="6" s="1"/>
  <c r="K227" i="6"/>
  <c r="I227" i="6"/>
  <c r="W225" i="6"/>
  <c r="Y225" i="6" s="1"/>
  <c r="Q225" i="6"/>
  <c r="W224" i="6"/>
  <c r="Y224" i="6" s="1"/>
  <c r="Q224" i="6"/>
  <c r="Y223" i="6"/>
  <c r="W223" i="6"/>
  <c r="Q223" i="6"/>
  <c r="W222" i="6"/>
  <c r="Y222" i="6" s="1"/>
  <c r="Q222" i="6"/>
  <c r="W221" i="6"/>
  <c r="Y221" i="6" s="1"/>
  <c r="Q221" i="6"/>
  <c r="W220" i="6"/>
  <c r="Y220" i="6" s="1"/>
  <c r="Q220" i="6"/>
  <c r="W219" i="6"/>
  <c r="Y219" i="6" s="1"/>
  <c r="Q219" i="6"/>
  <c r="W218" i="6"/>
  <c r="Y218" i="6" s="1"/>
  <c r="Q218" i="6"/>
  <c r="W217" i="6"/>
  <c r="Y217" i="6" s="1"/>
  <c r="Q217" i="6"/>
  <c r="W216" i="6"/>
  <c r="Q216" i="6"/>
  <c r="O213" i="6"/>
  <c r="Q213" i="6" s="1"/>
  <c r="K213" i="6"/>
  <c r="I213" i="6"/>
  <c r="W211" i="6"/>
  <c r="Y211" i="6" s="1"/>
  <c r="Q211" i="6"/>
  <c r="W210" i="6"/>
  <c r="Y210" i="6" s="1"/>
  <c r="Q210" i="6"/>
  <c r="W209" i="6"/>
  <c r="Y209" i="6" s="1"/>
  <c r="Q209" i="6"/>
  <c r="W208" i="6"/>
  <c r="Y208" i="6" s="1"/>
  <c r="Q208" i="6"/>
  <c r="W207" i="6"/>
  <c r="Y207" i="6" s="1"/>
  <c r="Q207" i="6"/>
  <c r="W206" i="6"/>
  <c r="Y206" i="6" s="1"/>
  <c r="Q206" i="6"/>
  <c r="W205" i="6"/>
  <c r="Y205" i="6" s="1"/>
  <c r="Q205" i="6"/>
  <c r="W204" i="6"/>
  <c r="Y204" i="6" s="1"/>
  <c r="Q204" i="6"/>
  <c r="W203" i="6"/>
  <c r="Y203" i="6" s="1"/>
  <c r="Q203" i="6"/>
  <c r="W202" i="6"/>
  <c r="Y202" i="6" s="1"/>
  <c r="Q202" i="6"/>
  <c r="W201" i="6"/>
  <c r="Y201" i="6" s="1"/>
  <c r="Q201" i="6"/>
  <c r="W200" i="6"/>
  <c r="Y200" i="6" s="1"/>
  <c r="Q200" i="6"/>
  <c r="Y199" i="6"/>
  <c r="Q199" i="6"/>
  <c r="W198" i="6"/>
  <c r="Y198" i="6" s="1"/>
  <c r="Q198" i="6"/>
  <c r="W197" i="6"/>
  <c r="Q197" i="6"/>
  <c r="O194" i="6"/>
  <c r="Q194" i="6" s="1"/>
  <c r="K194" i="6"/>
  <c r="K281" i="6" s="1"/>
  <c r="I194" i="6"/>
  <c r="I281" i="6" s="1"/>
  <c r="W192" i="6"/>
  <c r="Y192" i="6" s="1"/>
  <c r="W191" i="6"/>
  <c r="Y191" i="6" s="1"/>
  <c r="W190" i="6"/>
  <c r="Y190" i="6" s="1"/>
  <c r="W189" i="6"/>
  <c r="Y189" i="6" s="1"/>
  <c r="W188" i="6"/>
  <c r="Y188" i="6" s="1"/>
  <c r="W187" i="6"/>
  <c r="Y187" i="6" s="1"/>
  <c r="W186" i="6"/>
  <c r="Y186" i="6" s="1"/>
  <c r="W185" i="6"/>
  <c r="Y185" i="6" s="1"/>
  <c r="W184" i="6"/>
  <c r="Y184" i="6" s="1"/>
  <c r="W183" i="6"/>
  <c r="Y183" i="6" s="1"/>
  <c r="W182" i="6"/>
  <c r="Y182" i="6" s="1"/>
  <c r="Y181" i="6"/>
  <c r="Q181" i="6"/>
  <c r="W180" i="6"/>
  <c r="Y180" i="6" s="1"/>
  <c r="O173" i="6"/>
  <c r="Q173" i="6" s="1"/>
  <c r="M173" i="6"/>
  <c r="K173" i="6"/>
  <c r="I173" i="6"/>
  <c r="W171" i="6"/>
  <c r="W173" i="6" s="1"/>
  <c r="O168" i="6"/>
  <c r="Q168" i="6" s="1"/>
  <c r="M168" i="6"/>
  <c r="K168" i="6"/>
  <c r="I168" i="6"/>
  <c r="W166" i="6"/>
  <c r="Y166" i="6" s="1"/>
  <c r="W165" i="6"/>
  <c r="O162" i="6"/>
  <c r="Q162" i="6" s="1"/>
  <c r="K162" i="6"/>
  <c r="I162" i="6"/>
  <c r="W160" i="6"/>
  <c r="W162" i="6" s="1"/>
  <c r="O157" i="6"/>
  <c r="Q157" i="6" s="1"/>
  <c r="M157" i="6"/>
  <c r="K157" i="6"/>
  <c r="I157" i="6"/>
  <c r="W155" i="6"/>
  <c r="W157" i="6" s="1"/>
  <c r="O152" i="6"/>
  <c r="Q152" i="6" s="1"/>
  <c r="K152" i="6"/>
  <c r="I152" i="6"/>
  <c r="W150" i="6"/>
  <c r="W152" i="6" s="1"/>
  <c r="O147" i="6"/>
  <c r="Q147" i="6" s="1"/>
  <c r="M147" i="6"/>
  <c r="K147" i="6"/>
  <c r="K175" i="6" s="1"/>
  <c r="I147" i="6"/>
  <c r="I175" i="6" s="1"/>
  <c r="W145" i="6"/>
  <c r="Y145" i="6" s="1"/>
  <c r="W144" i="6"/>
  <c r="K136" i="6"/>
  <c r="I136" i="6"/>
  <c r="W134" i="6"/>
  <c r="Y134" i="6" s="1"/>
  <c r="W133" i="6"/>
  <c r="Y133" i="6" s="1"/>
  <c r="W132" i="6"/>
  <c r="Y132" i="6" s="1"/>
  <c r="W131" i="6"/>
  <c r="Y131" i="6" s="1"/>
  <c r="W130" i="6"/>
  <c r="Y130" i="6" s="1"/>
  <c r="W129" i="6"/>
  <c r="Y129" i="6" s="1"/>
  <c r="W128" i="6"/>
  <c r="Y128" i="6" s="1"/>
  <c r="Y127" i="6"/>
  <c r="Q127" i="6"/>
  <c r="W126" i="6"/>
  <c r="Y126" i="6" s="1"/>
  <c r="Y125" i="6"/>
  <c r="Q125" i="6"/>
  <c r="W124" i="6"/>
  <c r="Y124" i="6" s="1"/>
  <c r="Y123" i="6"/>
  <c r="Q123" i="6"/>
  <c r="W121" i="6"/>
  <c r="Y121" i="6" s="1"/>
  <c r="Y120" i="6"/>
  <c r="Q120" i="6"/>
  <c r="W136" i="6"/>
  <c r="Q119" i="6"/>
  <c r="O116" i="6"/>
  <c r="Q116" i="6" s="1"/>
  <c r="M116" i="6"/>
  <c r="K116" i="6"/>
  <c r="I116" i="6"/>
  <c r="W114" i="6"/>
  <c r="Y114" i="6" s="1"/>
  <c r="W113" i="6"/>
  <c r="Y113" i="6" s="1"/>
  <c r="W112" i="6"/>
  <c r="Y112" i="6" s="1"/>
  <c r="W111" i="6"/>
  <c r="Y111" i="6" s="1"/>
  <c r="W110" i="6"/>
  <c r="Y110" i="6" s="1"/>
  <c r="Y109" i="6"/>
  <c r="W108" i="6"/>
  <c r="Y108" i="6" s="1"/>
  <c r="Y107" i="6"/>
  <c r="W106" i="6"/>
  <c r="Y106" i="6" s="1"/>
  <c r="Y105" i="6"/>
  <c r="W104" i="6"/>
  <c r="Y104" i="6" s="1"/>
  <c r="Y103" i="6"/>
  <c r="W102" i="6"/>
  <c r="Y102" i="6" s="1"/>
  <c r="Y101" i="6"/>
  <c r="W100" i="6"/>
  <c r="Y100" i="6" s="1"/>
  <c r="Y99" i="6"/>
  <c r="W98" i="6"/>
  <c r="Y98" i="6" s="1"/>
  <c r="Y97" i="6"/>
  <c r="Y96" i="6"/>
  <c r="O92" i="6"/>
  <c r="Q92" i="6" s="1"/>
  <c r="M92" i="6"/>
  <c r="K92" i="6"/>
  <c r="I92" i="6"/>
  <c r="W90" i="6"/>
  <c r="Y90" i="6" s="1"/>
  <c r="W89" i="6"/>
  <c r="Y89" i="6" s="1"/>
  <c r="W88" i="6"/>
  <c r="Y88" i="6" s="1"/>
  <c r="W87" i="6"/>
  <c r="Y87" i="6" s="1"/>
  <c r="W86" i="6"/>
  <c r="Y86" i="6" s="1"/>
  <c r="W85" i="6"/>
  <c r="Y85" i="6" s="1"/>
  <c r="W84" i="6"/>
  <c r="Y84" i="6" s="1"/>
  <c r="W83" i="6"/>
  <c r="Y83" i="6" s="1"/>
  <c r="Y82" i="6"/>
  <c r="Y81" i="6"/>
  <c r="Q81" i="6"/>
  <c r="Y80" i="6"/>
  <c r="Q80" i="6"/>
  <c r="Q79" i="6"/>
  <c r="Q76" i="6"/>
  <c r="M76" i="6"/>
  <c r="K76" i="6"/>
  <c r="I76" i="6"/>
  <c r="W74" i="6"/>
  <c r="Y74" i="6" s="1"/>
  <c r="W73" i="6"/>
  <c r="W76" i="6" s="1"/>
  <c r="O70" i="6"/>
  <c r="Q70" i="6" s="1"/>
  <c r="M70" i="6"/>
  <c r="K70" i="6"/>
  <c r="I70" i="6"/>
  <c r="W68" i="6"/>
  <c r="Y68" i="6" s="1"/>
  <c r="W70" i="6"/>
  <c r="O64" i="6"/>
  <c r="Q64" i="6" s="1"/>
  <c r="K64" i="6"/>
  <c r="I64" i="6"/>
  <c r="W62" i="6"/>
  <c r="Y62" i="6" s="1"/>
  <c r="W61" i="6"/>
  <c r="Y61" i="6" s="1"/>
  <c r="W60" i="6"/>
  <c r="Y60" i="6" s="1"/>
  <c r="W59" i="6"/>
  <c r="Y59" i="6" s="1"/>
  <c r="W58" i="6"/>
  <c r="Y58" i="6" s="1"/>
  <c r="W57" i="6"/>
  <c r="Y57" i="6" s="1"/>
  <c r="W56" i="6"/>
  <c r="Y56" i="6" s="1"/>
  <c r="W55" i="6"/>
  <c r="Y55" i="6" s="1"/>
  <c r="W54" i="6"/>
  <c r="Y54" i="6" s="1"/>
  <c r="W53" i="6"/>
  <c r="Y53" i="6" s="1"/>
  <c r="W52" i="6"/>
  <c r="Y52" i="6" s="1"/>
  <c r="W51" i="6"/>
  <c r="Y51" i="6" s="1"/>
  <c r="W50" i="6"/>
  <c r="Y50" i="6" s="1"/>
  <c r="W49" i="6"/>
  <c r="Y49" i="6" s="1"/>
  <c r="W48" i="6"/>
  <c r="Y48" i="6" s="1"/>
  <c r="W47" i="6"/>
  <c r="Y47" i="6" s="1"/>
  <c r="Y46" i="6"/>
  <c r="Q46" i="6"/>
  <c r="W45" i="6"/>
  <c r="Y45" i="6" s="1"/>
  <c r="Y44" i="6"/>
  <c r="Q44" i="6"/>
  <c r="Y43" i="6"/>
  <c r="Q43" i="6"/>
  <c r="Q42" i="6"/>
  <c r="M39" i="6"/>
  <c r="K39" i="6"/>
  <c r="I39" i="6"/>
  <c r="W37" i="6"/>
  <c r="Y37" i="6" s="1"/>
  <c r="W36" i="6"/>
  <c r="Y36" i="6" s="1"/>
  <c r="W35" i="6"/>
  <c r="Y35" i="6" s="1"/>
  <c r="W34" i="6"/>
  <c r="Y34" i="6" s="1"/>
  <c r="W33" i="6"/>
  <c r="Y33" i="6" s="1"/>
  <c r="W32" i="6"/>
  <c r="Y32" i="6" s="1"/>
  <c r="Q32" i="6"/>
  <c r="W31" i="6"/>
  <c r="Y31" i="6" s="1"/>
  <c r="W30" i="6"/>
  <c r="Y30" i="6" s="1"/>
  <c r="Q30" i="6"/>
  <c r="W29" i="6"/>
  <c r="W28" i="6"/>
  <c r="Y28" i="6" s="1"/>
  <c r="Q28" i="6"/>
  <c r="W27" i="6"/>
  <c r="Y27" i="6" s="1"/>
  <c r="W26" i="6"/>
  <c r="Y26" i="6" s="1"/>
  <c r="Q26" i="6"/>
  <c r="W25" i="6"/>
  <c r="Y25" i="6" s="1"/>
  <c r="W24" i="6"/>
  <c r="Y24" i="6" s="1"/>
  <c r="Q24" i="6"/>
  <c r="W23" i="6"/>
  <c r="Y23" i="6" s="1"/>
  <c r="W22" i="6"/>
  <c r="Y22" i="6" s="1"/>
  <c r="Q22" i="6"/>
  <c r="W21" i="6"/>
  <c r="Y21" i="6" s="1"/>
  <c r="Q21" i="6"/>
  <c r="W20" i="6"/>
  <c r="Y20" i="6" s="1"/>
  <c r="Q20" i="6"/>
  <c r="W19" i="6"/>
  <c r="Y19" i="6" s="1"/>
  <c r="Q19" i="6"/>
  <c r="W18" i="6"/>
  <c r="Q18" i="6"/>
  <c r="S94" i="2"/>
  <c r="S95" i="2"/>
  <c r="S96" i="2"/>
  <c r="S97" i="2"/>
  <c r="S98" i="2"/>
  <c r="S93" i="2"/>
  <c r="S85" i="2"/>
  <c r="S86" i="2"/>
  <c r="S87" i="2"/>
  <c r="S88" i="2"/>
  <c r="S89" i="2"/>
  <c r="S84" i="2"/>
  <c r="S76" i="2"/>
  <c r="S77" i="2"/>
  <c r="S78" i="2"/>
  <c r="S79" i="2"/>
  <c r="S80" i="2"/>
  <c r="S75" i="2"/>
  <c r="S68" i="2"/>
  <c r="S69" i="2"/>
  <c r="S70" i="2"/>
  <c r="S67" i="2"/>
  <c r="S59" i="2"/>
  <c r="S60" i="2"/>
  <c r="S61" i="2"/>
  <c r="S62" i="2"/>
  <c r="S63" i="2"/>
  <c r="S58" i="2"/>
  <c r="S45" i="2"/>
  <c r="S46" i="2"/>
  <c r="S47" i="2"/>
  <c r="S48" i="2"/>
  <c r="S49" i="2"/>
  <c r="S44" i="2"/>
  <c r="S32" i="2"/>
  <c r="S33" i="2"/>
  <c r="S34" i="2"/>
  <c r="S35" i="2"/>
  <c r="S31" i="2"/>
  <c r="S24" i="2"/>
  <c r="S25" i="2"/>
  <c r="S26" i="2"/>
  <c r="S27" i="2"/>
  <c r="S23" i="2"/>
  <c r="S16" i="2"/>
  <c r="S17" i="2"/>
  <c r="S18" i="2"/>
  <c r="S19" i="2"/>
  <c r="S15" i="2"/>
  <c r="Y136" i="7" l="1"/>
  <c r="Y116" i="7"/>
  <c r="Y264" i="7"/>
  <c r="M281" i="7"/>
  <c r="Y92" i="7"/>
  <c r="Y64" i="7"/>
  <c r="W328" i="7"/>
  <c r="O162" i="7"/>
  <c r="Q162" i="7" s="1"/>
  <c r="Y160" i="7"/>
  <c r="Y162" i="7" s="1"/>
  <c r="Q160" i="7"/>
  <c r="O168" i="7"/>
  <c r="Q168" i="7" s="1"/>
  <c r="Y165" i="7"/>
  <c r="Y168" i="7" s="1"/>
  <c r="Q165" i="7"/>
  <c r="O157" i="7"/>
  <c r="Q157" i="7" s="1"/>
  <c r="Y155" i="7"/>
  <c r="Y157" i="7" s="1"/>
  <c r="Q155" i="7"/>
  <c r="O147" i="7"/>
  <c r="Q147" i="7" s="1"/>
  <c r="Y144" i="7"/>
  <c r="Q144" i="7"/>
  <c r="M138" i="7"/>
  <c r="M328" i="7" s="1"/>
  <c r="O279" i="7"/>
  <c r="Q279" i="7" s="1"/>
  <c r="Y267" i="7"/>
  <c r="Y279" i="7" s="1"/>
  <c r="Q267" i="7"/>
  <c r="O227" i="7"/>
  <c r="Q227" i="7" s="1"/>
  <c r="Y216" i="7"/>
  <c r="Y227" i="7" s="1"/>
  <c r="Q216" i="7"/>
  <c r="O246" i="7"/>
  <c r="Q246" i="7" s="1"/>
  <c r="Y230" i="7"/>
  <c r="Y246" i="7" s="1"/>
  <c r="Q230" i="7"/>
  <c r="O213" i="7"/>
  <c r="Q213" i="7" s="1"/>
  <c r="Y197" i="7"/>
  <c r="Y213" i="7" s="1"/>
  <c r="Q197" i="7"/>
  <c r="O173" i="7"/>
  <c r="Q173" i="7" s="1"/>
  <c r="Y171" i="7"/>
  <c r="Y173" i="7" s="1"/>
  <c r="Q171" i="7"/>
  <c r="O152" i="7"/>
  <c r="Q152" i="7" s="1"/>
  <c r="Y150" i="7"/>
  <c r="Y152" i="7" s="1"/>
  <c r="Q150" i="7"/>
  <c r="O194" i="7"/>
  <c r="Q194" i="7" s="1"/>
  <c r="Y180" i="7"/>
  <c r="Q180" i="7"/>
  <c r="O138" i="7"/>
  <c r="Q138" i="7" s="1"/>
  <c r="Y39" i="7"/>
  <c r="Y138" i="7" s="1"/>
  <c r="W326" i="6"/>
  <c r="Y295" i="6"/>
  <c r="W295" i="6"/>
  <c r="Y300" i="6"/>
  <c r="Y318" i="6"/>
  <c r="Y326" i="6" s="1"/>
  <c r="W64" i="6"/>
  <c r="W116" i="6"/>
  <c r="Y160" i="6"/>
  <c r="Y162" i="6" s="1"/>
  <c r="W168" i="6"/>
  <c r="Y271" i="6"/>
  <c r="W92" i="6"/>
  <c r="Y313" i="6"/>
  <c r="Q269" i="6"/>
  <c r="Y269" i="6"/>
  <c r="Q271" i="6"/>
  <c r="Y273" i="6"/>
  <c r="Y275" i="6"/>
  <c r="Y277" i="6"/>
  <c r="O136" i="6"/>
  <c r="Q136" i="6" s="1"/>
  <c r="Y29" i="6"/>
  <c r="Y119" i="6"/>
  <c r="Y136" i="6" s="1"/>
  <c r="W213" i="6"/>
  <c r="W227" i="6"/>
  <c r="W279" i="6"/>
  <c r="Y249" i="6"/>
  <c r="Y264" i="6" s="1"/>
  <c r="Y73" i="6"/>
  <c r="Y76" i="6" s="1"/>
  <c r="Y79" i="6"/>
  <c r="Y92" i="6" s="1"/>
  <c r="Y42" i="6"/>
  <c r="Y155" i="6"/>
  <c r="Y157" i="6" s="1"/>
  <c r="Y165" i="6"/>
  <c r="Y168" i="6" s="1"/>
  <c r="Y171" i="6"/>
  <c r="Y173" i="6" s="1"/>
  <c r="Y197" i="6"/>
  <c r="Y213" i="6" s="1"/>
  <c r="Y216" i="6"/>
  <c r="Y227" i="6" s="1"/>
  <c r="Y230" i="6"/>
  <c r="Y246" i="6" s="1"/>
  <c r="Y267" i="6"/>
  <c r="M264" i="6"/>
  <c r="M246" i="6"/>
  <c r="M227" i="6"/>
  <c r="M213" i="6"/>
  <c r="M194" i="6"/>
  <c r="M162" i="6"/>
  <c r="M175" i="6"/>
  <c r="M136" i="6"/>
  <c r="M64" i="6"/>
  <c r="M138" i="6" s="1"/>
  <c r="Y64" i="6"/>
  <c r="I138" i="6"/>
  <c r="I328" i="6" s="1"/>
  <c r="W39" i="6"/>
  <c r="Y18" i="6"/>
  <c r="K328" i="6"/>
  <c r="K138" i="6"/>
  <c r="K345" i="6" s="1"/>
  <c r="O138" i="6"/>
  <c r="Y67" i="6"/>
  <c r="Y70" i="6" s="1"/>
  <c r="Y95" i="6"/>
  <c r="Y116" i="6" s="1"/>
  <c r="Y144" i="6"/>
  <c r="Y150" i="6"/>
  <c r="Y152" i="6" s="1"/>
  <c r="O175" i="6"/>
  <c r="Q175" i="6" s="1"/>
  <c r="Y194" i="6"/>
  <c r="O281" i="6"/>
  <c r="W147" i="6"/>
  <c r="W175" i="6" s="1"/>
  <c r="W194" i="6"/>
  <c r="O281" i="7" l="1"/>
  <c r="Q281" i="7" s="1"/>
  <c r="Y147" i="7"/>
  <c r="Y175" i="7" s="1"/>
  <c r="O175" i="7"/>
  <c r="Q175" i="7" s="1"/>
  <c r="M345" i="7"/>
  <c r="Y194" i="7"/>
  <c r="Y281" i="7" s="1"/>
  <c r="W138" i="6"/>
  <c r="W281" i="6"/>
  <c r="Y279" i="6"/>
  <c r="O328" i="6"/>
  <c r="O345" i="6" s="1"/>
  <c r="Q138" i="6"/>
  <c r="Y281" i="6"/>
  <c r="M281" i="6"/>
  <c r="M328" i="6" s="1"/>
  <c r="M345" i="6" s="1"/>
  <c r="Q281" i="6"/>
  <c r="I345" i="6"/>
  <c r="W328" i="6"/>
  <c r="Y147" i="6"/>
  <c r="Y175" i="6" s="1"/>
  <c r="Y39" i="6"/>
  <c r="O326" i="1"/>
  <c r="M326" i="1"/>
  <c r="K326" i="1"/>
  <c r="I313" i="1"/>
  <c r="K313" i="1"/>
  <c r="M313" i="1"/>
  <c r="O313" i="1"/>
  <c r="Q313" i="1" s="1"/>
  <c r="S326" i="1"/>
  <c r="S324" i="1"/>
  <c r="Q324" i="1"/>
  <c r="S323" i="1"/>
  <c r="Q323" i="1"/>
  <c r="S322" i="1"/>
  <c r="Q322" i="1"/>
  <c r="S321" i="1"/>
  <c r="Q321" i="1"/>
  <c r="S320" i="1"/>
  <c r="Q320" i="1"/>
  <c r="S319" i="1"/>
  <c r="Q319" i="1"/>
  <c r="S318" i="1"/>
  <c r="Q318" i="1"/>
  <c r="S313" i="1"/>
  <c r="S311" i="1"/>
  <c r="Q311" i="1"/>
  <c r="S310" i="1"/>
  <c r="Q310" i="1"/>
  <c r="S309" i="1"/>
  <c r="Q309" i="1"/>
  <c r="S308" i="1"/>
  <c r="Q308" i="1"/>
  <c r="S307" i="1"/>
  <c r="Q307" i="1"/>
  <c r="S306" i="1"/>
  <c r="Q306" i="1"/>
  <c r="S305" i="1"/>
  <c r="Q305" i="1"/>
  <c r="S304" i="1"/>
  <c r="Q304" i="1"/>
  <c r="S303" i="1"/>
  <c r="Q303" i="1"/>
  <c r="S302" i="1"/>
  <c r="Q302" i="1"/>
  <c r="S301" i="1"/>
  <c r="Q301" i="1"/>
  <c r="S300" i="1"/>
  <c r="Q300" i="1"/>
  <c r="S293" i="1"/>
  <c r="Q293" i="1"/>
  <c r="S292" i="1"/>
  <c r="Q292" i="1"/>
  <c r="S291" i="1"/>
  <c r="Q291" i="1"/>
  <c r="S290" i="1"/>
  <c r="Q290" i="1"/>
  <c r="S289" i="1"/>
  <c r="Q289" i="1"/>
  <c r="S288" i="1"/>
  <c r="Q288" i="1"/>
  <c r="S287" i="1"/>
  <c r="Q287" i="1"/>
  <c r="S286" i="1"/>
  <c r="Q286" i="1"/>
  <c r="O295" i="1"/>
  <c r="M295" i="1"/>
  <c r="K295" i="1"/>
  <c r="I279" i="1"/>
  <c r="K279" i="1"/>
  <c r="M279" i="1"/>
  <c r="O279" i="1"/>
  <c r="O264" i="1"/>
  <c r="M264" i="1"/>
  <c r="K264" i="1"/>
  <c r="I246" i="1"/>
  <c r="K246" i="1"/>
  <c r="M246" i="1"/>
  <c r="O246" i="1"/>
  <c r="Q246" i="1" s="1"/>
  <c r="O227" i="1"/>
  <c r="M227" i="1"/>
  <c r="K227" i="1"/>
  <c r="I213" i="1"/>
  <c r="K213" i="1"/>
  <c r="M213" i="1"/>
  <c r="O213" i="1"/>
  <c r="Q213" i="1" s="1"/>
  <c r="S277" i="1"/>
  <c r="Q277" i="1"/>
  <c r="S276" i="1"/>
  <c r="Q276" i="1"/>
  <c r="S275" i="1"/>
  <c r="Q275" i="1"/>
  <c r="S274" i="1"/>
  <c r="Q274" i="1"/>
  <c r="S273" i="1"/>
  <c r="Q273" i="1"/>
  <c r="S272" i="1"/>
  <c r="Q272" i="1"/>
  <c r="S271" i="1"/>
  <c r="Q271" i="1"/>
  <c r="S270" i="1"/>
  <c r="Q270" i="1"/>
  <c r="S269" i="1"/>
  <c r="Q269" i="1"/>
  <c r="S268" i="1"/>
  <c r="Q268" i="1"/>
  <c r="S267" i="1"/>
  <c r="Q267" i="1"/>
  <c r="S262" i="1"/>
  <c r="Q262" i="1"/>
  <c r="S261" i="1"/>
  <c r="Q261" i="1"/>
  <c r="S260" i="1"/>
  <c r="Q260" i="1"/>
  <c r="S259" i="1"/>
  <c r="Q259" i="1"/>
  <c r="S258" i="1"/>
  <c r="Q258" i="1"/>
  <c r="S257" i="1"/>
  <c r="Q257" i="1"/>
  <c r="S256" i="1"/>
  <c r="Q256" i="1"/>
  <c r="S255" i="1"/>
  <c r="Q255" i="1"/>
  <c r="S254" i="1"/>
  <c r="Q254" i="1"/>
  <c r="S253" i="1"/>
  <c r="Q253" i="1"/>
  <c r="S252" i="1"/>
  <c r="Q252" i="1"/>
  <c r="S251" i="1"/>
  <c r="Q251" i="1"/>
  <c r="S250" i="1"/>
  <c r="Q250" i="1"/>
  <c r="S249" i="1"/>
  <c r="Q249" i="1"/>
  <c r="S246" i="1"/>
  <c r="S244" i="1"/>
  <c r="Q244" i="1"/>
  <c r="S243" i="1"/>
  <c r="Q243" i="1"/>
  <c r="S242" i="1"/>
  <c r="Q242" i="1"/>
  <c r="S241" i="1"/>
  <c r="Q241" i="1"/>
  <c r="S240" i="1"/>
  <c r="Q240" i="1"/>
  <c r="S239" i="1"/>
  <c r="Q239" i="1"/>
  <c r="S238" i="1"/>
  <c r="Q238" i="1"/>
  <c r="S237" i="1"/>
  <c r="Q237" i="1"/>
  <c r="S236" i="1"/>
  <c r="Q236" i="1"/>
  <c r="S235" i="1"/>
  <c r="Q235" i="1"/>
  <c r="S234" i="1"/>
  <c r="Q234" i="1"/>
  <c r="S232" i="1"/>
  <c r="Q232" i="1"/>
  <c r="S231" i="1"/>
  <c r="Q231" i="1"/>
  <c r="S230" i="1"/>
  <c r="Q230" i="1"/>
  <c r="S225" i="1"/>
  <c r="Q225" i="1"/>
  <c r="S224" i="1"/>
  <c r="Q224" i="1"/>
  <c r="S223" i="1"/>
  <c r="Q223" i="1"/>
  <c r="S222" i="1"/>
  <c r="Q222" i="1"/>
  <c r="S221" i="1"/>
  <c r="Q221" i="1"/>
  <c r="S220" i="1"/>
  <c r="Q220" i="1"/>
  <c r="S219" i="1"/>
  <c r="Q219" i="1"/>
  <c r="S218" i="1"/>
  <c r="Q218" i="1"/>
  <c r="S217" i="1"/>
  <c r="Q217" i="1"/>
  <c r="S216" i="1"/>
  <c r="Q216" i="1"/>
  <c r="S213" i="1"/>
  <c r="S211" i="1"/>
  <c r="Q211" i="1"/>
  <c r="S210" i="1"/>
  <c r="Q210" i="1"/>
  <c r="S209" i="1"/>
  <c r="Q209" i="1"/>
  <c r="S208" i="1"/>
  <c r="Q208" i="1"/>
  <c r="S207" i="1"/>
  <c r="Q207" i="1"/>
  <c r="S206" i="1"/>
  <c r="Q206" i="1"/>
  <c r="S205" i="1"/>
  <c r="Q205" i="1"/>
  <c r="S204" i="1"/>
  <c r="Q204" i="1"/>
  <c r="S203" i="1"/>
  <c r="Q203" i="1"/>
  <c r="S202" i="1"/>
  <c r="Q202" i="1"/>
  <c r="S201" i="1"/>
  <c r="Q201" i="1"/>
  <c r="S200" i="1"/>
  <c r="Q200" i="1"/>
  <c r="S199" i="1"/>
  <c r="Q199" i="1"/>
  <c r="S198" i="1"/>
  <c r="Q198" i="1"/>
  <c r="S197" i="1"/>
  <c r="Q197" i="1"/>
  <c r="S192" i="1"/>
  <c r="Q192" i="1"/>
  <c r="S191" i="1"/>
  <c r="Q191" i="1"/>
  <c r="S190" i="1"/>
  <c r="Q190" i="1"/>
  <c r="S189" i="1"/>
  <c r="Q189" i="1"/>
  <c r="S188" i="1"/>
  <c r="Q188" i="1"/>
  <c r="S187" i="1"/>
  <c r="Q187" i="1"/>
  <c r="S186" i="1"/>
  <c r="Q186" i="1"/>
  <c r="S185" i="1"/>
  <c r="Q185" i="1"/>
  <c r="S184" i="1"/>
  <c r="Q184" i="1"/>
  <c r="S183" i="1"/>
  <c r="Q183" i="1"/>
  <c r="S182" i="1"/>
  <c r="Q182" i="1"/>
  <c r="S181" i="1"/>
  <c r="Q181" i="1"/>
  <c r="S180" i="1"/>
  <c r="Q180" i="1"/>
  <c r="O194" i="1"/>
  <c r="M194" i="1"/>
  <c r="K194" i="1"/>
  <c r="K281" i="1" s="1"/>
  <c r="O173" i="1"/>
  <c r="M173" i="1"/>
  <c r="K173" i="1"/>
  <c r="O168" i="1"/>
  <c r="S168" i="1" s="1"/>
  <c r="M168" i="1"/>
  <c r="K168" i="1"/>
  <c r="I162" i="1"/>
  <c r="K162" i="1"/>
  <c r="M162" i="1"/>
  <c r="O162" i="1"/>
  <c r="S162" i="1" s="1"/>
  <c r="O157" i="1"/>
  <c r="M157" i="1"/>
  <c r="K157" i="1"/>
  <c r="I152" i="1"/>
  <c r="K152" i="1"/>
  <c r="M152" i="1"/>
  <c r="O152" i="1"/>
  <c r="S152" i="1" s="1"/>
  <c r="S171" i="1"/>
  <c r="Q171" i="1"/>
  <c r="S166" i="1"/>
  <c r="Q166" i="1"/>
  <c r="S165" i="1"/>
  <c r="Q165" i="1"/>
  <c r="S160" i="1"/>
  <c r="Q160" i="1"/>
  <c r="S155" i="1"/>
  <c r="Q155" i="1"/>
  <c r="Q152" i="1"/>
  <c r="S150" i="1"/>
  <c r="Q150" i="1"/>
  <c r="S145" i="1"/>
  <c r="Q145" i="1"/>
  <c r="S144" i="1"/>
  <c r="Q144" i="1"/>
  <c r="S134" i="1"/>
  <c r="Q134" i="1"/>
  <c r="S133" i="1"/>
  <c r="Q133" i="1"/>
  <c r="S132" i="1"/>
  <c r="Q132" i="1"/>
  <c r="S131" i="1"/>
  <c r="Q131" i="1"/>
  <c r="S130" i="1"/>
  <c r="Q130" i="1"/>
  <c r="S129" i="1"/>
  <c r="Q129" i="1"/>
  <c r="S128" i="1"/>
  <c r="Q128" i="1"/>
  <c r="S127" i="1"/>
  <c r="Q127" i="1"/>
  <c r="S126" i="1"/>
  <c r="Q126" i="1"/>
  <c r="S125" i="1"/>
  <c r="Q125" i="1"/>
  <c r="S124" i="1"/>
  <c r="Q124" i="1"/>
  <c r="S123" i="1"/>
  <c r="Q123" i="1"/>
  <c r="S121" i="1"/>
  <c r="Q121" i="1"/>
  <c r="S120" i="1"/>
  <c r="Q120" i="1"/>
  <c r="S119" i="1"/>
  <c r="Q119" i="1"/>
  <c r="O136" i="1"/>
  <c r="S136" i="1" s="1"/>
  <c r="M136" i="1"/>
  <c r="K136" i="1"/>
  <c r="I116" i="1"/>
  <c r="K116" i="1"/>
  <c r="M116" i="1"/>
  <c r="O116" i="1"/>
  <c r="S114" i="1"/>
  <c r="Q114" i="1"/>
  <c r="S113" i="1"/>
  <c r="Q113" i="1"/>
  <c r="S112" i="1"/>
  <c r="Q112" i="1"/>
  <c r="S111" i="1"/>
  <c r="Q111" i="1"/>
  <c r="S110" i="1"/>
  <c r="Q110" i="1"/>
  <c r="S109" i="1"/>
  <c r="Q109" i="1"/>
  <c r="S108" i="1"/>
  <c r="Q108" i="1"/>
  <c r="S107" i="1"/>
  <c r="Q107" i="1"/>
  <c r="S106" i="1"/>
  <c r="Q106" i="1"/>
  <c r="S105" i="1"/>
  <c r="Q105" i="1"/>
  <c r="S104" i="1"/>
  <c r="Q104" i="1"/>
  <c r="S103" i="1"/>
  <c r="Q103" i="1"/>
  <c r="S102" i="1"/>
  <c r="Q102" i="1"/>
  <c r="S101" i="1"/>
  <c r="Q101" i="1"/>
  <c r="S100" i="1"/>
  <c r="Q100" i="1"/>
  <c r="S99" i="1"/>
  <c r="Q99" i="1"/>
  <c r="S98" i="1"/>
  <c r="Q98" i="1"/>
  <c r="S97" i="1"/>
  <c r="Q97" i="1"/>
  <c r="S96" i="1"/>
  <c r="Q96" i="1"/>
  <c r="S95" i="1"/>
  <c r="Q95" i="1"/>
  <c r="S90" i="1"/>
  <c r="Q90" i="1"/>
  <c r="S89" i="1"/>
  <c r="Q89" i="1"/>
  <c r="S88" i="1"/>
  <c r="Q88" i="1"/>
  <c r="S87" i="1"/>
  <c r="Q87" i="1"/>
  <c r="S86" i="1"/>
  <c r="Q86" i="1"/>
  <c r="S85" i="1"/>
  <c r="Q85" i="1"/>
  <c r="S84" i="1"/>
  <c r="Q84" i="1"/>
  <c r="S83" i="1"/>
  <c r="Q83" i="1"/>
  <c r="S82" i="1"/>
  <c r="Q82" i="1"/>
  <c r="S81" i="1"/>
  <c r="Q81" i="1"/>
  <c r="S80" i="1"/>
  <c r="Q80" i="1"/>
  <c r="S79" i="1"/>
  <c r="Q79" i="1"/>
  <c r="O92" i="1"/>
  <c r="M92" i="1"/>
  <c r="K92" i="1"/>
  <c r="I76" i="1"/>
  <c r="K76" i="1"/>
  <c r="M76" i="1"/>
  <c r="O76" i="1"/>
  <c r="S76" i="1" s="1"/>
  <c r="S74" i="1"/>
  <c r="Q74" i="1"/>
  <c r="S73" i="1"/>
  <c r="Q73" i="1"/>
  <c r="S68" i="1"/>
  <c r="Q68" i="1"/>
  <c r="O70" i="1"/>
  <c r="S70" i="1" s="1"/>
  <c r="M70" i="1"/>
  <c r="K70" i="1"/>
  <c r="S62" i="1"/>
  <c r="Q62" i="1"/>
  <c r="S61" i="1"/>
  <c r="Q61" i="1"/>
  <c r="S60" i="1"/>
  <c r="Q60" i="1"/>
  <c r="S59" i="1"/>
  <c r="Q59" i="1"/>
  <c r="S58" i="1"/>
  <c r="Q58" i="1"/>
  <c r="S57" i="1"/>
  <c r="Q57" i="1"/>
  <c r="S56" i="1"/>
  <c r="Q56" i="1"/>
  <c r="S55" i="1"/>
  <c r="Q55" i="1"/>
  <c r="S54" i="1"/>
  <c r="Q54" i="1"/>
  <c r="S53" i="1"/>
  <c r="Q53" i="1"/>
  <c r="S52" i="1"/>
  <c r="Q52" i="1"/>
  <c r="S51" i="1"/>
  <c r="Q51" i="1"/>
  <c r="S50" i="1"/>
  <c r="Q50" i="1"/>
  <c r="S49" i="1"/>
  <c r="Q49" i="1"/>
  <c r="S48" i="1"/>
  <c r="Q48" i="1"/>
  <c r="S47" i="1"/>
  <c r="Q47" i="1"/>
  <c r="S46" i="1"/>
  <c r="Q46" i="1"/>
  <c r="S45" i="1"/>
  <c r="Q45" i="1"/>
  <c r="S44" i="1"/>
  <c r="Q44" i="1"/>
  <c r="S43" i="1"/>
  <c r="Q43" i="1"/>
  <c r="S42" i="1"/>
  <c r="Q42" i="1"/>
  <c r="O64" i="1"/>
  <c r="M64" i="1"/>
  <c r="S64" i="1" s="1"/>
  <c r="K64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18" i="1"/>
  <c r="S19" i="1"/>
  <c r="S20" i="1"/>
  <c r="S21" i="1"/>
  <c r="S22" i="1"/>
  <c r="Q19" i="1"/>
  <c r="Q20" i="1"/>
  <c r="Q21" i="1"/>
  <c r="Q22" i="1"/>
  <c r="Q23" i="1"/>
  <c r="S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O39" i="1"/>
  <c r="M39" i="1"/>
  <c r="K39" i="1"/>
  <c r="S99" i="2"/>
  <c r="Q99" i="2"/>
  <c r="O99" i="2"/>
  <c r="K99" i="2"/>
  <c r="S90" i="2"/>
  <c r="Q90" i="2"/>
  <c r="O90" i="2"/>
  <c r="K90" i="2"/>
  <c r="K101" i="2" s="1"/>
  <c r="K103" i="2" s="1"/>
  <c r="S81" i="2"/>
  <c r="Q81" i="2"/>
  <c r="O81" i="2"/>
  <c r="K81" i="2"/>
  <c r="S72" i="2"/>
  <c r="Q72" i="2"/>
  <c r="O72" i="2"/>
  <c r="K72" i="2"/>
  <c r="S64" i="2"/>
  <c r="Q64" i="2"/>
  <c r="O64" i="2"/>
  <c r="K64" i="2"/>
  <c r="E99" i="2"/>
  <c r="E90" i="2"/>
  <c r="E81" i="2"/>
  <c r="E72" i="2"/>
  <c r="S50" i="2"/>
  <c r="S52" i="2" s="1"/>
  <c r="Q50" i="2"/>
  <c r="Q52" i="2" s="1"/>
  <c r="O50" i="2"/>
  <c r="O52" i="2" s="1"/>
  <c r="K50" i="2"/>
  <c r="K52" i="2" s="1"/>
  <c r="S36" i="2"/>
  <c r="Q36" i="2"/>
  <c r="O36" i="2"/>
  <c r="K36" i="2"/>
  <c r="S28" i="2"/>
  <c r="S38" i="2" s="1"/>
  <c r="Q28" i="2"/>
  <c r="O28" i="2"/>
  <c r="K28" i="2"/>
  <c r="S20" i="2"/>
  <c r="Q20" i="2"/>
  <c r="O20" i="2"/>
  <c r="K20" i="2"/>
  <c r="O38" i="2"/>
  <c r="K38" i="2"/>
  <c r="O328" i="7" l="1"/>
  <c r="Y328" i="7"/>
  <c r="Q328" i="6"/>
  <c r="Y138" i="6"/>
  <c r="Y328" i="6" s="1"/>
  <c r="U95" i="2"/>
  <c r="U97" i="2"/>
  <c r="U93" i="2"/>
  <c r="U94" i="2"/>
  <c r="U96" i="2"/>
  <c r="U98" i="2"/>
  <c r="O101" i="2"/>
  <c r="O103" i="2" s="1"/>
  <c r="Q38" i="2"/>
  <c r="S101" i="2"/>
  <c r="S103" i="2" s="1"/>
  <c r="Q101" i="2"/>
  <c r="Q103" i="2" s="1"/>
  <c r="Q76" i="1"/>
  <c r="S264" i="1"/>
  <c r="O281" i="1"/>
  <c r="S295" i="1"/>
  <c r="S39" i="1"/>
  <c r="S92" i="1"/>
  <c r="K138" i="1"/>
  <c r="M138" i="1"/>
  <c r="O138" i="1"/>
  <c r="S157" i="1"/>
  <c r="S194" i="1"/>
  <c r="S227" i="1"/>
  <c r="Q279" i="1"/>
  <c r="S116" i="1"/>
  <c r="M281" i="1"/>
  <c r="S279" i="1"/>
  <c r="S173" i="1"/>
  <c r="Q162" i="1"/>
  <c r="Q116" i="1"/>
  <c r="Q328" i="7" l="1"/>
  <c r="O345" i="7"/>
  <c r="U86" i="2"/>
  <c r="U88" i="2"/>
  <c r="U84" i="2"/>
  <c r="U85" i="2"/>
  <c r="U87" i="2"/>
  <c r="U89" i="2"/>
  <c r="U68" i="2"/>
  <c r="U70" i="2"/>
  <c r="U67" i="2"/>
  <c r="U69" i="2"/>
  <c r="U71" i="2"/>
  <c r="U60" i="2"/>
  <c r="U62" i="2"/>
  <c r="U58" i="2"/>
  <c r="U59" i="2"/>
  <c r="U61" i="2"/>
  <c r="U63" i="2"/>
  <c r="U46" i="2"/>
  <c r="U48" i="2"/>
  <c r="U44" i="2"/>
  <c r="U45" i="2"/>
  <c r="U47" i="2"/>
  <c r="U49" i="2"/>
  <c r="U32" i="2"/>
  <c r="U34" i="2"/>
  <c r="U31" i="2"/>
  <c r="U33" i="2"/>
  <c r="U35" i="2"/>
  <c r="U24" i="2"/>
  <c r="U26" i="2"/>
  <c r="U23" i="2"/>
  <c r="U25" i="2"/>
  <c r="U27" i="2"/>
  <c r="U16" i="2"/>
  <c r="U18" i="2"/>
  <c r="U15" i="2"/>
  <c r="U17" i="2"/>
  <c r="U19" i="2"/>
  <c r="S138" i="1"/>
  <c r="O33" i="4"/>
  <c r="Q33" i="4" s="1"/>
  <c r="O32" i="4"/>
  <c r="Q32" i="4" s="1"/>
  <c r="O31" i="4"/>
  <c r="Q31" i="4" s="1"/>
  <c r="O30" i="4"/>
  <c r="Q30" i="4" s="1"/>
  <c r="O29" i="4"/>
  <c r="Q29" i="4" s="1"/>
  <c r="O28" i="4"/>
  <c r="O35" i="4" s="1"/>
  <c r="O25" i="4"/>
  <c r="Q25" i="4" s="1"/>
  <c r="O24" i="4"/>
  <c r="Q24" i="4" s="1"/>
  <c r="O23" i="4"/>
  <c r="Q23" i="4" s="1"/>
  <c r="O22" i="4"/>
  <c r="Q22" i="4" s="1"/>
  <c r="O21" i="4"/>
  <c r="Q21" i="4" s="1"/>
  <c r="O20" i="4"/>
  <c r="O26" i="4" s="1"/>
  <c r="O16" i="4"/>
  <c r="O15" i="4"/>
  <c r="O14" i="4"/>
  <c r="O13" i="4"/>
  <c r="O11" i="4"/>
  <c r="O10" i="4"/>
  <c r="O18" i="4" s="1"/>
  <c r="Q20" i="4" l="1"/>
  <c r="Q28" i="4"/>
  <c r="Q16" i="4"/>
  <c r="Q15" i="4"/>
  <c r="Q14" i="4"/>
  <c r="Q11" i="4"/>
  <c r="Q10" i="4"/>
  <c r="Y25" i="4" l="1"/>
  <c r="W25" i="4"/>
  <c r="I35" i="4"/>
  <c r="I26" i="4"/>
  <c r="I18" i="4"/>
  <c r="Q18" i="4" s="1"/>
  <c r="Q18" i="1" l="1"/>
  <c r="E64" i="2" l="1"/>
  <c r="E101" i="2" s="1"/>
  <c r="E36" i="2"/>
  <c r="E28" i="2"/>
  <c r="E20" i="2"/>
  <c r="E50" i="2"/>
  <c r="E52" i="2" s="1"/>
  <c r="I98" i="2"/>
  <c r="I97" i="2"/>
  <c r="I96" i="2"/>
  <c r="I95" i="2"/>
  <c r="I94" i="2"/>
  <c r="I93" i="2"/>
  <c r="I99" i="2" s="1"/>
  <c r="I89" i="2"/>
  <c r="I88" i="2"/>
  <c r="I87" i="2"/>
  <c r="I86" i="2"/>
  <c r="I85" i="2"/>
  <c r="I84" i="2"/>
  <c r="I90" i="2" s="1"/>
  <c r="I80" i="2"/>
  <c r="I79" i="2"/>
  <c r="I78" i="2"/>
  <c r="I77" i="2"/>
  <c r="I76" i="2"/>
  <c r="I75" i="2"/>
  <c r="I81" i="2" s="1"/>
  <c r="I71" i="2"/>
  <c r="I70" i="2"/>
  <c r="I69" i="2"/>
  <c r="I68" i="2"/>
  <c r="I67" i="2"/>
  <c r="I63" i="2"/>
  <c r="I62" i="2"/>
  <c r="I61" i="2"/>
  <c r="I60" i="2"/>
  <c r="I59" i="2"/>
  <c r="I58" i="2"/>
  <c r="I49" i="2"/>
  <c r="I48" i="2"/>
  <c r="I47" i="2"/>
  <c r="I46" i="2"/>
  <c r="I45" i="2"/>
  <c r="I44" i="2"/>
  <c r="I35" i="2"/>
  <c r="I34" i="2"/>
  <c r="I33" i="2"/>
  <c r="I32" i="2"/>
  <c r="I31" i="2"/>
  <c r="I27" i="2"/>
  <c r="I26" i="2"/>
  <c r="I25" i="2"/>
  <c r="I24" i="2"/>
  <c r="I23" i="2"/>
  <c r="I19" i="2"/>
  <c r="I18" i="2"/>
  <c r="I17" i="2"/>
  <c r="I16" i="2"/>
  <c r="I15" i="2"/>
  <c r="I28" i="2" l="1"/>
  <c r="I50" i="2"/>
  <c r="I52" i="2" s="1"/>
  <c r="I64" i="2"/>
  <c r="I72" i="2"/>
  <c r="E38" i="2"/>
  <c r="I101" i="2"/>
  <c r="E103" i="2"/>
  <c r="I20" i="2"/>
  <c r="I36" i="2"/>
  <c r="I38" i="2" s="1"/>
  <c r="I103" i="2" l="1"/>
  <c r="W324" i="1" l="1"/>
  <c r="Y324" i="1" s="1"/>
  <c r="W323" i="1"/>
  <c r="Y323" i="1" s="1"/>
  <c r="W322" i="1"/>
  <c r="Y322" i="1" s="1"/>
  <c r="W321" i="1"/>
  <c r="Y321" i="1" s="1"/>
  <c r="W320" i="1"/>
  <c r="Y320" i="1" s="1"/>
  <c r="W319" i="1"/>
  <c r="Y319" i="1" s="1"/>
  <c r="W318" i="1"/>
  <c r="W311" i="1"/>
  <c r="Y311" i="1" s="1"/>
  <c r="W310" i="1"/>
  <c r="Y310" i="1" s="1"/>
  <c r="W309" i="1"/>
  <c r="Y309" i="1" s="1"/>
  <c r="W308" i="1"/>
  <c r="Y308" i="1" s="1"/>
  <c r="W307" i="1"/>
  <c r="Y307" i="1" s="1"/>
  <c r="W306" i="1"/>
  <c r="Y306" i="1" s="1"/>
  <c r="W305" i="1"/>
  <c r="Y305" i="1" s="1"/>
  <c r="W304" i="1"/>
  <c r="Y304" i="1" s="1"/>
  <c r="W303" i="1"/>
  <c r="Y303" i="1" s="1"/>
  <c r="W302" i="1"/>
  <c r="Y302" i="1" s="1"/>
  <c r="W301" i="1"/>
  <c r="Y301" i="1" s="1"/>
  <c r="W300" i="1"/>
  <c r="W313" i="1" s="1"/>
  <c r="W293" i="1"/>
  <c r="Y293" i="1" s="1"/>
  <c r="W292" i="1"/>
  <c r="Y292" i="1" s="1"/>
  <c r="W291" i="1"/>
  <c r="Y291" i="1" s="1"/>
  <c r="W290" i="1"/>
  <c r="Y290" i="1" s="1"/>
  <c r="W289" i="1"/>
  <c r="Y289" i="1" s="1"/>
  <c r="W288" i="1"/>
  <c r="Y288" i="1" s="1"/>
  <c r="W287" i="1"/>
  <c r="Y287" i="1" s="1"/>
  <c r="W286" i="1"/>
  <c r="W295" i="1" s="1"/>
  <c r="W277" i="1"/>
  <c r="Y277" i="1" s="1"/>
  <c r="W276" i="1"/>
  <c r="Y276" i="1" s="1"/>
  <c r="W275" i="1"/>
  <c r="Y275" i="1" s="1"/>
  <c r="W274" i="1"/>
  <c r="Y274" i="1" s="1"/>
  <c r="W273" i="1"/>
  <c r="Y273" i="1" s="1"/>
  <c r="W272" i="1"/>
  <c r="Y272" i="1" s="1"/>
  <c r="W271" i="1"/>
  <c r="Y271" i="1" s="1"/>
  <c r="W270" i="1"/>
  <c r="Y270" i="1" s="1"/>
  <c r="W269" i="1"/>
  <c r="Y269" i="1" s="1"/>
  <c r="W268" i="1"/>
  <c r="Y268" i="1" s="1"/>
  <c r="W267" i="1"/>
  <c r="W279" i="1" s="1"/>
  <c r="W262" i="1"/>
  <c r="Y262" i="1" s="1"/>
  <c r="W261" i="1"/>
  <c r="Y261" i="1" s="1"/>
  <c r="W260" i="1"/>
  <c r="Y260" i="1" s="1"/>
  <c r="W259" i="1"/>
  <c r="Y259" i="1" s="1"/>
  <c r="W258" i="1"/>
  <c r="Y258" i="1" s="1"/>
  <c r="W257" i="1"/>
  <c r="Y257" i="1" s="1"/>
  <c r="W256" i="1"/>
  <c r="Y256" i="1" s="1"/>
  <c r="W255" i="1"/>
  <c r="Y255" i="1" s="1"/>
  <c r="W254" i="1"/>
  <c r="Y254" i="1" s="1"/>
  <c r="W253" i="1"/>
  <c r="Y253" i="1" s="1"/>
  <c r="W252" i="1"/>
  <c r="Y252" i="1" s="1"/>
  <c r="W251" i="1"/>
  <c r="Y251" i="1" s="1"/>
  <c r="W250" i="1"/>
  <c r="Y250" i="1" s="1"/>
  <c r="W249" i="1"/>
  <c r="W264" i="1" s="1"/>
  <c r="W244" i="1"/>
  <c r="Y244" i="1" s="1"/>
  <c r="W243" i="1"/>
  <c r="Y243" i="1" s="1"/>
  <c r="W242" i="1"/>
  <c r="Y242" i="1" s="1"/>
  <c r="W241" i="1"/>
  <c r="Y241" i="1" s="1"/>
  <c r="W240" i="1"/>
  <c r="Y240" i="1" s="1"/>
  <c r="W239" i="1"/>
  <c r="Y239" i="1" s="1"/>
  <c r="W238" i="1"/>
  <c r="Y238" i="1" s="1"/>
  <c r="W237" i="1"/>
  <c r="Y237" i="1" s="1"/>
  <c r="W236" i="1"/>
  <c r="Y236" i="1" s="1"/>
  <c r="W235" i="1"/>
  <c r="Y235" i="1" s="1"/>
  <c r="W234" i="1"/>
  <c r="Y234" i="1" s="1"/>
  <c r="W232" i="1"/>
  <c r="Y232" i="1" s="1"/>
  <c r="W231" i="1"/>
  <c r="Y231" i="1" s="1"/>
  <c r="W230" i="1"/>
  <c r="W246" i="1" s="1"/>
  <c r="W225" i="1"/>
  <c r="Y225" i="1" s="1"/>
  <c r="W224" i="1"/>
  <c r="Y224" i="1" s="1"/>
  <c r="W223" i="1"/>
  <c r="Y223" i="1" s="1"/>
  <c r="W222" i="1"/>
  <c r="Y222" i="1" s="1"/>
  <c r="W221" i="1"/>
  <c r="Y221" i="1" s="1"/>
  <c r="W220" i="1"/>
  <c r="Y220" i="1" s="1"/>
  <c r="W219" i="1"/>
  <c r="Y219" i="1" s="1"/>
  <c r="W218" i="1"/>
  <c r="Y218" i="1" s="1"/>
  <c r="W217" i="1"/>
  <c r="Y217" i="1" s="1"/>
  <c r="W216" i="1"/>
  <c r="W227" i="1" s="1"/>
  <c r="W211" i="1"/>
  <c r="Y211" i="1" s="1"/>
  <c r="W210" i="1"/>
  <c r="Y210" i="1" s="1"/>
  <c r="W209" i="1"/>
  <c r="Y209" i="1" s="1"/>
  <c r="W208" i="1"/>
  <c r="Y208" i="1" s="1"/>
  <c r="W207" i="1"/>
  <c r="Y207" i="1" s="1"/>
  <c r="W206" i="1"/>
  <c r="Y206" i="1" s="1"/>
  <c r="W205" i="1"/>
  <c r="Y205" i="1" s="1"/>
  <c r="W204" i="1"/>
  <c r="Y204" i="1" s="1"/>
  <c r="W203" i="1"/>
  <c r="Y203" i="1" s="1"/>
  <c r="W202" i="1"/>
  <c r="Y202" i="1" s="1"/>
  <c r="W201" i="1"/>
  <c r="Y201" i="1" s="1"/>
  <c r="W200" i="1"/>
  <c r="Y200" i="1" s="1"/>
  <c r="W199" i="1"/>
  <c r="Y199" i="1" s="1"/>
  <c r="W198" i="1"/>
  <c r="Y198" i="1" s="1"/>
  <c r="W197" i="1"/>
  <c r="W213" i="1" s="1"/>
  <c r="W192" i="1"/>
  <c r="Y192" i="1" s="1"/>
  <c r="W191" i="1"/>
  <c r="Y191" i="1" s="1"/>
  <c r="W190" i="1"/>
  <c r="Y190" i="1" s="1"/>
  <c r="W189" i="1"/>
  <c r="Y189" i="1" s="1"/>
  <c r="W188" i="1"/>
  <c r="Y188" i="1" s="1"/>
  <c r="W187" i="1"/>
  <c r="Y187" i="1" s="1"/>
  <c r="W186" i="1"/>
  <c r="Y186" i="1" s="1"/>
  <c r="W185" i="1"/>
  <c r="Y185" i="1" s="1"/>
  <c r="W184" i="1"/>
  <c r="Y184" i="1" s="1"/>
  <c r="W183" i="1"/>
  <c r="Y183" i="1" s="1"/>
  <c r="W182" i="1"/>
  <c r="Y182" i="1" s="1"/>
  <c r="W181" i="1"/>
  <c r="Y181" i="1" s="1"/>
  <c r="W180" i="1"/>
  <c r="W171" i="1"/>
  <c r="W173" i="1" s="1"/>
  <c r="W166" i="1"/>
  <c r="Y166" i="1" s="1"/>
  <c r="W165" i="1"/>
  <c r="W168" i="1" s="1"/>
  <c r="W160" i="1"/>
  <c r="W162" i="1" s="1"/>
  <c r="W155" i="1"/>
  <c r="W157" i="1" s="1"/>
  <c r="W150" i="1"/>
  <c r="W152" i="1" s="1"/>
  <c r="W145" i="1"/>
  <c r="Y145" i="1" s="1"/>
  <c r="W144" i="1"/>
  <c r="W134" i="1"/>
  <c r="Y134" i="1" s="1"/>
  <c r="W133" i="1"/>
  <c r="Y133" i="1" s="1"/>
  <c r="W132" i="1"/>
  <c r="Y132" i="1" s="1"/>
  <c r="W131" i="1"/>
  <c r="Y131" i="1" s="1"/>
  <c r="W130" i="1"/>
  <c r="Y130" i="1" s="1"/>
  <c r="W129" i="1"/>
  <c r="Y129" i="1" s="1"/>
  <c r="W128" i="1"/>
  <c r="Y128" i="1" s="1"/>
  <c r="W127" i="1"/>
  <c r="Y127" i="1" s="1"/>
  <c r="W126" i="1"/>
  <c r="Y126" i="1" s="1"/>
  <c r="W125" i="1"/>
  <c r="Y125" i="1" s="1"/>
  <c r="W124" i="1"/>
  <c r="Y124" i="1" s="1"/>
  <c r="W123" i="1"/>
  <c r="Y123" i="1" s="1"/>
  <c r="W121" i="1"/>
  <c r="Y121" i="1" s="1"/>
  <c r="W120" i="1"/>
  <c r="Y120" i="1" s="1"/>
  <c r="W119" i="1"/>
  <c r="W136" i="1" s="1"/>
  <c r="W114" i="1"/>
  <c r="Y114" i="1" s="1"/>
  <c r="W113" i="1"/>
  <c r="Y113" i="1" s="1"/>
  <c r="W112" i="1"/>
  <c r="Y112" i="1" s="1"/>
  <c r="W111" i="1"/>
  <c r="Y111" i="1" s="1"/>
  <c r="W110" i="1"/>
  <c r="Y110" i="1" s="1"/>
  <c r="W109" i="1"/>
  <c r="Y109" i="1" s="1"/>
  <c r="W108" i="1"/>
  <c r="Y108" i="1" s="1"/>
  <c r="W107" i="1"/>
  <c r="Y107" i="1" s="1"/>
  <c r="W106" i="1"/>
  <c r="Y106" i="1" s="1"/>
  <c r="W105" i="1"/>
  <c r="Y105" i="1" s="1"/>
  <c r="W104" i="1"/>
  <c r="Y104" i="1" s="1"/>
  <c r="W103" i="1"/>
  <c r="Y103" i="1" s="1"/>
  <c r="W102" i="1"/>
  <c r="Y102" i="1" s="1"/>
  <c r="W101" i="1"/>
  <c r="Y101" i="1" s="1"/>
  <c r="W100" i="1"/>
  <c r="Y100" i="1" s="1"/>
  <c r="W99" i="1"/>
  <c r="Y99" i="1" s="1"/>
  <c r="W98" i="1"/>
  <c r="Y98" i="1" s="1"/>
  <c r="W97" i="1"/>
  <c r="Y97" i="1" s="1"/>
  <c r="W96" i="1"/>
  <c r="Y96" i="1" s="1"/>
  <c r="W95" i="1"/>
  <c r="W116" i="1" s="1"/>
  <c r="W90" i="1"/>
  <c r="Y90" i="1" s="1"/>
  <c r="W89" i="1"/>
  <c r="Y89" i="1" s="1"/>
  <c r="W88" i="1"/>
  <c r="Y88" i="1" s="1"/>
  <c r="W87" i="1"/>
  <c r="Y87" i="1" s="1"/>
  <c r="W86" i="1"/>
  <c r="Y86" i="1" s="1"/>
  <c r="W85" i="1"/>
  <c r="Y85" i="1" s="1"/>
  <c r="W84" i="1"/>
  <c r="Y84" i="1" s="1"/>
  <c r="W83" i="1"/>
  <c r="Y83" i="1" s="1"/>
  <c r="W82" i="1"/>
  <c r="Y82" i="1" s="1"/>
  <c r="W81" i="1"/>
  <c r="Y81" i="1" s="1"/>
  <c r="W80" i="1"/>
  <c r="Y80" i="1" s="1"/>
  <c r="W79" i="1"/>
  <c r="W92" i="1" s="1"/>
  <c r="W74" i="1"/>
  <c r="Y74" i="1" s="1"/>
  <c r="W73" i="1"/>
  <c r="W76" i="1" s="1"/>
  <c r="W68" i="1"/>
  <c r="Y68" i="1" s="1"/>
  <c r="W67" i="1"/>
  <c r="W70" i="1" s="1"/>
  <c r="W43" i="1"/>
  <c r="Y43" i="1" s="1"/>
  <c r="W44" i="1"/>
  <c r="Y44" i="1" s="1"/>
  <c r="W45" i="1"/>
  <c r="Y45" i="1" s="1"/>
  <c r="W46" i="1"/>
  <c r="Y46" i="1" s="1"/>
  <c r="W47" i="1"/>
  <c r="Y47" i="1" s="1"/>
  <c r="W48" i="1"/>
  <c r="Y48" i="1" s="1"/>
  <c r="W49" i="1"/>
  <c r="Y49" i="1" s="1"/>
  <c r="W50" i="1"/>
  <c r="Y50" i="1" s="1"/>
  <c r="W51" i="1"/>
  <c r="Y51" i="1" s="1"/>
  <c r="W52" i="1"/>
  <c r="Y52" i="1" s="1"/>
  <c r="W53" i="1"/>
  <c r="Y53" i="1" s="1"/>
  <c r="W54" i="1"/>
  <c r="Y54" i="1" s="1"/>
  <c r="W55" i="1"/>
  <c r="Y55" i="1" s="1"/>
  <c r="W56" i="1"/>
  <c r="Y56" i="1" s="1"/>
  <c r="W57" i="1"/>
  <c r="Y57" i="1" s="1"/>
  <c r="W58" i="1"/>
  <c r="Y58" i="1" s="1"/>
  <c r="W59" i="1"/>
  <c r="Y59" i="1" s="1"/>
  <c r="W60" i="1"/>
  <c r="Y60" i="1" s="1"/>
  <c r="W61" i="1"/>
  <c r="Y61" i="1" s="1"/>
  <c r="W62" i="1"/>
  <c r="Y62" i="1" s="1"/>
  <c r="W42" i="1"/>
  <c r="W64" i="1" s="1"/>
  <c r="W19" i="1"/>
  <c r="Y19" i="1" s="1"/>
  <c r="W20" i="1"/>
  <c r="Y20" i="1" s="1"/>
  <c r="W21" i="1"/>
  <c r="Y21" i="1" s="1"/>
  <c r="W22" i="1"/>
  <c r="Y22" i="1" s="1"/>
  <c r="W23" i="1"/>
  <c r="Y23" i="1" s="1"/>
  <c r="W24" i="1"/>
  <c r="Y24" i="1" s="1"/>
  <c r="W25" i="1"/>
  <c r="Y25" i="1" s="1"/>
  <c r="W26" i="1"/>
  <c r="Y26" i="1" s="1"/>
  <c r="W27" i="1"/>
  <c r="Y27" i="1" s="1"/>
  <c r="W28" i="1"/>
  <c r="Y28" i="1" s="1"/>
  <c r="W29" i="1"/>
  <c r="Y29" i="1" s="1"/>
  <c r="W30" i="1"/>
  <c r="Y30" i="1" s="1"/>
  <c r="W31" i="1"/>
  <c r="Y31" i="1" s="1"/>
  <c r="W32" i="1"/>
  <c r="Y32" i="1" s="1"/>
  <c r="W33" i="1"/>
  <c r="Y33" i="1" s="1"/>
  <c r="W34" i="1"/>
  <c r="Y34" i="1" s="1"/>
  <c r="W35" i="1"/>
  <c r="Y35" i="1" s="1"/>
  <c r="W36" i="1"/>
  <c r="Y36" i="1" s="1"/>
  <c r="W37" i="1"/>
  <c r="Y37" i="1" s="1"/>
  <c r="W18" i="1"/>
  <c r="W39" i="1" l="1"/>
  <c r="W138" i="1"/>
  <c r="W326" i="1"/>
  <c r="W194" i="1"/>
  <c r="W281" i="1" s="1"/>
  <c r="Y144" i="1"/>
  <c r="W147" i="1"/>
  <c r="W175" i="1" s="1"/>
  <c r="Y150" i="1"/>
  <c r="Y152" i="1" s="1"/>
  <c r="Y180" i="1"/>
  <c r="Y194" i="1" s="1"/>
  <c r="Y230" i="1"/>
  <c r="Y246" i="1" s="1"/>
  <c r="Y249" i="1"/>
  <c r="Y264" i="1" s="1"/>
  <c r="Y165" i="1"/>
  <c r="Y168" i="1" s="1"/>
  <c r="Y18" i="1"/>
  <c r="Y171" i="1"/>
  <c r="Y173" i="1" s="1"/>
  <c r="Y286" i="1"/>
  <c r="Y295" i="1" s="1"/>
  <c r="Y300" i="1"/>
  <c r="Y313" i="1" s="1"/>
  <c r="Y197" i="1"/>
  <c r="Y213" i="1" s="1"/>
  <c r="Y216" i="1"/>
  <c r="Y227" i="1" s="1"/>
  <c r="Y79" i="1"/>
  <c r="Y92" i="1" s="1"/>
  <c r="Y318" i="1"/>
  <c r="Y326" i="1" s="1"/>
  <c r="Y42" i="1"/>
  <c r="Y64" i="1" s="1"/>
  <c r="Y155" i="1"/>
  <c r="Y157" i="1" s="1"/>
  <c r="Y73" i="1"/>
  <c r="Y76" i="1" s="1"/>
  <c r="Y95" i="1"/>
  <c r="Y116" i="1" s="1"/>
  <c r="Y267" i="1"/>
  <c r="Y279" i="1" s="1"/>
  <c r="Y67" i="1"/>
  <c r="Y70" i="1" s="1"/>
  <c r="Y119" i="1"/>
  <c r="Y136" i="1" s="1"/>
  <c r="Y160" i="1"/>
  <c r="Y162" i="1" s="1"/>
  <c r="W328" i="1" l="1"/>
  <c r="Y39" i="1"/>
  <c r="Y138" i="1" s="1"/>
  <c r="Y328" i="1" s="1"/>
  <c r="Y281" i="1"/>
  <c r="Y147" i="1"/>
  <c r="Y175" i="1" s="1"/>
  <c r="I341" i="1" l="1"/>
  <c r="I173" i="1" l="1"/>
  <c r="Q173" i="1" s="1"/>
  <c r="I157" i="1"/>
  <c r="Q157" i="1" s="1"/>
  <c r="I194" i="1" l="1"/>
  <c r="I227" i="1"/>
  <c r="Q227" i="1" s="1"/>
  <c r="I264" i="1"/>
  <c r="Q264" i="1" s="1"/>
  <c r="I39" i="1"/>
  <c r="Q39" i="1" s="1"/>
  <c r="I64" i="1"/>
  <c r="Q64" i="1" s="1"/>
  <c r="I92" i="1"/>
  <c r="Q92" i="1" s="1"/>
  <c r="I295" i="1"/>
  <c r="Q295" i="1" s="1"/>
  <c r="I168" i="1"/>
  <c r="Q168" i="1" s="1"/>
  <c r="I136" i="1"/>
  <c r="Q136" i="1" s="1"/>
  <c r="I147" i="1"/>
  <c r="I70" i="1"/>
  <c r="Q70" i="1" s="1"/>
  <c r="I326" i="1"/>
  <c r="Q326" i="1" s="1"/>
  <c r="K147" i="1"/>
  <c r="O147" i="1"/>
  <c r="M147" i="1"/>
  <c r="M175" i="1" l="1"/>
  <c r="M328" i="1"/>
  <c r="M345" i="1" s="1"/>
  <c r="K175" i="1"/>
  <c r="K328" i="1"/>
  <c r="K345" i="1"/>
  <c r="S147" i="1"/>
  <c r="Q147" i="1"/>
  <c r="O175" i="1"/>
  <c r="O328" i="1"/>
  <c r="O345" i="1" s="1"/>
  <c r="I281" i="1"/>
  <c r="Q194" i="1"/>
  <c r="I138" i="1"/>
  <c r="Q138" i="1" s="1"/>
  <c r="I175" i="1"/>
  <c r="Q281" i="1" l="1"/>
  <c r="S281" i="1"/>
  <c r="S175" i="1"/>
  <c r="Q175" i="1"/>
  <c r="I328" i="1"/>
  <c r="I345" i="1" s="1"/>
  <c r="Q328" i="1" l="1"/>
  <c r="S328" i="1"/>
</calcChain>
</file>

<file path=xl/sharedStrings.xml><?xml version="1.0" encoding="utf-8"?>
<sst xmlns="http://schemas.openxmlformats.org/spreadsheetml/2006/main" count="2834" uniqueCount="286">
  <si>
    <t xml:space="preserve"> </t>
  </si>
  <si>
    <t>NET</t>
  </si>
  <si>
    <t>BOOK</t>
  </si>
  <si>
    <t>COMPOSITE</t>
  </si>
  <si>
    <t>SURVIVOR</t>
  </si>
  <si>
    <t>SALVAGE</t>
  </si>
  <si>
    <t>ORIGINAL</t>
  </si>
  <si>
    <t>DEPRECIATION</t>
  </si>
  <si>
    <t>FUTURE</t>
  </si>
  <si>
    <t xml:space="preserve">ACCRUAL </t>
  </si>
  <si>
    <t>ACCRUAL</t>
  </si>
  <si>
    <t>REMAINING</t>
  </si>
  <si>
    <t>ACCOUNT</t>
  </si>
  <si>
    <t>CURVE</t>
  </si>
  <si>
    <t>PERCENT</t>
  </si>
  <si>
    <t>COST</t>
  </si>
  <si>
    <t>RESERVE</t>
  </si>
  <si>
    <t>ACCRUALS</t>
  </si>
  <si>
    <t>AMOUNT</t>
  </si>
  <si>
    <t>RATE</t>
  </si>
  <si>
    <t>LIFE</t>
  </si>
  <si>
    <t>(8)=(7)/(4)</t>
  </si>
  <si>
    <t>(9)=(6)/(7)</t>
  </si>
  <si>
    <t xml:space="preserve">STEAM PRODUCTION PLANT </t>
  </si>
  <si>
    <t xml:space="preserve">STRUCTURES AND IMPROVEMENTS                   </t>
  </si>
  <si>
    <t>TOTAL ACCOUNT 311 - STRUCTURES AND IMPROVEMENTS</t>
  </si>
  <si>
    <t xml:space="preserve">BOILER PLANT EQUIPMENT </t>
  </si>
  <si>
    <t>TOTAL ACCOUNT 312 - BOILER PLANT EQUIPMENT</t>
  </si>
  <si>
    <t xml:space="preserve">TURBOGENERATOR UNITS </t>
  </si>
  <si>
    <t>TOTAL ACCOUNT 314 - TURBOGENERATOR UNITS</t>
  </si>
  <si>
    <t xml:space="preserve">ACCESSORY ELECTRIC EQUIPMENT </t>
  </si>
  <si>
    <t>TOTAL ACCOUNT 315 - ACCESSORY ELECTRIC EQUIPMENT</t>
  </si>
  <si>
    <t xml:space="preserve">    TOTAL STEAM PRODUCTION PLANT </t>
  </si>
  <si>
    <t>OTHER PRODUCTION PLANT</t>
  </si>
  <si>
    <t>STRUCTURES AND IMPROVEMENTS</t>
  </si>
  <si>
    <t>TOTAL ACCOUNT 341 - STRUCTURES AND IMPROVEMENTS</t>
  </si>
  <si>
    <t>TOTAL ACCOUNT 344 - GENERATORS</t>
  </si>
  <si>
    <t xml:space="preserve">ACCESSORY ELECTRIC EQUIPMENT                  </t>
  </si>
  <si>
    <t>TOTAL ACCOUNT 345 - ACCESSORY ELECTRIC EQUIPMENT</t>
  </si>
  <si>
    <t xml:space="preserve">    TOTAL OTHER PRODUCTION PLANT </t>
  </si>
  <si>
    <t xml:space="preserve">TRANSMISSION PLANT </t>
  </si>
  <si>
    <t xml:space="preserve">STATION EQUIPMENT                             </t>
  </si>
  <si>
    <t xml:space="preserve">OVERHEAD CONDUCTORS AND DEVICES               </t>
  </si>
  <si>
    <t xml:space="preserve">    TOTAL TRANSMISSION PLANT </t>
  </si>
  <si>
    <t xml:space="preserve">DISTRIBUTION PLANT </t>
  </si>
  <si>
    <t xml:space="preserve">UNDERGROUND CONDUCTORS AND DEVICES            </t>
  </si>
  <si>
    <t xml:space="preserve">LINE TRANSFORMERS                             </t>
  </si>
  <si>
    <t xml:space="preserve">METERS                                        </t>
  </si>
  <si>
    <t xml:space="preserve">    TOTAL DISTRIBUTION PLANT </t>
  </si>
  <si>
    <t xml:space="preserve">GENERAL PLANT </t>
  </si>
  <si>
    <t xml:space="preserve">    TOTAL GENERAL PLANT </t>
  </si>
  <si>
    <t xml:space="preserve">    TOTAL ELECTRIC PLANT </t>
  </si>
  <si>
    <t xml:space="preserve">NONDEPRECIABLE PLANT </t>
  </si>
  <si>
    <t>LAND</t>
  </si>
  <si>
    <t xml:space="preserve">LAND </t>
  </si>
  <si>
    <t xml:space="preserve">    TOTAL NONDEPRECIABLE PLANT </t>
  </si>
  <si>
    <t>*  LIFE SPAN PROCEDURE IS USED.  CURVE SHOWN IS INTERIM SURVIVOR CURVE</t>
  </si>
  <si>
    <t xml:space="preserve">  CANE RUN UNIT 1            </t>
  </si>
  <si>
    <t xml:space="preserve">  CANE RUN UNIT 2            </t>
  </si>
  <si>
    <t xml:space="preserve">  CANE RUN UNIT 3            </t>
  </si>
  <si>
    <t xml:space="preserve">  CANE RUN UNIT 4            </t>
  </si>
  <si>
    <t xml:space="preserve">  CANE RUN UNIT 5            </t>
  </si>
  <si>
    <t xml:space="preserve">  CANE RUN UNIT 6            </t>
  </si>
  <si>
    <t xml:space="preserve">  MILL CREEK UNIT 1          </t>
  </si>
  <si>
    <t xml:space="preserve">  MILL CREEK UNIT 2          </t>
  </si>
  <si>
    <t xml:space="preserve">  MILL CREEK UNIT 3          </t>
  </si>
  <si>
    <t xml:space="preserve">  MILL CREEK UNIT 4          </t>
  </si>
  <si>
    <t xml:space="preserve">  CANE RUN LOCOMOTIVE           </t>
  </si>
  <si>
    <t xml:space="preserve">  CANE RUN UNIT 1         </t>
  </si>
  <si>
    <t xml:space="preserve">  CANE RUN UNIT 3         </t>
  </si>
  <si>
    <t xml:space="preserve">  CANE RUN UNIT 4         </t>
  </si>
  <si>
    <t xml:space="preserve">  MILL CREEK UNIT 1       </t>
  </si>
  <si>
    <t xml:space="preserve">  MILL CREEK UNIT 2       </t>
  </si>
  <si>
    <t xml:space="preserve">  MILL CREEK UNIT 3       </t>
  </si>
  <si>
    <t xml:space="preserve">  MILL CREEK UNIT 4       </t>
  </si>
  <si>
    <t xml:space="preserve">  OHIO FALLS - NON-PROJECT </t>
  </si>
  <si>
    <t xml:space="preserve">  OHIO FALLS - PROJECT 289 </t>
  </si>
  <si>
    <t xml:space="preserve">  OHIO FALLS - PROJECT 289         </t>
  </si>
  <si>
    <t>ACCESSORY ELECTRIC EQUIPMENT</t>
  </si>
  <si>
    <t xml:space="preserve">  OHIO FALLS - PROJECT 289  </t>
  </si>
  <si>
    <t xml:space="preserve">  OHIO FALLS - NON-PROJECT         </t>
  </si>
  <si>
    <t xml:space="preserve">  CANE RUN GT 11                           </t>
  </si>
  <si>
    <t xml:space="preserve">FUEL HOLDERS, PRODUCERS AND ACCESSORIES    </t>
  </si>
  <si>
    <t xml:space="preserve">  TRIMBLE COUNTY CT PIPELINE               </t>
  </si>
  <si>
    <t xml:space="preserve">PRIME MOVERS                 </t>
  </si>
  <si>
    <t xml:space="preserve">GENERATORS                                 </t>
  </si>
  <si>
    <t xml:space="preserve">STRUCTURES AND IMPROVEMENTS       </t>
  </si>
  <si>
    <t xml:space="preserve">STATION EQUIPMENT                 </t>
  </si>
  <si>
    <t xml:space="preserve">TOWERS AND FIXTURES               </t>
  </si>
  <si>
    <t xml:space="preserve">POLES AND FIXTURES                </t>
  </si>
  <si>
    <t xml:space="preserve">OVERHEAD CONDUCTORS AND DEVICES   </t>
  </si>
  <si>
    <t xml:space="preserve">UNDERGROUND CONDUIT               </t>
  </si>
  <si>
    <t>UNDERGROUND CONDUCTORS AND DEVICES</t>
  </si>
  <si>
    <t xml:space="preserve">SERVICES - UNDERGROUND                        </t>
  </si>
  <si>
    <t xml:space="preserve">SERVICES - OVERHEAD                           </t>
  </si>
  <si>
    <t xml:space="preserve">STREET LIGHTING AND SIGNAL SYSTEMS - OVERHEAD </t>
  </si>
  <si>
    <t>TRANSPORTATION EQUIPMENT - TRAILERS</t>
  </si>
  <si>
    <t xml:space="preserve">TOOLS, SHOP AND GARAGE EQUIPMENT   </t>
  </si>
  <si>
    <t xml:space="preserve">    TOTAL DEPRECIABLE PLANT </t>
  </si>
  <si>
    <t xml:space="preserve">DEPRECIABLE PLANT </t>
  </si>
  <si>
    <t>TOTAL ACCOUNT 331 - STRUCTURES AND IMPROVEMENTS</t>
  </si>
  <si>
    <t>TOTAL ACCOUNT 334 - ACCESSORY ELECTRIC EQUIPMENT</t>
  </si>
  <si>
    <t>STREET LIGHTING AND SIGNAL SYSTEMS - UNDERGROUND</t>
  </si>
  <si>
    <t>ORGANIZATION</t>
  </si>
  <si>
    <t>*</t>
  </si>
  <si>
    <t>TOTAL ACCOUNT 342 - FUEL HOLDERS, PRODUCERS AND ACCESSORIES</t>
  </si>
  <si>
    <t xml:space="preserve">  ZORN AND RIVER ROAD GAS TURBINE</t>
  </si>
  <si>
    <t>TOTAL ACCOUNT 343 - PRIME MOVERS</t>
  </si>
  <si>
    <t>ELECTRIC PLANT</t>
  </si>
  <si>
    <t>TABLE 1.  SUMMARY OF ESTIMATED SURVIVOR CURVES, NET SALVAGE, ORIGINAL COST, BOOK DEPRECIATION RESERVE AND</t>
  </si>
  <si>
    <t>BOILER PLANT EQUIPMENT - LOCOMOTIVE</t>
  </si>
  <si>
    <t>TOTAL ACCOUNT 312.01 - BOILER PLANT EQUIPMENT - LOCOMOTIVE</t>
  </si>
  <si>
    <t>BOILER PLANT EQUIPMENT - RAIL CARS</t>
  </si>
  <si>
    <t>TOTAL ACCOUNT 312.02 - BOILER PLANT EQUIPMENT - RAIL CARS</t>
  </si>
  <si>
    <t xml:space="preserve">GENERATORS, cont.                                </t>
  </si>
  <si>
    <t>100-S2.5</t>
  </si>
  <si>
    <t>80-S4</t>
  </si>
  <si>
    <t>55-R3</t>
  </si>
  <si>
    <t>30-R2</t>
  </si>
  <si>
    <t>60-S3</t>
  </si>
  <si>
    <t>50-S3</t>
  </si>
  <si>
    <t>55-R2.5</t>
  </si>
  <si>
    <t>55-R1.5</t>
  </si>
  <si>
    <t>50-R2.5</t>
  </si>
  <si>
    <t>FULLY ACCRUED</t>
  </si>
  <si>
    <t xml:space="preserve">STRUCTURES AND IMPROVEMENTS                    </t>
  </si>
  <si>
    <t xml:space="preserve">UNDERGROUND CONDUIT                            </t>
  </si>
  <si>
    <t>CALCULATED ANNUAL DEPRECIATION RATES AS OF DECEMBER 31, 2011</t>
  </si>
  <si>
    <t>TRANSPORTATION EQUIPMENT - CARS AND LIGHT TRUCKS</t>
  </si>
  <si>
    <t>TRANSPORTATION EQUIPMENT - HEAVY TRUCKS AND OTHER</t>
  </si>
  <si>
    <t>POWER OPERATED EQUIPMENT - SMALL MACHINERY</t>
  </si>
  <si>
    <t>POWER OPERATED EQUIPMENT - OTHER</t>
  </si>
  <si>
    <t>POWER OPERATED EQUIPMENT - LARGE MACHINERY</t>
  </si>
  <si>
    <t>HYDRAULIC PRODUCTION PLANT</t>
  </si>
  <si>
    <t xml:space="preserve">    TOTAL HYDRAULIC PRODUCTION PLANT </t>
  </si>
  <si>
    <t xml:space="preserve">MISCELLANEOUS POWER PLANT EQUIPMENT </t>
  </si>
  <si>
    <t>MISCELLANEOUS POWER PLANT EQUIPMENT, cont.</t>
  </si>
  <si>
    <t>TOTAL ACCOUNT 316 - MISCELLANEOUS POWER PLANT EQUIPMENT</t>
  </si>
  <si>
    <t>MISCELLANEOUS POWER PLANT EQUIPMENT</t>
  </si>
  <si>
    <t>TOTAL ACCOUNT 335 - MISCELLANEOUS POWER PLANT EQUIPMENT</t>
  </si>
  <si>
    <t xml:space="preserve">MISCELLANEOUS POWER PLANT EQUIPMENT                 </t>
  </si>
  <si>
    <t>TOTAL ACCOUNT 346 - MISCELLANEOUS POWER PLANT EQUIPMENT</t>
  </si>
  <si>
    <t xml:space="preserve">LAND RIGHTS              </t>
  </si>
  <si>
    <t xml:space="preserve">-   </t>
  </si>
  <si>
    <t>LOUISVILLE GAS AND ELECTRIC COMPANY</t>
  </si>
  <si>
    <t xml:space="preserve">  CANE RUN UNIT 4 SCRUBBER       </t>
  </si>
  <si>
    <t xml:space="preserve">  CANE RUN UNIT 5 SCRUBBER       </t>
  </si>
  <si>
    <t xml:space="preserve">  CANE RUN UNIT 6 SCRUBBER       </t>
  </si>
  <si>
    <t xml:space="preserve">  MILL CREEK UNIT 1 SCRUBBER     </t>
  </si>
  <si>
    <t xml:space="preserve">  MILL CREEK UNIT 2 SCRUBBER     </t>
  </si>
  <si>
    <t xml:space="preserve">  MILL CREEK UNIT 3 SCRUBBER     </t>
  </si>
  <si>
    <t xml:space="preserve">  MILL CREEK UNIT 4 SCRUBBER     </t>
  </si>
  <si>
    <t xml:space="preserve">  TRIMBLE COUNTY UNIT 1 SCRUBBER</t>
  </si>
  <si>
    <t xml:space="preserve">  TRIMBLE COUNTY UNIT 1    </t>
  </si>
  <si>
    <t xml:space="preserve">  TRIMBLE COUNTY UNIT 2</t>
  </si>
  <si>
    <t xml:space="preserve">  TRIMBLE COUNTY UNIT 2 SCRUBBER </t>
  </si>
  <si>
    <t xml:space="preserve">  MILL CREEK LOCOMOTIVE         </t>
  </si>
  <si>
    <t xml:space="preserve">  CANE RUN RAIL CARS</t>
  </si>
  <si>
    <t xml:space="preserve">  MILL CREEK RAIL CARS</t>
  </si>
  <si>
    <t xml:space="preserve">  PADDY'S RUN GENERATOR 12                 </t>
  </si>
  <si>
    <t xml:space="preserve">  PADDY'S RUN GENERATOR 13                 </t>
  </si>
  <si>
    <t xml:space="preserve">  BROWN CT 5              </t>
  </si>
  <si>
    <t xml:space="preserve">  BROWN CT 6</t>
  </si>
  <si>
    <t xml:space="preserve">  BROWN CT 7</t>
  </si>
  <si>
    <t xml:space="preserve">  TRIMBLE COUNTY CT 5                        </t>
  </si>
  <si>
    <t xml:space="preserve">  TRIMBLE COUNTY CT 6</t>
  </si>
  <si>
    <t xml:space="preserve">  TRIMBLE COUNTY CT 7</t>
  </si>
  <si>
    <t xml:space="preserve">  TRIMBLE COUNTY CT 8</t>
  </si>
  <si>
    <t xml:space="preserve">  TRIMBLE COUNTY CT 9</t>
  </si>
  <si>
    <t xml:space="preserve">  TRIMBLE COUNTY CT 10</t>
  </si>
  <si>
    <t xml:space="preserve">  PADDY'S RUN GENERATOR 11                 </t>
  </si>
  <si>
    <t>RESERVOIRS, DAMS AND WATERWAY</t>
  </si>
  <si>
    <t>TOTAL ACCOUNT 332 - RESERVOIRS, DAMS AND WATERWAY</t>
  </si>
  <si>
    <t>WATER WHEELS, TURBINES AND GENERATORS</t>
  </si>
  <si>
    <t>TOTAL ACCOUNT 333 - WATER WHEELS, TURBINES AND GENERATORS</t>
  </si>
  <si>
    <t>ROADS, RAILROADS AND BRIDGES</t>
  </si>
  <si>
    <t>TOTAL ACCOUNT 336 - ROADS, RAILROADS AND BRIDGES</t>
  </si>
  <si>
    <t xml:space="preserve">POLES, TOWERS AND FIXTURES                   </t>
  </si>
  <si>
    <t>100-S1</t>
  </si>
  <si>
    <t>50-R1.5</t>
  </si>
  <si>
    <t>25-R2.5</t>
  </si>
  <si>
    <t>60-S1.5</t>
  </si>
  <si>
    <t>55-S2</t>
  </si>
  <si>
    <t>45-R2.5</t>
  </si>
  <si>
    <t>100-S2</t>
  </si>
  <si>
    <t>80-S1.5</t>
  </si>
  <si>
    <t>45-R3</t>
  </si>
  <si>
    <t>60-R3</t>
  </si>
  <si>
    <t>70-R3</t>
  </si>
  <si>
    <t>53-R2</t>
  </si>
  <si>
    <t>50-R2</t>
  </si>
  <si>
    <t>35-R3</t>
  </si>
  <si>
    <t>50-L1.5</t>
  </si>
  <si>
    <t>70-R4</t>
  </si>
  <si>
    <t>30-R2.5</t>
  </si>
  <si>
    <t>28-L0.5</t>
  </si>
  <si>
    <t>35-R2</t>
  </si>
  <si>
    <t>7-L2.5</t>
  </si>
  <si>
    <t>20-S1</t>
  </si>
  <si>
    <t>14-S1.5</t>
  </si>
  <si>
    <t>25-SQ</t>
  </si>
  <si>
    <t>8-L2</t>
  </si>
  <si>
    <t>17-L3</t>
  </si>
  <si>
    <t>12-L1.5</t>
  </si>
  <si>
    <t>CALCULATION OF WEIGHTED NET SALVAGE PERCENT FOR GENERATION PLANT AS OF DECEMBER 31, 2011</t>
  </si>
  <si>
    <t>Terminal Retirements</t>
  </si>
  <si>
    <t>Interim Retirements</t>
  </si>
  <si>
    <t>Total</t>
  </si>
  <si>
    <t>Estimated</t>
  </si>
  <si>
    <t>Retirements</t>
  </si>
  <si>
    <t>Net Salvage</t>
  </si>
  <si>
    <t>Account</t>
  </si>
  <si>
    <t>($)</t>
  </si>
  <si>
    <t>(%)</t>
  </si>
  <si>
    <t>(1)</t>
  </si>
  <si>
    <t>(4)=(2)x(3)</t>
  </si>
  <si>
    <t>(7)=(5)x(6)</t>
  </si>
  <si>
    <t>(8)=(4)+(7)</t>
  </si>
  <si>
    <t>(9)=(2)+(5)</t>
  </si>
  <si>
    <t>STEAM PRODUCTION PLANT</t>
  </si>
  <si>
    <t>CANE RUN GENERATING STATION</t>
  </si>
  <si>
    <t>BOILER PLANT EQUIPMENT</t>
  </si>
  <si>
    <t>TURBOGENERATOR UNITS</t>
  </si>
  <si>
    <t>TOTAL CANE RUN GENERATING STATION</t>
  </si>
  <si>
    <t>MILL CREEK GENERATING STATION</t>
  </si>
  <si>
    <t>TOTAL MILL CREEK GENERATING STATION</t>
  </si>
  <si>
    <t>TRIMBLE COUNTY GENERATING STATION</t>
  </si>
  <si>
    <t>TOTAL TRIMBLE COUNTY GENERATING STATION</t>
  </si>
  <si>
    <t>TOTAL STEAM PRODUCTION PLANT</t>
  </si>
  <si>
    <t>OHIO FALLS</t>
  </si>
  <si>
    <t>RESERVOIRS, DAMS AND WATERWAYS</t>
  </si>
  <si>
    <t>TOTAL OHIO FALLS</t>
  </si>
  <si>
    <t>TOTAL HYDRAULIC PRODUCTION PLANT</t>
  </si>
  <si>
    <t>BROWN CTS</t>
  </si>
  <si>
    <t>FUEL HOLDERS, PRODUCERS AND ACCESSORIES</t>
  </si>
  <si>
    <t>PRIME MOVERS</t>
  </si>
  <si>
    <t>GENERATORS</t>
  </si>
  <si>
    <t>TOTAL BROWN CTS</t>
  </si>
  <si>
    <t>CANE RUN CT</t>
  </si>
  <si>
    <t>TOTAL CANE RUN CT</t>
  </si>
  <si>
    <t>PADDY'S RUN GENERATORS</t>
  </si>
  <si>
    <t>TOTAL PADDY'S RUN GENERATORS</t>
  </si>
  <si>
    <t>TRIMBLE COUNTY CTS</t>
  </si>
  <si>
    <t>TOTAL TRIMBLE COUNTY CTS</t>
  </si>
  <si>
    <t>ZORN AND RIVER ROAD CTS</t>
  </si>
  <si>
    <t>TOTAL ZORN AND RIVER ROAD CTS</t>
  </si>
  <si>
    <t>TOTAL OTHER PRODUCTION PLANT</t>
  </si>
  <si>
    <t>GRAND TOTAL</t>
  </si>
  <si>
    <t>SPANOS'S</t>
  </si>
  <si>
    <t>Current Rates and Accruals</t>
  </si>
  <si>
    <t>Difference</t>
  </si>
  <si>
    <t>Rate</t>
  </si>
  <si>
    <t>Accrual</t>
  </si>
  <si>
    <t>(11)=(4)*(10)</t>
  </si>
  <si>
    <t>(12)=(7)-(11)</t>
  </si>
  <si>
    <t>Snavely King Majoros &amp; Associates, Inc.</t>
  </si>
  <si>
    <t>Sources:</t>
  </si>
  <si>
    <t>Columns (1) to (9) from Spanos's Study Table 1.</t>
  </si>
  <si>
    <t>Columns (11) to (12) Calculated by SKM</t>
  </si>
  <si>
    <t>Column  (10) LGE Response to KIUC 1-29</t>
  </si>
  <si>
    <t>SNAVELY KING MAJOROS &amp; ASSOCIATES, INC. PROPOSALS</t>
  </si>
  <si>
    <t>(6)= ((1-(3))*(4))-(5)</t>
  </si>
  <si>
    <t>COMPARISON OF SPANOS'S PROPOSALS TO CURRENT</t>
  </si>
  <si>
    <t>Spanos Proposed</t>
  </si>
  <si>
    <t>Original Cost</t>
  </si>
  <si>
    <t>Spanos INS%</t>
  </si>
  <si>
    <t>INS $</t>
  </si>
  <si>
    <t>Total NS %</t>
  </si>
  <si>
    <t xml:space="preserve">SKM Interim Retirements </t>
  </si>
  <si>
    <t>(10)=-(8)/(9)</t>
  </si>
  <si>
    <t xml:space="preserve">-     </t>
  </si>
  <si>
    <t>(9)</t>
  </si>
  <si>
    <t>(7)=(6)/(9)</t>
  </si>
  <si>
    <t>SNAVELY KING MAJOROS &amp; ASSOCIATES, INC.  PROPOSALS</t>
  </si>
  <si>
    <t>SUMMARY OF INCREMENTAL ADJUSTMENTS</t>
  </si>
  <si>
    <t xml:space="preserve">Cumulative </t>
  </si>
  <si>
    <t>Adjustment #</t>
  </si>
  <si>
    <t>Description of Adjustment</t>
  </si>
  <si>
    <t>Amount</t>
  </si>
  <si>
    <t>Increment</t>
  </si>
  <si>
    <t>No terminal net salvage</t>
  </si>
  <si>
    <t>Cum Correct interim retirement amount</t>
  </si>
  <si>
    <t>Adjusted remaining lives for production accounts</t>
  </si>
  <si>
    <t>Adjusted remaining lives for transmission, distribution, and general</t>
  </si>
  <si>
    <t>LOUISVILLE GAS AND ELECTRIC</t>
  </si>
  <si>
    <t>Spanos Rates and Accruals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</si>
</sst>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(* #,##0_);_(* \(#,##0\);_(* &quot;-&quot;_);_(@_)"/>
    <numFmt numFmtId="43" formatCode="_(* #,##0.00_);_(* \(#,##0.00\);_(* &quot;-&quot;??_);_(@_)"/>
    <numFmt numFmtId="164" formatCode="0.0"/>
    <numFmt numFmtId="165" formatCode="0_);\(0\)"/>
    <numFmt numFmtId="166" formatCode="_(* #,##0_);_(* \(#,##0\);_(* &quot;-&quot;??_);_(@_)"/>
    <numFmt numFmtId="167" formatCode="#,##0.0000_);\(#,##0.0000\)"/>
    <numFmt numFmtId="168" formatCode="#,##0.0_);\(#,##0.0\)"/>
    <numFmt numFmtId="169" formatCode="_(* #,##0.0000_);_(* \(#,##0.0000\);_(* &quot;-&quot;??_);_(@_)"/>
    <numFmt numFmtId="170" formatCode="0.0%"/>
    <numFmt numFmtId="171" formatCode="0.0000"/>
  </numFmts>
  <fonts count="38" x14ac:knownFonts="1">
    <font>
      <sz val="12"/>
      <name val="Arial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0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9">
    <xf numFmtId="0" fontId="0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20" fillId="5" borderId="0" applyNumberFormat="0" applyBorder="0" applyAlignment="0" applyProtection="0"/>
    <xf numFmtId="0" fontId="21" fillId="6" borderId="8" applyNumberFormat="0" applyAlignment="0" applyProtection="0"/>
    <xf numFmtId="0" fontId="22" fillId="7" borderId="9" applyNumberFormat="0" applyAlignment="0" applyProtection="0"/>
    <xf numFmtId="0" fontId="23" fillId="7" borderId="8" applyNumberFormat="0" applyAlignment="0" applyProtection="0"/>
    <xf numFmtId="0" fontId="24" fillId="0" borderId="10" applyNumberFormat="0" applyFill="0" applyAlignment="0" applyProtection="0"/>
    <xf numFmtId="0" fontId="25" fillId="8" borderId="1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3" applyNumberFormat="0" applyFill="0" applyAlignment="0" applyProtection="0"/>
    <xf numFmtId="0" fontId="29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9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12" applyNumberFormat="0" applyFont="0" applyAlignment="0" applyProtection="0"/>
    <xf numFmtId="0" fontId="11" fillId="0" borderId="0"/>
    <xf numFmtId="9" fontId="34" fillId="0" borderId="0" applyFont="0" applyFill="0" applyBorder="0" applyAlignment="0" applyProtection="0"/>
  </cellStyleXfs>
  <cellXfs count="322">
    <xf numFmtId="0" fontId="0" fillId="0" borderId="0" xfId="0" applyAlignment="1"/>
    <xf numFmtId="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NumberFormat="1" applyFont="1" applyAlignment="1">
      <alignment horizontal="centerContinuous"/>
    </xf>
    <xf numFmtId="0" fontId="3" fillId="0" borderId="0" xfId="0" applyNumberFormat="1" applyFont="1" applyAlignment="1">
      <alignment horizontal="center"/>
    </xf>
    <xf numFmtId="3" fontId="3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NumberFormat="1" applyFont="1" applyAlignment="1">
      <alignment horizontal="centerContinuous"/>
    </xf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NumberFormat="1" applyFont="1" applyAlignment="1"/>
    <xf numFmtId="164" fontId="5" fillId="0" borderId="0" xfId="0" applyNumberFormat="1" applyFont="1" applyAlignment="1"/>
    <xf numFmtId="3" fontId="5" fillId="0" borderId="0" xfId="0" applyNumberFormat="1" applyFont="1" applyAlignment="1"/>
    <xf numFmtId="0" fontId="5" fillId="0" borderId="0" xfId="0" applyFont="1" applyAlignment="1"/>
    <xf numFmtId="0" fontId="6" fillId="0" borderId="0" xfId="0" applyNumberFormat="1" applyFont="1" applyAlignment="1"/>
    <xf numFmtId="0" fontId="7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left"/>
    </xf>
    <xf numFmtId="0" fontId="9" fillId="0" borderId="0" xfId="0" applyNumberFormat="1" applyFont="1" applyAlignment="1"/>
    <xf numFmtId="0" fontId="0" fillId="0" borderId="0" xfId="0"/>
    <xf numFmtId="164" fontId="0" fillId="0" borderId="0" xfId="0" applyNumberFormat="1"/>
    <xf numFmtId="2" fontId="0" fillId="0" borderId="0" xfId="0" applyNumberFormat="1"/>
    <xf numFmtId="3" fontId="0" fillId="0" borderId="0" xfId="0" applyNumberFormat="1"/>
    <xf numFmtId="0" fontId="0" fillId="0" borderId="0" xfId="0" applyNumberFormat="1"/>
    <xf numFmtId="0" fontId="0" fillId="0" borderId="1" xfId="0" applyBorder="1"/>
    <xf numFmtId="0" fontId="0" fillId="0" borderId="0" xfId="0" applyNumberFormat="1" applyAlignment="1">
      <alignment horizontal="centerContinuous"/>
    </xf>
    <xf numFmtId="37" fontId="3" fillId="0" borderId="1" xfId="0" applyNumberFormat="1" applyFont="1" applyBorder="1" applyAlignment="1">
      <alignment horizontal="center"/>
    </xf>
    <xf numFmtId="165" fontId="0" fillId="0" borderId="0" xfId="0" applyNumberFormat="1"/>
    <xf numFmtId="165" fontId="0" fillId="0" borderId="0" xfId="0" applyNumberFormat="1" applyAlignment="1">
      <alignment horizontal="centerContinuous"/>
    </xf>
    <xf numFmtId="165" fontId="3" fillId="0" borderId="0" xfId="0" applyNumberFormat="1" applyFont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165" fontId="0" fillId="0" borderId="0" xfId="0" applyNumberFormat="1" applyAlignment="1"/>
    <xf numFmtId="165" fontId="2" fillId="0" borderId="0" xfId="0" applyNumberFormat="1" applyFont="1" applyAlignment="1">
      <alignment horizontal="center"/>
    </xf>
    <xf numFmtId="37" fontId="0" fillId="0" borderId="0" xfId="0" applyNumberFormat="1"/>
    <xf numFmtId="37" fontId="0" fillId="0" borderId="0" xfId="0" applyNumberFormat="1" applyAlignment="1">
      <alignment horizontal="centerContinuous"/>
    </xf>
    <xf numFmtId="37" fontId="0" fillId="0" borderId="0" xfId="0" applyNumberFormat="1" applyAlignment="1"/>
    <xf numFmtId="37" fontId="3" fillId="0" borderId="0" xfId="0" applyNumberFormat="1" applyFont="1" applyAlignment="1">
      <alignment horizontal="center"/>
    </xf>
    <xf numFmtId="37" fontId="0" fillId="0" borderId="1" xfId="0" applyNumberFormat="1" applyBorder="1"/>
    <xf numFmtId="37" fontId="5" fillId="0" borderId="0" xfId="0" applyNumberFormat="1" applyFont="1" applyAlignment="1"/>
    <xf numFmtId="37" fontId="5" fillId="0" borderId="2" xfId="0" applyNumberFormat="1" applyFont="1" applyBorder="1" applyAlignment="1"/>
    <xf numFmtId="0" fontId="10" fillId="0" borderId="0" xfId="0" applyFont="1" applyAlignment="1">
      <alignment horizontal="centerContinuous"/>
    </xf>
    <xf numFmtId="165" fontId="2" fillId="0" borderId="0" xfId="0" applyNumberFormat="1" applyFont="1" applyFill="1" applyAlignment="1">
      <alignment horizontal="center"/>
    </xf>
    <xf numFmtId="39" fontId="2" fillId="0" borderId="0" xfId="2" applyNumberFormat="1" applyFont="1"/>
    <xf numFmtId="0" fontId="2" fillId="0" borderId="0" xfId="2" applyFont="1"/>
    <xf numFmtId="37" fontId="2" fillId="0" borderId="0" xfId="2" applyNumberFormat="1" applyFont="1"/>
    <xf numFmtId="37" fontId="2" fillId="0" borderId="3" xfId="2" applyNumberFormat="1" applyFont="1" applyBorder="1"/>
    <xf numFmtId="0" fontId="3" fillId="0" borderId="3" xfId="0" applyNumberFormat="1" applyFont="1" applyBorder="1" applyAlignment="1">
      <alignment horizontal="center"/>
    </xf>
    <xf numFmtId="0" fontId="12" fillId="0" borderId="0" xfId="0" applyNumberFormat="1" applyFont="1" applyAlignment="1">
      <alignment horizontal="left"/>
    </xf>
    <xf numFmtId="0" fontId="12" fillId="0" borderId="0" xfId="0" applyFont="1" applyAlignment="1"/>
    <xf numFmtId="0" fontId="13" fillId="0" borderId="0" xfId="0" applyNumberFormat="1" applyFont="1" applyAlignment="1">
      <alignment horizontal="left"/>
    </xf>
    <xf numFmtId="0" fontId="2" fillId="0" borderId="0" xfId="0" applyFont="1" applyFill="1" applyAlignment="1"/>
    <xf numFmtId="37" fontId="10" fillId="0" borderId="0" xfId="2" applyNumberFormat="1" applyFont="1"/>
    <xf numFmtId="37" fontId="12" fillId="0" borderId="0" xfId="0" applyNumberFormat="1" applyFont="1" applyAlignment="1"/>
    <xf numFmtId="2" fontId="12" fillId="0" borderId="0" xfId="0" applyNumberFormat="1" applyFont="1"/>
    <xf numFmtId="164" fontId="12" fillId="0" borderId="0" xfId="0" applyNumberFormat="1" applyFont="1"/>
    <xf numFmtId="0" fontId="12" fillId="0" borderId="0" xfId="0" applyFont="1"/>
    <xf numFmtId="2" fontId="0" fillId="0" borderId="0" xfId="0" applyNumberFormat="1" applyFill="1"/>
    <xf numFmtId="0" fontId="0" fillId="0" borderId="0" xfId="0" applyFill="1" applyAlignment="1"/>
    <xf numFmtId="0" fontId="2" fillId="0" borderId="0" xfId="0" applyFont="1" applyFill="1" applyAlignment="1">
      <alignment horizontal="center"/>
    </xf>
    <xf numFmtId="3" fontId="0" fillId="0" borderId="0" xfId="0" applyNumberFormat="1" applyFill="1"/>
    <xf numFmtId="0" fontId="3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37" fontId="0" fillId="0" borderId="0" xfId="0" applyNumberFormat="1" applyFill="1"/>
    <xf numFmtId="164" fontId="0" fillId="0" borderId="0" xfId="0" applyNumberFormat="1" applyFill="1"/>
    <xf numFmtId="0" fontId="0" fillId="0" borderId="0" xfId="0" applyFill="1"/>
    <xf numFmtId="37" fontId="5" fillId="0" borderId="0" xfId="0" applyNumberFormat="1" applyFont="1" applyBorder="1" applyAlignment="1"/>
    <xf numFmtId="3" fontId="5" fillId="0" borderId="0" xfId="0" applyNumberFormat="1" applyFont="1" applyBorder="1" applyAlignment="1"/>
    <xf numFmtId="2" fontId="0" fillId="0" borderId="0" xfId="0" applyNumberFormat="1" applyAlignment="1">
      <alignment horizontal="right"/>
    </xf>
    <xf numFmtId="165" fontId="12" fillId="0" borderId="0" xfId="0" applyNumberFormat="1" applyFont="1" applyAlignment="1">
      <alignment horizontal="center"/>
    </xf>
    <xf numFmtId="3" fontId="12" fillId="0" borderId="0" xfId="0" applyNumberFormat="1" applyFont="1" applyAlignment="1"/>
    <xf numFmtId="3" fontId="12" fillId="0" borderId="0" xfId="0" applyNumberFormat="1" applyFont="1"/>
    <xf numFmtId="0" fontId="2" fillId="0" borderId="0" xfId="0" applyFont="1" applyAlignment="1"/>
    <xf numFmtId="0" fontId="2" fillId="0" borderId="0" xfId="0" applyNumberFormat="1" applyFont="1" applyAlignment="1"/>
    <xf numFmtId="0" fontId="3" fillId="0" borderId="0" xfId="0" applyFont="1" applyAlignment="1">
      <alignment horizontal="centerContinuous"/>
    </xf>
    <xf numFmtId="0" fontId="0" fillId="0" borderId="0" xfId="0" applyFont="1" applyFill="1" applyAlignment="1"/>
    <xf numFmtId="0" fontId="2" fillId="0" borderId="0" xfId="0" applyFont="1"/>
    <xf numFmtId="164" fontId="0" fillId="0" borderId="0" xfId="0" applyNumberFormat="1" applyAlignment="1">
      <alignment horizontal="right"/>
    </xf>
    <xf numFmtId="0" fontId="2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left"/>
    </xf>
    <xf numFmtId="0" fontId="3" fillId="0" borderId="0" xfId="0" applyNumberFormat="1" applyFont="1" applyAlignment="1"/>
    <xf numFmtId="165" fontId="0" fillId="0" borderId="0" xfId="0" applyNumberFormat="1" applyFill="1" applyAlignment="1"/>
    <xf numFmtId="2" fontId="0" fillId="0" borderId="0" xfId="0" quotePrefix="1" applyNumberFormat="1" applyAlignment="1">
      <alignment horizontal="right"/>
    </xf>
    <xf numFmtId="2" fontId="3" fillId="0" borderId="0" xfId="0" applyNumberFormat="1" applyFont="1" applyAlignment="1">
      <alignment horizontal="right"/>
    </xf>
    <xf numFmtId="37" fontId="5" fillId="0" borderId="3" xfId="0" applyNumberFormat="1" applyFont="1" applyBorder="1" applyAlignment="1"/>
    <xf numFmtId="37" fontId="10" fillId="0" borderId="4" xfId="2" applyNumberFormat="1" applyFont="1" applyBorder="1"/>
    <xf numFmtId="0" fontId="10" fillId="2" borderId="0" xfId="0" applyFont="1" applyFill="1" applyAlignment="1">
      <alignment horizontal="centerContinuous"/>
    </xf>
    <xf numFmtId="0" fontId="3" fillId="2" borderId="0" xfId="0" applyFont="1" applyFill="1" applyAlignment="1">
      <alignment horizontal="centerContinuous"/>
    </xf>
    <xf numFmtId="0" fontId="0" fillId="2" borderId="0" xfId="0" applyFill="1"/>
    <xf numFmtId="165" fontId="0" fillId="2" borderId="0" xfId="0" applyNumberFormat="1" applyFill="1" applyAlignment="1"/>
    <xf numFmtId="0" fontId="0" fillId="2" borderId="0" xfId="0" applyFill="1" applyAlignment="1"/>
    <xf numFmtId="0" fontId="31" fillId="2" borderId="0" xfId="44" applyFont="1" applyFill="1" applyAlignment="1">
      <alignment horizontal="centerContinuous"/>
    </xf>
    <xf numFmtId="0" fontId="30" fillId="2" borderId="0" xfId="44" applyFont="1" applyFill="1" applyAlignment="1">
      <alignment horizontal="centerContinuous"/>
    </xf>
    <xf numFmtId="0" fontId="1" fillId="0" borderId="0" xfId="44"/>
    <xf numFmtId="0" fontId="30" fillId="0" borderId="0" xfId="44" applyFont="1"/>
    <xf numFmtId="0" fontId="31" fillId="0" borderId="0" xfId="44" applyFont="1"/>
    <xf numFmtId="0" fontId="31" fillId="0" borderId="0" xfId="45" applyNumberFormat="1" applyFont="1"/>
    <xf numFmtId="0" fontId="31" fillId="0" borderId="0" xfId="44" applyFont="1" applyAlignment="1">
      <alignment horizontal="center"/>
    </xf>
    <xf numFmtId="0" fontId="30" fillId="0" borderId="0" xfId="44" applyFont="1" applyAlignment="1">
      <alignment horizontal="center"/>
    </xf>
    <xf numFmtId="0" fontId="30" fillId="0" borderId="0" xfId="44" applyFont="1" applyAlignment="1">
      <alignment horizontal="centerContinuous"/>
    </xf>
    <xf numFmtId="0" fontId="30" fillId="0" borderId="3" xfId="44" applyFont="1" applyBorder="1" applyAlignment="1">
      <alignment horizontal="centerContinuous"/>
    </xf>
    <xf numFmtId="0" fontId="31" fillId="0" borderId="0" xfId="45" applyNumberFormat="1" applyFont="1" applyAlignment="1">
      <alignment horizontal="center"/>
    </xf>
    <xf numFmtId="0" fontId="30" fillId="0" borderId="3" xfId="44" applyFont="1" applyBorder="1" applyAlignment="1">
      <alignment horizontal="center"/>
    </xf>
    <xf numFmtId="0" fontId="30" fillId="0" borderId="0" xfId="44" quotePrefix="1" applyNumberFormat="1" applyFont="1" applyAlignment="1">
      <alignment horizontal="centerContinuous"/>
    </xf>
    <xf numFmtId="0" fontId="30" fillId="0" borderId="14" xfId="44" applyFont="1" applyBorder="1" applyAlignment="1">
      <alignment horizontal="center"/>
    </xf>
    <xf numFmtId="0" fontId="30" fillId="0" borderId="0" xfId="44" applyFont="1" applyBorder="1" applyAlignment="1">
      <alignment horizontal="center"/>
    </xf>
    <xf numFmtId="0" fontId="31" fillId="0" borderId="0" xfId="44" applyFont="1" applyAlignment="1">
      <alignment horizontal="centerContinuous"/>
    </xf>
    <xf numFmtId="0" fontId="31" fillId="0" borderId="0" xfId="45" applyNumberFormat="1" applyFont="1" applyAlignment="1">
      <alignment horizontal="right"/>
    </xf>
    <xf numFmtId="166" fontId="31" fillId="0" borderId="0" xfId="45" applyNumberFormat="1" applyFont="1"/>
    <xf numFmtId="166" fontId="30" fillId="0" borderId="0" xfId="45" applyNumberFormat="1" applyFont="1"/>
    <xf numFmtId="0" fontId="30" fillId="0" borderId="0" xfId="44" applyNumberFormat="1" applyFont="1" applyAlignment="1">
      <alignment horizontal="left"/>
    </xf>
    <xf numFmtId="37" fontId="31" fillId="0" borderId="0" xfId="44" applyNumberFormat="1" applyFont="1" applyAlignment="1">
      <alignment horizontal="center"/>
    </xf>
    <xf numFmtId="43" fontId="31" fillId="0" borderId="0" xfId="44" applyNumberFormat="1" applyFont="1"/>
    <xf numFmtId="0" fontId="30" fillId="0" borderId="0" xfId="44" applyFont="1" applyBorder="1" applyAlignment="1">
      <alignment horizontal="centerContinuous"/>
    </xf>
    <xf numFmtId="166" fontId="31" fillId="0" borderId="0" xfId="44" applyNumberFormat="1" applyFont="1"/>
    <xf numFmtId="166" fontId="31" fillId="0" borderId="3" xfId="44" applyNumberFormat="1" applyFont="1" applyBorder="1"/>
    <xf numFmtId="2" fontId="31" fillId="0" borderId="0" xfId="44" applyNumberFormat="1" applyFont="1" applyAlignment="1">
      <alignment horizontal="right" indent="1"/>
    </xf>
    <xf numFmtId="0" fontId="32" fillId="0" borderId="0" xfId="44" quotePrefix="1" applyNumberFormat="1" applyFont="1" applyAlignment="1">
      <alignment horizontal="left"/>
    </xf>
    <xf numFmtId="0" fontId="32" fillId="0" borderId="0" xfId="45" applyNumberFormat="1" applyFont="1" applyAlignment="1">
      <alignment horizontal="left"/>
    </xf>
    <xf numFmtId="166" fontId="31" fillId="0" borderId="0" xfId="45" applyNumberFormat="1" applyFont="1" applyAlignment="1">
      <alignment horizontal="right" indent="1"/>
    </xf>
    <xf numFmtId="0" fontId="31" fillId="0" borderId="0" xfId="44" applyFont="1" applyBorder="1"/>
    <xf numFmtId="0" fontId="30" fillId="0" borderId="0" xfId="45" applyNumberFormat="1" applyFont="1" applyAlignment="1">
      <alignment horizontal="left"/>
    </xf>
    <xf numFmtId="166" fontId="31" fillId="0" borderId="0" xfId="45" applyNumberFormat="1" applyFont="1" applyAlignment="1">
      <alignment horizontal="center"/>
    </xf>
    <xf numFmtId="166" fontId="31" fillId="0" borderId="3" xfId="45" applyNumberFormat="1" applyFont="1" applyBorder="1" applyAlignment="1">
      <alignment horizontal="center"/>
    </xf>
    <xf numFmtId="166" fontId="31" fillId="0" borderId="3" xfId="45" applyNumberFormat="1" applyFont="1" applyBorder="1" applyAlignment="1">
      <alignment horizontal="right" indent="1"/>
    </xf>
    <xf numFmtId="166" fontId="31" fillId="0" borderId="0" xfId="45" applyNumberFormat="1" applyFont="1" applyAlignment="1">
      <alignment horizontal="right"/>
    </xf>
    <xf numFmtId="43" fontId="1" fillId="0" borderId="0" xfId="44" applyNumberFormat="1"/>
    <xf numFmtId="167" fontId="31" fillId="0" borderId="0" xfId="44" applyNumberFormat="1" applyFont="1"/>
    <xf numFmtId="37" fontId="31" fillId="0" borderId="0" xfId="44" applyNumberFormat="1" applyFont="1" applyAlignment="1">
      <alignment horizontal="right"/>
    </xf>
    <xf numFmtId="165" fontId="30" fillId="0" borderId="0" xfId="44" quotePrefix="1" applyNumberFormat="1" applyFont="1" applyAlignment="1">
      <alignment horizontal="center"/>
    </xf>
    <xf numFmtId="165" fontId="30" fillId="0" borderId="0" xfId="44" applyNumberFormat="1" applyFont="1" applyAlignment="1">
      <alignment horizontal="center"/>
    </xf>
    <xf numFmtId="0" fontId="31" fillId="0" borderId="0" xfId="45" applyNumberFormat="1" applyFont="1" applyBorder="1" applyAlignment="1">
      <alignment horizontal="right"/>
    </xf>
    <xf numFmtId="37" fontId="31" fillId="0" borderId="0" xfId="44" applyNumberFormat="1" applyFont="1" applyBorder="1" applyAlignment="1">
      <alignment horizontal="right"/>
    </xf>
    <xf numFmtId="0" fontId="31" fillId="0" borderId="0" xfId="45" applyNumberFormat="1" applyFont="1" applyBorder="1" applyAlignment="1">
      <alignment horizontal="center"/>
    </xf>
    <xf numFmtId="0" fontId="31" fillId="0" borderId="0" xfId="45" applyNumberFormat="1" applyFont="1" applyBorder="1"/>
    <xf numFmtId="166" fontId="31" fillId="0" borderId="0" xfId="45" applyNumberFormat="1" applyFont="1" applyBorder="1" applyAlignment="1">
      <alignment horizontal="right" indent="1"/>
    </xf>
    <xf numFmtId="37" fontId="31" fillId="0" borderId="0" xfId="44" applyNumberFormat="1" applyFont="1" applyBorder="1" applyAlignment="1">
      <alignment horizontal="center"/>
    </xf>
    <xf numFmtId="166" fontId="31" fillId="0" borderId="0" xfId="45" applyNumberFormat="1" applyFont="1" applyBorder="1" applyAlignment="1">
      <alignment horizontal="center"/>
    </xf>
    <xf numFmtId="166" fontId="31" fillId="0" borderId="0" xfId="45" applyNumberFormat="1" applyFont="1" applyBorder="1" applyAlignment="1">
      <alignment horizontal="right"/>
    </xf>
    <xf numFmtId="166" fontId="31" fillId="0" borderId="0" xfId="44" applyNumberFormat="1" applyFont="1" applyBorder="1"/>
    <xf numFmtId="166" fontId="32" fillId="0" borderId="0" xfId="45" applyNumberFormat="1" applyFont="1"/>
    <xf numFmtId="0" fontId="32" fillId="0" borderId="0" xfId="44" applyFont="1"/>
    <xf numFmtId="37" fontId="32" fillId="0" borderId="0" xfId="44" applyNumberFormat="1" applyFont="1" applyAlignment="1">
      <alignment horizontal="center"/>
    </xf>
    <xf numFmtId="166" fontId="32" fillId="0" borderId="0" xfId="45" applyNumberFormat="1" applyFont="1" applyAlignment="1">
      <alignment horizontal="right"/>
    </xf>
    <xf numFmtId="166" fontId="32" fillId="0" borderId="15" xfId="45" applyNumberFormat="1" applyFont="1" applyBorder="1"/>
    <xf numFmtId="43" fontId="31" fillId="0" borderId="0" xfId="45" applyNumberFormat="1" applyFont="1" applyAlignment="1">
      <alignment horizontal="right"/>
    </xf>
    <xf numFmtId="43" fontId="32" fillId="0" borderId="0" xfId="44" applyNumberFormat="1" applyFont="1"/>
    <xf numFmtId="166" fontId="30" fillId="0" borderId="3" xfId="45" applyNumberFormat="1" applyFont="1" applyBorder="1"/>
    <xf numFmtId="166" fontId="30" fillId="0" borderId="4" xfId="45" applyNumberFormat="1" applyFont="1" applyBorder="1"/>
    <xf numFmtId="165" fontId="3" fillId="0" borderId="3" xfId="0" applyNumberFormat="1" applyFont="1" applyBorder="1" applyAlignment="1">
      <alignment horizontal="center"/>
    </xf>
    <xf numFmtId="165" fontId="3" fillId="0" borderId="0" xfId="0" applyNumberFormat="1" applyFont="1" applyBorder="1" applyAlignment="1"/>
    <xf numFmtId="10" fontId="0" fillId="0" borderId="0" xfId="0" applyNumberFormat="1" applyAlignment="1"/>
    <xf numFmtId="10" fontId="0" fillId="0" borderId="0" xfId="0" applyNumberFormat="1" applyFill="1" applyAlignment="1"/>
    <xf numFmtId="10" fontId="12" fillId="0" borderId="0" xfId="0" applyNumberFormat="1" applyFont="1" applyAlignment="1"/>
    <xf numFmtId="10" fontId="2" fillId="0" borderId="0" xfId="0" applyNumberFormat="1" applyFont="1" applyAlignment="1"/>
    <xf numFmtId="3" fontId="0" fillId="0" borderId="0" xfId="0" applyNumberFormat="1" applyAlignment="1"/>
    <xf numFmtId="3" fontId="0" fillId="2" borderId="0" xfId="0" applyNumberFormat="1" applyFill="1" applyAlignment="1"/>
    <xf numFmtId="3" fontId="0" fillId="0" borderId="0" xfId="0" applyNumberFormat="1" applyFill="1" applyAlignment="1"/>
    <xf numFmtId="3" fontId="3" fillId="0" borderId="3" xfId="0" applyNumberFormat="1" applyFont="1" applyBorder="1" applyAlignment="1">
      <alignment horizontal="center"/>
    </xf>
    <xf numFmtId="3" fontId="0" fillId="0" borderId="3" xfId="0" applyNumberFormat="1" applyBorder="1" applyAlignment="1"/>
    <xf numFmtId="38" fontId="0" fillId="0" borderId="0" xfId="0" applyNumberFormat="1" applyAlignment="1"/>
    <xf numFmtId="38" fontId="0" fillId="2" borderId="0" xfId="0" applyNumberFormat="1" applyFill="1" applyAlignment="1"/>
    <xf numFmtId="38" fontId="0" fillId="0" borderId="0" xfId="0" applyNumberFormat="1" applyFill="1" applyAlignment="1"/>
    <xf numFmtId="38" fontId="3" fillId="0" borderId="3" xfId="0" applyNumberFormat="1" applyFont="1" applyBorder="1" applyAlignment="1">
      <alignment horizontal="center"/>
    </xf>
    <xf numFmtId="38" fontId="3" fillId="0" borderId="0" xfId="0" applyNumberFormat="1" applyFont="1" applyAlignment="1">
      <alignment horizontal="center"/>
    </xf>
    <xf numFmtId="38" fontId="0" fillId="0" borderId="3" xfId="0" applyNumberFormat="1" applyBorder="1" applyAlignment="1"/>
    <xf numFmtId="38" fontId="12" fillId="0" borderId="0" xfId="0" applyNumberFormat="1" applyFont="1" applyAlignment="1"/>
    <xf numFmtId="41" fontId="0" fillId="0" borderId="0" xfId="0" applyNumberFormat="1" applyAlignment="1"/>
    <xf numFmtId="41" fontId="0" fillId="0" borderId="0" xfId="0" applyNumberFormat="1"/>
    <xf numFmtId="41" fontId="0" fillId="0" borderId="0" xfId="0" applyNumberFormat="1" applyFill="1" applyAlignment="1"/>
    <xf numFmtId="41" fontId="2" fillId="0" borderId="0" xfId="2" applyNumberFormat="1" applyFont="1" applyFill="1"/>
    <xf numFmtId="41" fontId="2" fillId="0" borderId="0" xfId="2" applyNumberFormat="1" applyFont="1"/>
    <xf numFmtId="41" fontId="2" fillId="0" borderId="3" xfId="2" applyNumberFormat="1" applyFont="1" applyFill="1" applyBorder="1"/>
    <xf numFmtId="41" fontId="2" fillId="0" borderId="3" xfId="2" applyNumberFormat="1" applyFont="1" applyBorder="1"/>
    <xf numFmtId="41" fontId="12" fillId="0" borderId="0" xfId="2" applyNumberFormat="1" applyFont="1" applyFill="1"/>
    <xf numFmtId="41" fontId="10" fillId="0" borderId="0" xfId="2" applyNumberFormat="1" applyFont="1"/>
    <xf numFmtId="41" fontId="12" fillId="0" borderId="0" xfId="2" applyNumberFormat="1" applyFont="1"/>
    <xf numFmtId="41" fontId="0" fillId="0" borderId="0" xfId="0" applyNumberFormat="1" applyFill="1"/>
    <xf numFmtId="41" fontId="10" fillId="0" borderId="3" xfId="2" applyNumberFormat="1" applyFont="1" applyBorder="1"/>
    <xf numFmtId="41" fontId="10" fillId="0" borderId="4" xfId="2" applyNumberFormat="1" applyFont="1" applyBorder="1"/>
    <xf numFmtId="41" fontId="5" fillId="0" borderId="2" xfId="0" applyNumberFormat="1" applyFont="1" applyBorder="1" applyAlignment="1"/>
    <xf numFmtId="41" fontId="5" fillId="0" borderId="0" xfId="0" applyNumberFormat="1" applyFont="1" applyBorder="1" applyAlignment="1"/>
    <xf numFmtId="41" fontId="0" fillId="0" borderId="0" xfId="1" applyNumberFormat="1" applyFont="1"/>
    <xf numFmtId="37" fontId="0" fillId="0" borderId="0" xfId="0" applyNumberFormat="1" applyBorder="1"/>
    <xf numFmtId="0" fontId="0" fillId="0" borderId="0" xfId="0" applyBorder="1" applyAlignment="1"/>
    <xf numFmtId="166" fontId="0" fillId="0" borderId="0" xfId="1" applyNumberFormat="1" applyFont="1" applyAlignment="1"/>
    <xf numFmtId="37" fontId="12" fillId="0" borderId="0" xfId="0" applyNumberFormat="1" applyFont="1" applyBorder="1" applyAlignment="1"/>
    <xf numFmtId="166" fontId="0" fillId="0" borderId="0" xfId="1" applyNumberFormat="1" applyFont="1" applyBorder="1" applyAlignment="1"/>
    <xf numFmtId="38" fontId="0" fillId="0" borderId="0" xfId="0" applyNumberFormat="1" applyBorder="1" applyAlignment="1"/>
    <xf numFmtId="166" fontId="3" fillId="0" borderId="0" xfId="1" applyNumberFormat="1" applyFont="1" applyAlignment="1"/>
    <xf numFmtId="37" fontId="10" fillId="0" borderId="0" xfId="2" applyNumberFormat="1" applyFont="1" applyBorder="1"/>
    <xf numFmtId="41" fontId="10" fillId="2" borderId="0" xfId="0" applyNumberFormat="1" applyFont="1" applyFill="1" applyAlignment="1">
      <alignment horizontal="centerContinuous"/>
    </xf>
    <xf numFmtId="41" fontId="10" fillId="0" borderId="0" xfId="0" applyNumberFormat="1" applyFont="1" applyAlignment="1">
      <alignment horizontal="centerContinuous"/>
    </xf>
    <xf numFmtId="41" fontId="0" fillId="0" borderId="0" xfId="0" applyNumberFormat="1" applyAlignment="1">
      <alignment horizontal="centerContinuous"/>
    </xf>
    <xf numFmtId="41" fontId="3" fillId="0" borderId="0" xfId="0" applyNumberFormat="1" applyFont="1" applyAlignment="1">
      <alignment horizontal="center"/>
    </xf>
    <xf numFmtId="41" fontId="3" fillId="0" borderId="1" xfId="0" applyNumberFormat="1" applyFont="1" applyBorder="1" applyAlignment="1">
      <alignment horizontal="center"/>
    </xf>
    <xf numFmtId="0" fontId="33" fillId="0" borderId="0" xfId="0" applyFont="1" applyAlignment="1"/>
    <xf numFmtId="168" fontId="0" fillId="0" borderId="0" xfId="0" applyNumberFormat="1"/>
    <xf numFmtId="168" fontId="2" fillId="0" borderId="0" xfId="2" applyNumberFormat="1" applyFont="1"/>
    <xf numFmtId="168" fontId="12" fillId="0" borderId="0" xfId="0" applyNumberFormat="1" applyFont="1" applyAlignment="1"/>
    <xf numFmtId="168" fontId="10" fillId="0" borderId="0" xfId="2" applyNumberFormat="1" applyFont="1"/>
    <xf numFmtId="168" fontId="5" fillId="0" borderId="0" xfId="0" applyNumberFormat="1" applyFont="1" applyAlignment="1"/>
    <xf numFmtId="168" fontId="0" fillId="0" borderId="0" xfId="0" applyNumberFormat="1" applyFill="1"/>
    <xf numFmtId="41" fontId="2" fillId="0" borderId="0" xfId="0" applyNumberFormat="1" applyFont="1" applyAlignment="1">
      <alignment horizontal="centerContinuous"/>
    </xf>
    <xf numFmtId="41" fontId="0" fillId="0" borderId="0" xfId="0" quotePrefix="1" applyNumberFormat="1" applyAlignment="1">
      <alignment horizontal="right"/>
    </xf>
    <xf numFmtId="41" fontId="12" fillId="0" borderId="0" xfId="0" applyNumberFormat="1" applyFont="1"/>
    <xf numFmtId="41" fontId="0" fillId="0" borderId="3" xfId="0" quotePrefix="1" applyNumberFormat="1" applyBorder="1" applyAlignment="1">
      <alignment horizontal="right"/>
    </xf>
    <xf numFmtId="168" fontId="0" fillId="0" borderId="0" xfId="0" applyNumberFormat="1" applyBorder="1"/>
    <xf numFmtId="10" fontId="0" fillId="0" borderId="0" xfId="48" quotePrefix="1" applyNumberFormat="1" applyFont="1" applyAlignment="1">
      <alignment horizontal="right"/>
    </xf>
    <xf numFmtId="41" fontId="0" fillId="0" borderId="0" xfId="0" quotePrefix="1" applyNumberFormat="1" applyBorder="1" applyAlignment="1">
      <alignment horizontal="right"/>
    </xf>
    <xf numFmtId="41" fontId="2" fillId="0" borderId="0" xfId="0" quotePrefix="1" applyNumberFormat="1" applyFont="1" applyBorder="1" applyAlignment="1">
      <alignment horizontal="right"/>
    </xf>
    <xf numFmtId="10" fontId="12" fillId="0" borderId="0" xfId="0" applyNumberFormat="1" applyFont="1"/>
    <xf numFmtId="10" fontId="0" fillId="0" borderId="0" xfId="0" applyNumberFormat="1" applyBorder="1" applyAlignment="1"/>
    <xf numFmtId="10" fontId="0" fillId="0" borderId="3" xfId="48" quotePrefix="1" applyNumberFormat="1" applyFont="1" applyBorder="1" applyAlignment="1">
      <alignment horizontal="right"/>
    </xf>
    <xf numFmtId="10" fontId="0" fillId="0" borderId="0" xfId="48" quotePrefix="1" applyNumberFormat="1" applyFont="1" applyBorder="1" applyAlignment="1">
      <alignment horizontal="right"/>
    </xf>
    <xf numFmtId="10" fontId="2" fillId="0" borderId="0" xfId="0" applyNumberFormat="1" applyFont="1" applyAlignment="1">
      <alignment horizontal="right"/>
    </xf>
    <xf numFmtId="10" fontId="0" fillId="0" borderId="0" xfId="0" applyNumberFormat="1"/>
    <xf numFmtId="10" fontId="0" fillId="0" borderId="0" xfId="0" applyNumberFormat="1" applyAlignment="1">
      <alignment horizontal="right"/>
    </xf>
    <xf numFmtId="10" fontId="0" fillId="0" borderId="0" xfId="0" applyNumberFormat="1" applyFill="1"/>
    <xf numFmtId="10" fontId="5" fillId="0" borderId="0" xfId="0" applyNumberFormat="1" applyFont="1" applyAlignment="1"/>
    <xf numFmtId="38" fontId="2" fillId="0" borderId="3" xfId="0" applyNumberFormat="1" applyFont="1" applyBorder="1" applyAlignment="1"/>
    <xf numFmtId="10" fontId="0" fillId="0" borderId="0" xfId="48" applyNumberFormat="1" applyFont="1" applyAlignment="1"/>
    <xf numFmtId="10" fontId="2" fillId="0" borderId="0" xfId="48" applyNumberFormat="1" applyFont="1" applyAlignment="1">
      <alignment horizontal="center"/>
    </xf>
    <xf numFmtId="43" fontId="0" fillId="0" borderId="0" xfId="48" applyNumberFormat="1" applyFont="1" applyAlignment="1"/>
    <xf numFmtId="43" fontId="2" fillId="0" borderId="0" xfId="48" applyNumberFormat="1" applyFont="1" applyAlignment="1">
      <alignment horizontal="center"/>
    </xf>
    <xf numFmtId="0" fontId="3" fillId="2" borderId="19" xfId="0" applyFont="1" applyFill="1" applyBorder="1" applyAlignment="1">
      <alignment horizontal="centerContinuous"/>
    </xf>
    <xf numFmtId="0" fontId="10" fillId="2" borderId="20" xfId="0" applyFont="1" applyFill="1" applyBorder="1" applyAlignment="1">
      <alignment horizontal="centerContinuous"/>
    </xf>
    <xf numFmtId="41" fontId="10" fillId="2" borderId="20" xfId="0" applyNumberFormat="1" applyFont="1" applyFill="1" applyBorder="1" applyAlignment="1">
      <alignment horizontal="centerContinuous"/>
    </xf>
    <xf numFmtId="0" fontId="10" fillId="2" borderId="21" xfId="0" applyFont="1" applyFill="1" applyBorder="1" applyAlignment="1">
      <alignment horizontal="centerContinuous"/>
    </xf>
    <xf numFmtId="0" fontId="10" fillId="2" borderId="22" xfId="0" applyFont="1" applyFill="1" applyBorder="1" applyAlignment="1">
      <alignment horizontal="centerContinuous"/>
    </xf>
    <xf numFmtId="0" fontId="10" fillId="2" borderId="0" xfId="0" applyFont="1" applyFill="1" applyBorder="1" applyAlignment="1">
      <alignment horizontal="centerContinuous"/>
    </xf>
    <xf numFmtId="41" fontId="10" fillId="2" borderId="0" xfId="0" applyNumberFormat="1" applyFont="1" applyFill="1" applyBorder="1" applyAlignment="1">
      <alignment horizontal="centerContinuous"/>
    </xf>
    <xf numFmtId="0" fontId="10" fillId="2" borderId="23" xfId="0" applyFont="1" applyFill="1" applyBorder="1" applyAlignment="1">
      <alignment horizontal="centerContinuous"/>
    </xf>
    <xf numFmtId="0" fontId="3" fillId="2" borderId="24" xfId="0" applyFont="1" applyFill="1" applyBorder="1" applyAlignment="1">
      <alignment horizontal="centerContinuous"/>
    </xf>
    <xf numFmtId="0" fontId="10" fillId="2" borderId="25" xfId="0" applyFont="1" applyFill="1" applyBorder="1" applyAlignment="1">
      <alignment horizontal="centerContinuous"/>
    </xf>
    <xf numFmtId="41" fontId="10" fillId="2" borderId="25" xfId="0" applyNumberFormat="1" applyFont="1" applyFill="1" applyBorder="1" applyAlignment="1">
      <alignment horizontal="centerContinuous"/>
    </xf>
    <xf numFmtId="0" fontId="10" fillId="2" borderId="26" xfId="0" applyFont="1" applyFill="1" applyBorder="1" applyAlignment="1">
      <alignment horizontal="centerContinuous"/>
    </xf>
    <xf numFmtId="37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5" fillId="0" borderId="0" xfId="44" applyFont="1"/>
    <xf numFmtId="0" fontId="35" fillId="0" borderId="0" xfId="45" applyNumberFormat="1" applyFont="1" applyAlignment="1">
      <alignment horizontal="right"/>
    </xf>
    <xf numFmtId="0" fontId="36" fillId="0" borderId="0" xfId="44" applyFont="1"/>
    <xf numFmtId="166" fontId="2" fillId="0" borderId="0" xfId="1" applyNumberFormat="1" applyFont="1" applyFill="1"/>
    <xf numFmtId="166" fontId="0" fillId="0" borderId="0" xfId="1" applyNumberFormat="1" applyFont="1"/>
    <xf numFmtId="166" fontId="0" fillId="0" borderId="0" xfId="1" quotePrefix="1" applyNumberFormat="1" applyFont="1" applyAlignment="1">
      <alignment horizontal="right"/>
    </xf>
    <xf numFmtId="166" fontId="36" fillId="0" borderId="0" xfId="1" applyNumberFormat="1" applyFont="1"/>
    <xf numFmtId="166" fontId="30" fillId="0" borderId="0" xfId="45" applyNumberFormat="1" applyFont="1" applyBorder="1"/>
    <xf numFmtId="0" fontId="37" fillId="0" borderId="27" xfId="44" applyFont="1" applyBorder="1" applyAlignment="1">
      <alignment horizontal="center"/>
    </xf>
    <xf numFmtId="3" fontId="0" fillId="0" borderId="0" xfId="0" applyNumberFormat="1" applyBorder="1" applyAlignment="1"/>
    <xf numFmtId="10" fontId="0" fillId="0" borderId="0" xfId="48" applyNumberFormat="1" applyFont="1" applyBorder="1" applyAlignment="1"/>
    <xf numFmtId="0" fontId="30" fillId="0" borderId="0" xfId="45" applyNumberFormat="1" applyFont="1" applyBorder="1" applyAlignment="1">
      <alignment horizontal="left"/>
    </xf>
    <xf numFmtId="0" fontId="30" fillId="0" borderId="0" xfId="44" applyFont="1" applyBorder="1"/>
    <xf numFmtId="0" fontId="3" fillId="0" borderId="0" xfId="0" applyFont="1" applyAlignment="1"/>
    <xf numFmtId="166" fontId="0" fillId="0" borderId="0" xfId="1" quotePrefix="1" applyNumberFormat="1" applyFont="1" applyBorder="1" applyAlignment="1">
      <alignment horizontal="right"/>
    </xf>
    <xf numFmtId="166" fontId="0" fillId="0" borderId="0" xfId="1" applyNumberFormat="1" applyFont="1" applyBorder="1"/>
    <xf numFmtId="166" fontId="36" fillId="0" borderId="0" xfId="1" applyNumberFormat="1" applyFont="1" applyBorder="1"/>
    <xf numFmtId="166" fontId="2" fillId="0" borderId="0" xfId="1" applyNumberFormat="1" applyFont="1" applyBorder="1" applyAlignment="1"/>
    <xf numFmtId="166" fontId="3" fillId="0" borderId="0" xfId="1" applyNumberFormat="1" applyFont="1" applyBorder="1" applyAlignment="1"/>
    <xf numFmtId="165" fontId="0" fillId="0" borderId="0" xfId="0" applyNumberFormat="1" applyBorder="1" applyAlignment="1"/>
    <xf numFmtId="2" fontId="2" fillId="0" borderId="0" xfId="0" applyNumberFormat="1" applyFont="1"/>
    <xf numFmtId="37" fontId="2" fillId="0" borderId="0" xfId="0" applyNumberFormat="1" applyFont="1" applyAlignment="1"/>
    <xf numFmtId="37" fontId="2" fillId="0" borderId="0" xfId="0" applyNumberFormat="1" applyFont="1" applyAlignment="1">
      <alignment horizontal="center"/>
    </xf>
    <xf numFmtId="166" fontId="3" fillId="0" borderId="0" xfId="1" applyNumberFormat="1" applyFont="1" applyAlignment="1">
      <alignment horizontal="center"/>
    </xf>
    <xf numFmtId="37" fontId="35" fillId="0" borderId="0" xfId="44" applyNumberFormat="1" applyFont="1" applyAlignment="1">
      <alignment horizontal="center"/>
    </xf>
    <xf numFmtId="166" fontId="2" fillId="0" borderId="0" xfId="1" applyNumberFormat="1" applyFont="1" applyAlignment="1">
      <alignment horizontal="center"/>
    </xf>
    <xf numFmtId="37" fontId="3" fillId="0" borderId="0" xfId="2" applyNumberFormat="1" applyFont="1" applyAlignment="1">
      <alignment horizontal="center"/>
    </xf>
    <xf numFmtId="169" fontId="0" fillId="0" borderId="0" xfId="0" applyNumberFormat="1" applyAlignment="1"/>
    <xf numFmtId="10" fontId="0" fillId="0" borderId="0" xfId="48" applyNumberFormat="1" applyFont="1"/>
    <xf numFmtId="10" fontId="35" fillId="0" borderId="0" xfId="48" applyNumberFormat="1" applyFont="1"/>
    <xf numFmtId="10" fontId="3" fillId="0" borderId="0" xfId="48" applyNumberFormat="1" applyFont="1" applyAlignment="1"/>
    <xf numFmtId="10" fontId="12" fillId="0" borderId="0" xfId="48" applyNumberFormat="1" applyFont="1" applyAlignment="1"/>
    <xf numFmtId="10" fontId="2" fillId="0" borderId="0" xfId="48" applyNumberFormat="1" applyFont="1" applyAlignment="1"/>
    <xf numFmtId="10" fontId="5" fillId="0" borderId="0" xfId="48" applyNumberFormat="1" applyFont="1" applyAlignment="1"/>
    <xf numFmtId="10" fontId="10" fillId="0" borderId="0" xfId="48" applyNumberFormat="1" applyFont="1"/>
    <xf numFmtId="10" fontId="0" fillId="0" borderId="0" xfId="1" applyNumberFormat="1" applyFont="1" applyAlignment="1"/>
    <xf numFmtId="2" fontId="2" fillId="0" borderId="0" xfId="0" applyNumberFormat="1" applyFont="1" applyAlignment="1">
      <alignment horizontal="center"/>
    </xf>
    <xf numFmtId="41" fontId="3" fillId="0" borderId="1" xfId="0" applyNumberFormat="1" applyFont="1" applyBorder="1" applyAlignment="1"/>
    <xf numFmtId="164" fontId="3" fillId="0" borderId="0" xfId="0" applyNumberFormat="1" applyFont="1" applyAlignment="1">
      <alignment horizontal="right"/>
    </xf>
    <xf numFmtId="9" fontId="2" fillId="0" borderId="0" xfId="48" applyFont="1" applyAlignment="1">
      <alignment horizontal="center"/>
    </xf>
    <xf numFmtId="170" fontId="2" fillId="0" borderId="0" xfId="48" applyNumberFormat="1" applyFont="1" applyAlignment="1">
      <alignment horizontal="center"/>
    </xf>
    <xf numFmtId="9" fontId="2" fillId="0" borderId="0" xfId="48" applyNumberFormat="1" applyFont="1" applyAlignment="1">
      <alignment horizontal="center"/>
    </xf>
    <xf numFmtId="2" fontId="0" fillId="0" borderId="0" xfId="0" applyNumberFormat="1" applyAlignment="1"/>
    <xf numFmtId="2" fontId="2" fillId="0" borderId="0" xfId="0" applyNumberFormat="1" applyFont="1" applyAlignment="1"/>
    <xf numFmtId="49" fontId="3" fillId="0" borderId="1" xfId="0" applyNumberFormat="1" applyFont="1" applyBorder="1" applyAlignment="1">
      <alignment horizontal="center"/>
    </xf>
    <xf numFmtId="171" fontId="0" fillId="0" borderId="0" xfId="48" applyNumberFormat="1" applyFont="1" applyAlignment="1">
      <alignment horizontal="right"/>
    </xf>
    <xf numFmtId="2" fontId="0" fillId="0" borderId="0" xfId="48" applyNumberFormat="1" applyFont="1" applyAlignment="1"/>
    <xf numFmtId="2" fontId="0" fillId="0" borderId="0" xfId="0" applyNumberFormat="1" applyFill="1" applyAlignment="1"/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3" fillId="0" borderId="0" xfId="0" applyFont="1" applyFill="1" applyBorder="1" applyAlignment="1"/>
    <xf numFmtId="0" fontId="0" fillId="0" borderId="0" xfId="0" applyFill="1" applyBorder="1" applyAlignment="1"/>
    <xf numFmtId="0" fontId="0" fillId="2" borderId="28" xfId="0" applyFill="1" applyBorder="1" applyAlignment="1"/>
    <xf numFmtId="0" fontId="0" fillId="2" borderId="28" xfId="0" applyFill="1" applyBorder="1" applyAlignment="1">
      <alignment horizontal="center"/>
    </xf>
    <xf numFmtId="0" fontId="2" fillId="2" borderId="27" xfId="0" applyFont="1" applyFill="1" applyBorder="1" applyAlignment="1"/>
    <xf numFmtId="0" fontId="2" fillId="2" borderId="29" xfId="0" applyFont="1" applyFill="1" applyBorder="1" applyAlignment="1"/>
    <xf numFmtId="0" fontId="0" fillId="2" borderId="29" xfId="0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165" fontId="3" fillId="2" borderId="16" xfId="0" applyNumberFormat="1" applyFont="1" applyFill="1" applyBorder="1" applyAlignment="1">
      <alignment horizontal="center"/>
    </xf>
    <xf numFmtId="165" fontId="3" fillId="2" borderId="17" xfId="0" applyNumberFormat="1" applyFont="1" applyFill="1" applyBorder="1" applyAlignment="1">
      <alignment horizontal="center"/>
    </xf>
    <xf numFmtId="165" fontId="3" fillId="2" borderId="18" xfId="0" applyNumberFormat="1" applyFont="1" applyFill="1" applyBorder="1" applyAlignment="1">
      <alignment horizontal="center"/>
    </xf>
    <xf numFmtId="37" fontId="3" fillId="2" borderId="16" xfId="0" applyNumberFormat="1" applyFont="1" applyFill="1" applyBorder="1" applyAlignment="1">
      <alignment horizontal="center"/>
    </xf>
    <xf numFmtId="37" fontId="3" fillId="2" borderId="17" xfId="0" applyNumberFormat="1" applyFont="1" applyFill="1" applyBorder="1" applyAlignment="1">
      <alignment horizontal="center"/>
    </xf>
    <xf numFmtId="37" fontId="3" fillId="2" borderId="18" xfId="0" applyNumberFormat="1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30" fillId="0" borderId="0" xfId="44" applyNumberFormat="1" applyFont="1" applyAlignment="1">
      <alignment horizontal="center"/>
    </xf>
    <xf numFmtId="0" fontId="30" fillId="0" borderId="0" xfId="44" applyFont="1" applyBorder="1" applyAlignment="1">
      <alignment horizontal="center"/>
    </xf>
    <xf numFmtId="0" fontId="30" fillId="0" borderId="0" xfId="44" quotePrefix="1" applyNumberFormat="1" applyFont="1" applyAlignment="1">
      <alignment horizontal="center"/>
    </xf>
    <xf numFmtId="0" fontId="30" fillId="2" borderId="0" xfId="44" applyFont="1" applyFill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0" fillId="2" borderId="23" xfId="0" applyFont="1" applyFill="1" applyBorder="1" applyAlignment="1">
      <alignment horizontal="center"/>
    </xf>
    <xf numFmtId="165" fontId="3" fillId="0" borderId="16" xfId="0" applyNumberFormat="1" applyFont="1" applyBorder="1" applyAlignment="1">
      <alignment horizontal="center"/>
    </xf>
    <xf numFmtId="165" fontId="3" fillId="0" borderId="17" xfId="0" applyNumberFormat="1" applyFont="1" applyBorder="1" applyAlignment="1">
      <alignment horizontal="center"/>
    </xf>
    <xf numFmtId="165" fontId="3" fillId="0" borderId="18" xfId="0" applyNumberFormat="1" applyFont="1" applyBorder="1" applyAlignment="1">
      <alignment horizontal="center"/>
    </xf>
  </cellXfs>
  <cellStyles count="49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10" builtinId="27" customBuiltin="1"/>
    <cellStyle name="Calculation" xfId="14" builtinId="22" customBuiltin="1"/>
    <cellStyle name="Check Cell" xfId="16" builtinId="23" customBuiltin="1"/>
    <cellStyle name="Comma" xfId="1" builtinId="3"/>
    <cellStyle name="Comma 2" xfId="45"/>
    <cellStyle name="Explanatory Text" xfId="18" builtinId="53" customBuiltin="1"/>
    <cellStyle name="Good" xfId="9" builtinId="26" customBuiltin="1"/>
    <cellStyle name="Heading 1" xfId="5" builtinId="16" customBuiltin="1"/>
    <cellStyle name="Heading 2" xfId="6" builtinId="17" customBuiltin="1"/>
    <cellStyle name="Heading 3" xfId="7" builtinId="18" customBuiltin="1"/>
    <cellStyle name="Heading 4" xfId="8" builtinId="19" customBuiltin="1"/>
    <cellStyle name="Input" xfId="12" builtinId="20" customBuiltin="1"/>
    <cellStyle name="Linked Cell" xfId="15" builtinId="24" customBuiltin="1"/>
    <cellStyle name="Neutral" xfId="11" builtinId="28" customBuiltin="1"/>
    <cellStyle name="Normal" xfId="0" builtinId="0"/>
    <cellStyle name="Normal 2" xfId="47"/>
    <cellStyle name="Normal 3" xfId="3"/>
    <cellStyle name="Normal 4" xfId="44"/>
    <cellStyle name="Normal_Iowa ASL GPAMORT" xfId="2"/>
    <cellStyle name="Note 2" xfId="46"/>
    <cellStyle name="Output" xfId="13" builtinId="21" customBuiltin="1"/>
    <cellStyle name="Percent" xfId="48" builtinId="5"/>
    <cellStyle name="Title" xfId="4" builtinId="15" customBuiltin="1"/>
    <cellStyle name="Total" xfId="19" builtinId="25" customBuiltin="1"/>
    <cellStyle name="Warning Text" xfId="17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-417%20KY%20LG&amp;E%20and%20KU%20Rate%20Case%20Depreciation%20Studies/300%20SK%20Case/307%20SK%20Testimony/307.1%20Direct/307.13%20Workpapers/Life%20and%20Curve%20Comparison%20table%20with%20SK%20RL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AYFR%20BG%20VG%20LGE%20Versio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"/>
      <sheetName val="LGE"/>
      <sheetName val="Sheet3"/>
    </sheetNames>
    <sheetDataSet>
      <sheetData sheetId="0">
        <row r="23">
          <cell r="I23" t="str">
            <v>300 - R1</v>
          </cell>
        </row>
      </sheetData>
      <sheetData sheetId="1">
        <row r="14">
          <cell r="I14" t="str">
            <v>225 - S0.5</v>
          </cell>
        </row>
        <row r="15">
          <cell r="I15" t="str">
            <v xml:space="preserve"> 63.6 - S0.5</v>
          </cell>
        </row>
        <row r="18">
          <cell r="K18">
            <v>27.303339715896861</v>
          </cell>
        </row>
        <row r="19">
          <cell r="I19" t="str">
            <v xml:space="preserve"> 185.3 - L0</v>
          </cell>
        </row>
        <row r="20">
          <cell r="I20" t="str">
            <v>45 - R2.5</v>
          </cell>
        </row>
        <row r="24">
          <cell r="I24" t="str">
            <v>100 - S2</v>
          </cell>
        </row>
        <row r="25">
          <cell r="I25" t="str">
            <v xml:space="preserve"> 100 - S2</v>
          </cell>
        </row>
        <row r="26">
          <cell r="I26" t="str">
            <v xml:space="preserve"> 100 - S2</v>
          </cell>
        </row>
        <row r="27">
          <cell r="I27" t="str">
            <v xml:space="preserve"> 83.9 - S0.5</v>
          </cell>
        </row>
        <row r="28">
          <cell r="I28" t="str">
            <v>80 - S1.5</v>
          </cell>
        </row>
        <row r="29">
          <cell r="I29" t="str">
            <v>91 - L5</v>
          </cell>
        </row>
        <row r="32">
          <cell r="I32" t="str">
            <v>112 - S1</v>
          </cell>
        </row>
        <row r="33">
          <cell r="I33" t="str">
            <v xml:space="preserve"> 66.8 - L0</v>
          </cell>
        </row>
        <row r="34">
          <cell r="I34" t="str">
            <v>171.7 - O3</v>
          </cell>
        </row>
        <row r="35">
          <cell r="I35" t="str">
            <v>259 - S0</v>
          </cell>
        </row>
        <row r="36">
          <cell r="I36" t="str">
            <v xml:space="preserve"> 148 - R4</v>
          </cell>
        </row>
        <row r="37">
          <cell r="I37" t="str">
            <v xml:space="preserve"> 71 - L4</v>
          </cell>
        </row>
        <row r="44">
          <cell r="I44" t="str">
            <v>294 - R2.5</v>
          </cell>
          <cell r="K44">
            <v>272.54000000000002</v>
          </cell>
        </row>
        <row r="45">
          <cell r="I45" t="str">
            <v xml:space="preserve">59.3 - R0.5 </v>
          </cell>
          <cell r="K45">
            <v>48.74</v>
          </cell>
        </row>
        <row r="46">
          <cell r="I46" t="str">
            <v>80 - S0</v>
          </cell>
          <cell r="K46">
            <v>70.06</v>
          </cell>
        </row>
        <row r="47">
          <cell r="I47" t="str">
            <v>129.2 - R2</v>
          </cell>
          <cell r="K47">
            <v>110.19</v>
          </cell>
        </row>
        <row r="48">
          <cell r="I48" t="str">
            <v>68.9 - S0</v>
          </cell>
          <cell r="K48">
            <v>58.5</v>
          </cell>
        </row>
        <row r="49">
          <cell r="I49" t="str">
            <v>154.9 - 01</v>
          </cell>
          <cell r="K49">
            <v>144.41</v>
          </cell>
        </row>
        <row r="50">
          <cell r="I50" t="str">
            <v>227- R2</v>
          </cell>
          <cell r="K50">
            <v>216.3</v>
          </cell>
        </row>
        <row r="51">
          <cell r="I51" t="str">
            <v>42.9 - R4</v>
          </cell>
          <cell r="K51">
            <v>29.2</v>
          </cell>
        </row>
        <row r="58">
          <cell r="I58" t="str">
            <v>74.8 - 03</v>
          </cell>
          <cell r="K58">
            <v>72.16</v>
          </cell>
        </row>
        <row r="59">
          <cell r="I59" t="str">
            <v>55 - L0</v>
          </cell>
          <cell r="K59">
            <v>45.72</v>
          </cell>
        </row>
        <row r="60">
          <cell r="I60" t="str">
            <v>59.8 - R1</v>
          </cell>
          <cell r="K60">
            <v>47.94</v>
          </cell>
        </row>
        <row r="61">
          <cell r="I61" t="str">
            <v>50.1 - L1</v>
          </cell>
          <cell r="K61">
            <v>50.1</v>
          </cell>
        </row>
        <row r="62">
          <cell r="I62" t="str">
            <v>77.4 - L5</v>
          </cell>
          <cell r="K62">
            <v>60.06</v>
          </cell>
        </row>
        <row r="63">
          <cell r="I63" t="str">
            <v>82.2 - L2</v>
          </cell>
          <cell r="K63">
            <v>70.52</v>
          </cell>
        </row>
        <row r="64">
          <cell r="I64" t="str">
            <v>46 - S3</v>
          </cell>
          <cell r="K64">
            <v>30.55</v>
          </cell>
        </row>
        <row r="65">
          <cell r="I65" t="str">
            <v>50.4 - L1.5</v>
          </cell>
          <cell r="K65">
            <v>41.26</v>
          </cell>
        </row>
        <row r="66">
          <cell r="I66" t="str">
            <v>69.9 - L1</v>
          </cell>
          <cell r="K66">
            <v>50.57</v>
          </cell>
        </row>
        <row r="67">
          <cell r="I67" t="str">
            <v>53.5 - 03</v>
          </cell>
          <cell r="K67">
            <v>51.26</v>
          </cell>
        </row>
        <row r="68">
          <cell r="I68" t="str">
            <v>28 - L0.5</v>
          </cell>
          <cell r="K68">
            <v>21.52</v>
          </cell>
        </row>
        <row r="69">
          <cell r="I69" t="str">
            <v>40 - R1</v>
          </cell>
          <cell r="K69">
            <v>31</v>
          </cell>
        </row>
        <row r="76">
          <cell r="I76" t="str">
            <v>18.5 - L1</v>
          </cell>
          <cell r="K76">
            <v>13.43</v>
          </cell>
        </row>
        <row r="77">
          <cell r="I77" t="str">
            <v>32.4 - L5</v>
          </cell>
          <cell r="K77">
            <v>17.37</v>
          </cell>
        </row>
        <row r="78">
          <cell r="I78" t="str">
            <v>14 - S1.5</v>
          </cell>
          <cell r="K78">
            <v>3.63</v>
          </cell>
        </row>
        <row r="79">
          <cell r="I79" t="str">
            <v>25 - SQ</v>
          </cell>
          <cell r="K79">
            <v>15.75</v>
          </cell>
        </row>
        <row r="80">
          <cell r="I80" t="str">
            <v>43.8 - 02</v>
          </cell>
          <cell r="K80">
            <v>36.43</v>
          </cell>
        </row>
        <row r="81">
          <cell r="I81" t="str">
            <v>26.8 - R1</v>
          </cell>
          <cell r="K81">
            <v>22.24</v>
          </cell>
        </row>
        <row r="82">
          <cell r="I82" t="str">
            <v>12 - L1</v>
          </cell>
          <cell r="K82">
            <v>5.14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11 Projection Life Table"/>
      <sheetName val="311 Truncate"/>
      <sheetName val="312 PL"/>
      <sheetName val="312 Truncate"/>
      <sheetName val="314 PL"/>
      <sheetName val="314 Truncate"/>
      <sheetName val="315 PL"/>
      <sheetName val="315 Truncate"/>
      <sheetName val="316 PL"/>
      <sheetName val="316 Truncate"/>
      <sheetName val="331 PL"/>
      <sheetName val="331 Truncate"/>
      <sheetName val="332 PL"/>
      <sheetName val="332 Truncate"/>
      <sheetName val="333 PL"/>
      <sheetName val="333 Truncate"/>
      <sheetName val="334 PL"/>
      <sheetName val="334 Truncate"/>
      <sheetName val="335 PL"/>
      <sheetName val="335 Truncate"/>
      <sheetName val="336 PL"/>
      <sheetName val="336 Truncate"/>
      <sheetName val="341 PL"/>
      <sheetName val="341 Truncate"/>
      <sheetName val="342 PL"/>
      <sheetName val="342 Truncate"/>
      <sheetName val="343 PL"/>
      <sheetName val="343 Truncate"/>
      <sheetName val="344 PL"/>
      <sheetName val="344 Truncate"/>
      <sheetName val="345 PL"/>
      <sheetName val="345 Truncate"/>
      <sheetName val="346 PL"/>
      <sheetName val="346 Truncate"/>
    </sheetNames>
    <sheetDataSet>
      <sheetData sheetId="0">
        <row r="81">
          <cell r="E81">
            <v>24.920306420642195</v>
          </cell>
        </row>
      </sheetData>
      <sheetData sheetId="1"/>
      <sheetData sheetId="2">
        <row r="81">
          <cell r="E81">
            <v>25.770455654797651</v>
          </cell>
        </row>
      </sheetData>
      <sheetData sheetId="3"/>
      <sheetData sheetId="4">
        <row r="81">
          <cell r="E81">
            <v>27.303339715896861</v>
          </cell>
        </row>
      </sheetData>
      <sheetData sheetId="5"/>
      <sheetData sheetId="6">
        <row r="81">
          <cell r="E81">
            <v>27.688847260851077</v>
          </cell>
        </row>
      </sheetData>
      <sheetData sheetId="7"/>
      <sheetData sheetId="8">
        <row r="91">
          <cell r="E91">
            <v>20.987639375778283</v>
          </cell>
        </row>
      </sheetData>
      <sheetData sheetId="9"/>
      <sheetData sheetId="10">
        <row r="100">
          <cell r="E100">
            <v>51.556567914181301</v>
          </cell>
        </row>
      </sheetData>
      <sheetData sheetId="11"/>
      <sheetData sheetId="12">
        <row r="100">
          <cell r="E100">
            <v>44.345116451270833</v>
          </cell>
        </row>
      </sheetData>
      <sheetData sheetId="13"/>
      <sheetData sheetId="14">
        <row r="100">
          <cell r="E100">
            <v>86.991413270554901</v>
          </cell>
        </row>
      </sheetData>
      <sheetData sheetId="15"/>
      <sheetData sheetId="16">
        <row r="100">
          <cell r="E100">
            <v>28.585083214689888</v>
          </cell>
        </row>
      </sheetData>
      <sheetData sheetId="17"/>
      <sheetData sheetId="18">
        <row r="100">
          <cell r="E100">
            <v>28.004469670508055</v>
          </cell>
        </row>
      </sheetData>
      <sheetData sheetId="19"/>
      <sheetData sheetId="20">
        <row r="100">
          <cell r="E100">
            <v>28.998999208791208</v>
          </cell>
        </row>
      </sheetData>
      <sheetData sheetId="21"/>
      <sheetData sheetId="22">
        <row r="64">
          <cell r="E64">
            <v>21.82171065889743</v>
          </cell>
        </row>
      </sheetData>
      <sheetData sheetId="23"/>
      <sheetData sheetId="24">
        <row r="64">
          <cell r="E64">
            <v>19.065904201376298</v>
          </cell>
        </row>
      </sheetData>
      <sheetData sheetId="25"/>
      <sheetData sheetId="26">
        <row r="36">
          <cell r="E36">
            <v>19.853544925778063</v>
          </cell>
        </row>
      </sheetData>
      <sheetData sheetId="27"/>
      <sheetData sheetId="28">
        <row r="66">
          <cell r="E66">
            <v>16.898003693952163</v>
          </cell>
        </row>
      </sheetData>
      <sheetData sheetId="29"/>
      <sheetData sheetId="30">
        <row r="65">
          <cell r="E65">
            <v>20.993257043262894</v>
          </cell>
        </row>
      </sheetData>
      <sheetData sheetId="31"/>
      <sheetData sheetId="32">
        <row r="35">
          <cell r="E35">
            <v>19.98881695661888</v>
          </cell>
        </row>
      </sheetData>
      <sheetData sheetId="3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FFFF00"/>
    <pageSetUpPr autoPageBreaks="0" fitToPage="1"/>
  </sheetPr>
  <dimension ref="A1:Y356"/>
  <sheetViews>
    <sheetView topLeftCell="D1" zoomScale="70" zoomScaleNormal="70" workbookViewId="0">
      <pane ySplit="11" topLeftCell="A311" activePane="bottomLeft" state="frozen"/>
      <selection pane="bottomLeft" activeCell="Q328" sqref="Q286:Q328"/>
    </sheetView>
  </sheetViews>
  <sheetFormatPr defaultColWidth="9.77734375" defaultRowHeight="15" x14ac:dyDescent="0.2"/>
  <cols>
    <col min="1" max="1" width="9.77734375" customWidth="1"/>
    <col min="2" max="2" width="2.77734375" customWidth="1"/>
    <col min="3" max="3" width="51.77734375" customWidth="1"/>
    <col min="4" max="4" width="5.6640625" bestFit="1" customWidth="1"/>
    <col min="5" max="5" width="15.6640625" customWidth="1"/>
    <col min="6" max="6" width="3.77734375" customWidth="1"/>
    <col min="7" max="7" width="9.77734375" style="31" customWidth="1"/>
    <col min="8" max="8" width="3.77734375" customWidth="1"/>
    <col min="9" max="9" width="16" style="166" customWidth="1"/>
    <col min="10" max="10" width="3.77734375" customWidth="1"/>
    <col min="11" max="11" width="16.6640625" style="35" customWidth="1"/>
    <col min="12" max="12" width="3.77734375" style="35" customWidth="1"/>
    <col min="13" max="13" width="13.77734375" style="35" customWidth="1"/>
    <col min="14" max="14" width="3.77734375" style="35" customWidth="1"/>
    <col min="15" max="15" width="12.77734375" style="35" customWidth="1"/>
    <col min="16" max="16" width="3.77734375" customWidth="1"/>
    <col min="17" max="17" width="11.77734375" customWidth="1"/>
    <col min="18" max="18" width="3.77734375" customWidth="1"/>
    <col min="19" max="19" width="12.77734375" customWidth="1"/>
    <col min="20" max="20" width="3.88671875" customWidth="1"/>
    <col min="21" max="21" width="14.6640625" style="31" customWidth="1"/>
    <col min="22" max="22" width="3.77734375" customWidth="1"/>
    <col min="23" max="23" width="15.21875" style="154" customWidth="1"/>
    <col min="24" max="24" width="3.77734375" customWidth="1"/>
    <col min="25" max="25" width="15.21875" style="159" customWidth="1"/>
  </cols>
  <sheetData>
    <row r="1" spans="1:25" x14ac:dyDescent="0.2">
      <c r="A1" s="19"/>
      <c r="B1" s="19"/>
      <c r="C1" s="19"/>
      <c r="D1" s="19"/>
      <c r="E1" s="19"/>
      <c r="F1" s="19"/>
      <c r="G1" s="27"/>
      <c r="H1" s="19"/>
      <c r="I1" s="167"/>
      <c r="J1" s="19"/>
      <c r="K1" s="33"/>
      <c r="L1" s="33"/>
      <c r="M1" s="33"/>
      <c r="N1" s="33"/>
      <c r="O1" s="33"/>
      <c r="P1" s="19"/>
      <c r="Q1" s="19"/>
      <c r="R1" s="19"/>
      <c r="S1" s="19"/>
      <c r="T1" s="19"/>
    </row>
    <row r="2" spans="1:25" s="89" customFormat="1" ht="15.75" x14ac:dyDescent="0.25">
      <c r="A2" s="86" t="s">
        <v>144</v>
      </c>
      <c r="B2" s="85"/>
      <c r="C2" s="85"/>
      <c r="D2" s="85"/>
      <c r="E2" s="85"/>
      <c r="F2" s="85"/>
      <c r="G2" s="85"/>
      <c r="H2" s="85"/>
      <c r="I2" s="190"/>
      <c r="J2" s="85"/>
      <c r="K2" s="85"/>
      <c r="L2" s="85"/>
      <c r="M2" s="85"/>
      <c r="N2" s="85"/>
      <c r="O2" s="85"/>
      <c r="P2" s="85"/>
      <c r="Q2" s="85"/>
      <c r="R2" s="85"/>
      <c r="S2" s="85"/>
      <c r="T2" s="87"/>
      <c r="U2" s="88"/>
      <c r="W2" s="155"/>
      <c r="Y2" s="160"/>
    </row>
    <row r="3" spans="1:25" s="57" customFormat="1" ht="15.75" x14ac:dyDescent="0.25">
      <c r="A3" s="85" t="s">
        <v>108</v>
      </c>
      <c r="B3" s="85"/>
      <c r="C3" s="85"/>
      <c r="D3" s="85"/>
      <c r="E3" s="85"/>
      <c r="F3" s="85"/>
      <c r="G3" s="85"/>
      <c r="H3" s="85"/>
      <c r="I3" s="190"/>
      <c r="J3" s="85"/>
      <c r="K3" s="85"/>
      <c r="L3" s="85"/>
      <c r="M3" s="85"/>
      <c r="N3" s="85"/>
      <c r="O3" s="85"/>
      <c r="P3" s="85"/>
      <c r="Q3" s="85"/>
      <c r="R3" s="85"/>
      <c r="S3" s="85"/>
      <c r="T3" s="64"/>
      <c r="U3" s="80"/>
      <c r="W3" s="156"/>
      <c r="Y3" s="161"/>
    </row>
    <row r="4" spans="1:25" s="57" customFormat="1" ht="15.75" x14ac:dyDescent="0.25">
      <c r="A4" s="296" t="s">
        <v>262</v>
      </c>
      <c r="B4" s="297"/>
      <c r="C4" s="297"/>
      <c r="D4" s="297"/>
      <c r="E4" s="297"/>
      <c r="F4" s="297"/>
      <c r="G4" s="297"/>
      <c r="H4" s="297"/>
      <c r="I4" s="297"/>
      <c r="J4" s="297"/>
      <c r="K4" s="297"/>
      <c r="L4" s="297"/>
      <c r="M4" s="297"/>
      <c r="N4" s="297"/>
      <c r="O4" s="297"/>
      <c r="P4" s="297"/>
      <c r="Q4" s="297"/>
      <c r="R4" s="297"/>
      <c r="S4" s="297"/>
      <c r="T4" s="64"/>
      <c r="U4" s="80"/>
      <c r="W4" s="156"/>
      <c r="Y4" s="161"/>
    </row>
    <row r="5" spans="1:25" ht="15.75" x14ac:dyDescent="0.25">
      <c r="A5" s="40" t="s">
        <v>109</v>
      </c>
      <c r="B5" s="40"/>
      <c r="C5" s="40"/>
      <c r="D5" s="40"/>
      <c r="E5" s="40"/>
      <c r="F5" s="40"/>
      <c r="G5" s="40"/>
      <c r="H5" s="40"/>
      <c r="I5" s="191"/>
      <c r="J5" s="40"/>
      <c r="K5" s="40"/>
      <c r="L5" s="40"/>
      <c r="M5" s="40"/>
      <c r="N5" s="40"/>
      <c r="O5" s="40"/>
      <c r="P5" s="40"/>
      <c r="Q5" s="40"/>
      <c r="R5" s="40"/>
      <c r="S5" s="40"/>
      <c r="T5" s="19"/>
    </row>
    <row r="6" spans="1:25" ht="15.75" x14ac:dyDescent="0.25">
      <c r="A6" s="73" t="s">
        <v>127</v>
      </c>
      <c r="B6" s="40"/>
      <c r="C6" s="40"/>
      <c r="D6" s="40"/>
      <c r="E6" s="40"/>
      <c r="F6" s="40"/>
      <c r="G6" s="40"/>
      <c r="H6" s="40"/>
      <c r="I6" s="191"/>
      <c r="J6" s="40"/>
      <c r="K6" s="40"/>
      <c r="L6" s="40"/>
      <c r="M6" s="40"/>
      <c r="N6" s="40"/>
      <c r="O6" s="40"/>
      <c r="P6" s="40"/>
      <c r="Q6" s="40"/>
      <c r="R6" s="40"/>
      <c r="S6" s="40"/>
      <c r="T6" s="19"/>
    </row>
    <row r="7" spans="1:25" ht="16.5" thickBot="1" x14ac:dyDescent="0.3">
      <c r="A7" s="8"/>
      <c r="B7" s="25"/>
      <c r="C7" s="25"/>
      <c r="D7" s="25"/>
      <c r="E7" s="25"/>
      <c r="F7" s="25"/>
      <c r="G7" s="28"/>
      <c r="H7" s="25"/>
      <c r="I7" s="192"/>
      <c r="J7" s="25"/>
      <c r="K7" s="34"/>
      <c r="L7" s="34"/>
      <c r="M7" s="34"/>
      <c r="N7" s="34"/>
      <c r="T7" s="19"/>
    </row>
    <row r="8" spans="1:25" ht="16.5" thickBot="1" x14ac:dyDescent="0.3">
      <c r="A8" s="19"/>
      <c r="B8" s="14"/>
      <c r="C8" s="4"/>
      <c r="D8" s="10"/>
      <c r="E8" s="10"/>
      <c r="F8" s="10"/>
      <c r="G8" s="29" t="s">
        <v>1</v>
      </c>
      <c r="H8" s="10"/>
      <c r="I8" s="193"/>
      <c r="J8" s="10"/>
      <c r="K8" s="36" t="s">
        <v>2</v>
      </c>
      <c r="L8" s="36"/>
      <c r="M8" s="36"/>
      <c r="N8" s="36"/>
      <c r="O8" s="301" t="s">
        <v>263</v>
      </c>
      <c r="P8" s="302"/>
      <c r="Q8" s="303"/>
      <c r="R8" s="2"/>
      <c r="S8" s="10" t="s">
        <v>3</v>
      </c>
      <c r="T8" s="19"/>
      <c r="U8" s="298" t="s">
        <v>249</v>
      </c>
      <c r="V8" s="299"/>
      <c r="W8" s="300"/>
      <c r="X8" s="149"/>
    </row>
    <row r="9" spans="1:25" ht="15.75" x14ac:dyDescent="0.25">
      <c r="A9" s="19"/>
      <c r="B9" s="14"/>
      <c r="C9" s="10"/>
      <c r="D9" s="10"/>
      <c r="E9" s="10" t="s">
        <v>4</v>
      </c>
      <c r="F9" s="10"/>
      <c r="G9" s="29" t="s">
        <v>5</v>
      </c>
      <c r="H9" s="10"/>
      <c r="I9" s="193" t="s">
        <v>6</v>
      </c>
      <c r="J9" s="10"/>
      <c r="K9" s="36" t="s">
        <v>7</v>
      </c>
      <c r="L9" s="36"/>
      <c r="M9" s="36" t="s">
        <v>8</v>
      </c>
      <c r="N9" s="36"/>
      <c r="O9" s="236" t="s">
        <v>9</v>
      </c>
      <c r="P9" s="237"/>
      <c r="Q9" s="238" t="s">
        <v>10</v>
      </c>
      <c r="R9" s="2"/>
      <c r="S9" s="10" t="s">
        <v>11</v>
      </c>
      <c r="T9" s="19"/>
    </row>
    <row r="10" spans="1:25" ht="15.75" x14ac:dyDescent="0.25">
      <c r="A10" s="19"/>
      <c r="B10" s="14"/>
      <c r="C10" s="10" t="s">
        <v>12</v>
      </c>
      <c r="D10" s="10"/>
      <c r="E10" s="10" t="s">
        <v>13</v>
      </c>
      <c r="F10" s="10"/>
      <c r="G10" s="29" t="s">
        <v>14</v>
      </c>
      <c r="H10" s="10"/>
      <c r="I10" s="193" t="s">
        <v>15</v>
      </c>
      <c r="J10" s="10"/>
      <c r="K10" s="36" t="s">
        <v>16</v>
      </c>
      <c r="L10" s="36"/>
      <c r="M10" s="36" t="s">
        <v>17</v>
      </c>
      <c r="N10" s="36"/>
      <c r="O10" s="36" t="s">
        <v>18</v>
      </c>
      <c r="P10" s="10"/>
      <c r="Q10" s="4" t="s">
        <v>19</v>
      </c>
      <c r="R10" s="2"/>
      <c r="S10" s="10" t="s">
        <v>20</v>
      </c>
      <c r="T10" s="19"/>
      <c r="U10" s="148" t="s">
        <v>251</v>
      </c>
      <c r="V10" s="10"/>
      <c r="W10" s="157" t="s">
        <v>252</v>
      </c>
      <c r="X10" s="10"/>
      <c r="Y10" s="162" t="s">
        <v>250</v>
      </c>
    </row>
    <row r="11" spans="1:25" ht="15.75" x14ac:dyDescent="0.25">
      <c r="A11" s="19"/>
      <c r="B11" s="14"/>
      <c r="C11" s="26">
        <v>-1</v>
      </c>
      <c r="D11" s="9"/>
      <c r="E11" s="26">
        <v>-2</v>
      </c>
      <c r="F11" s="9"/>
      <c r="G11" s="30">
        <v>-3</v>
      </c>
      <c r="H11" s="9"/>
      <c r="I11" s="276">
        <v>-4</v>
      </c>
      <c r="J11" s="9"/>
      <c r="K11" s="26">
        <v>-5</v>
      </c>
      <c r="L11" s="36"/>
      <c r="M11" s="26">
        <v>-6</v>
      </c>
      <c r="N11" s="36"/>
      <c r="O11" s="26">
        <v>-7</v>
      </c>
      <c r="P11" s="9"/>
      <c r="Q11" s="5" t="s">
        <v>21</v>
      </c>
      <c r="S11" s="5" t="s">
        <v>22</v>
      </c>
      <c r="T11" s="19"/>
      <c r="U11" s="29">
        <v>-10</v>
      </c>
      <c r="V11" s="10"/>
      <c r="W11" s="9" t="s">
        <v>253</v>
      </c>
      <c r="X11" s="10"/>
      <c r="Y11" s="163" t="s">
        <v>254</v>
      </c>
    </row>
    <row r="12" spans="1:25" ht="15.75" x14ac:dyDescent="0.25">
      <c r="A12" s="19"/>
      <c r="B12" s="14"/>
      <c r="C12" s="9"/>
      <c r="D12" s="9"/>
      <c r="E12" s="9"/>
      <c r="F12" s="9"/>
      <c r="G12" s="29"/>
      <c r="H12" s="9"/>
      <c r="I12" s="193"/>
      <c r="J12" s="9"/>
      <c r="K12" s="36"/>
      <c r="L12" s="36"/>
      <c r="M12" s="36"/>
      <c r="N12" s="36"/>
      <c r="O12" s="36"/>
      <c r="P12" s="9"/>
      <c r="Q12" s="9"/>
      <c r="S12" s="9"/>
      <c r="T12" s="19"/>
    </row>
    <row r="13" spans="1:25" ht="15.75" x14ac:dyDescent="0.25">
      <c r="A13" s="19"/>
      <c r="C13" s="16" t="s">
        <v>99</v>
      </c>
      <c r="K13" s="33"/>
      <c r="L13" s="33"/>
      <c r="M13" s="33"/>
      <c r="N13" s="33"/>
      <c r="O13" s="33"/>
      <c r="T13" s="19"/>
    </row>
    <row r="14" spans="1:25" x14ac:dyDescent="0.2">
      <c r="A14" s="19"/>
      <c r="K14" s="33"/>
      <c r="L14" s="33"/>
      <c r="M14" s="33"/>
      <c r="N14" s="33"/>
      <c r="O14" s="33"/>
      <c r="T14" s="19"/>
    </row>
    <row r="15" spans="1:25" ht="15.75" x14ac:dyDescent="0.25">
      <c r="A15" s="19"/>
      <c r="C15" s="4" t="s">
        <v>23</v>
      </c>
      <c r="K15" s="33"/>
      <c r="L15" s="33"/>
      <c r="M15" s="33"/>
      <c r="N15" s="33"/>
      <c r="O15" s="33"/>
      <c r="Q15" s="20"/>
      <c r="S15" s="21"/>
      <c r="T15" s="19"/>
    </row>
    <row r="16" spans="1:25" ht="15.75" x14ac:dyDescent="0.25">
      <c r="A16" s="19"/>
      <c r="C16" s="6"/>
      <c r="K16" s="33"/>
      <c r="L16" s="33"/>
      <c r="M16" s="33"/>
      <c r="N16" s="33"/>
      <c r="O16" s="33"/>
      <c r="Q16" s="20"/>
      <c r="S16" s="21"/>
      <c r="T16" s="19"/>
    </row>
    <row r="17" spans="1:25" x14ac:dyDescent="0.2">
      <c r="A17" s="21">
        <v>311</v>
      </c>
      <c r="C17" t="s">
        <v>24</v>
      </c>
      <c r="I17" s="168"/>
      <c r="K17" s="33"/>
      <c r="L17" s="33"/>
      <c r="M17" s="33"/>
      <c r="N17" s="33"/>
      <c r="O17" s="33"/>
      <c r="T17" s="19"/>
    </row>
    <row r="18" spans="1:25" x14ac:dyDescent="0.2">
      <c r="A18" s="21"/>
      <c r="C18" s="11" t="s">
        <v>57</v>
      </c>
      <c r="E18" s="1" t="s">
        <v>124</v>
      </c>
      <c r="F18" s="1" t="s">
        <v>104</v>
      </c>
      <c r="G18" s="32">
        <v>-10</v>
      </c>
      <c r="I18" s="169">
        <v>4233239.4800000004</v>
      </c>
      <c r="J18" s="43"/>
      <c r="K18" s="44">
        <v>4656563</v>
      </c>
      <c r="L18" s="44"/>
      <c r="M18" s="44">
        <v>0</v>
      </c>
      <c r="N18" s="44"/>
      <c r="O18" s="44">
        <v>0</v>
      </c>
      <c r="Q18" s="67" t="str">
        <f t="shared" ref="Q18:Q22" si="0">IF(O18/I18*100=0,"-     ",O18/I18*100)</f>
        <v xml:space="preserve">-     </v>
      </c>
      <c r="S18" s="76" t="str">
        <f t="shared" ref="S18:S39" si="1">IF(O18=0,"-     ",ROUND(M18/O18,1))</f>
        <v xml:space="preserve">-     </v>
      </c>
      <c r="T18" s="19"/>
      <c r="U18" s="150">
        <v>0</v>
      </c>
      <c r="W18" s="154">
        <f>ROUND(I18*U18, 2)</f>
        <v>0</v>
      </c>
      <c r="Y18" s="159">
        <f>+O18-W18</f>
        <v>0</v>
      </c>
    </row>
    <row r="19" spans="1:25" x14ac:dyDescent="0.2">
      <c r="A19" s="21"/>
      <c r="C19" s="11" t="s">
        <v>58</v>
      </c>
      <c r="E19" s="1" t="s">
        <v>124</v>
      </c>
      <c r="F19" s="1" t="s">
        <v>104</v>
      </c>
      <c r="G19" s="32">
        <v>-10</v>
      </c>
      <c r="I19" s="169">
        <v>2102422.4500000002</v>
      </c>
      <c r="J19" s="43"/>
      <c r="K19" s="44">
        <v>2312665</v>
      </c>
      <c r="L19" s="44"/>
      <c r="M19" s="44">
        <v>0</v>
      </c>
      <c r="N19" s="44"/>
      <c r="O19" s="44">
        <v>0</v>
      </c>
      <c r="Q19" s="67" t="str">
        <f t="shared" si="0"/>
        <v xml:space="preserve">-     </v>
      </c>
      <c r="S19" s="76" t="str">
        <f t="shared" si="1"/>
        <v xml:space="preserve">-     </v>
      </c>
      <c r="T19" s="19"/>
      <c r="U19" s="150">
        <v>0</v>
      </c>
      <c r="W19" s="154">
        <f t="shared" ref="W19:W37" si="2">I19*U19</f>
        <v>0</v>
      </c>
      <c r="Y19" s="159">
        <f t="shared" ref="Y19:Y37" si="3">+O19-W19</f>
        <v>0</v>
      </c>
    </row>
    <row r="20" spans="1:25" x14ac:dyDescent="0.2">
      <c r="A20" s="21"/>
      <c r="C20" s="11" t="s">
        <v>59</v>
      </c>
      <c r="E20" s="1" t="s">
        <v>124</v>
      </c>
      <c r="F20" s="1" t="s">
        <v>104</v>
      </c>
      <c r="G20" s="32">
        <v>-10</v>
      </c>
      <c r="I20" s="169">
        <v>3536934.45</v>
      </c>
      <c r="J20" s="43"/>
      <c r="K20" s="44">
        <v>3890628</v>
      </c>
      <c r="L20" s="44"/>
      <c r="M20" s="44">
        <v>0</v>
      </c>
      <c r="N20" s="44"/>
      <c r="O20" s="44">
        <v>0</v>
      </c>
      <c r="Q20" s="67" t="str">
        <f t="shared" si="0"/>
        <v xml:space="preserve">-     </v>
      </c>
      <c r="S20" s="76" t="str">
        <f t="shared" si="1"/>
        <v xml:space="preserve">-     </v>
      </c>
      <c r="T20" s="19"/>
      <c r="U20" s="150">
        <v>0</v>
      </c>
      <c r="W20" s="154">
        <f t="shared" si="2"/>
        <v>0</v>
      </c>
      <c r="Y20" s="159">
        <f t="shared" si="3"/>
        <v>0</v>
      </c>
    </row>
    <row r="21" spans="1:25" x14ac:dyDescent="0.2">
      <c r="A21" s="21"/>
      <c r="C21" s="11" t="s">
        <v>60</v>
      </c>
      <c r="E21" s="1" t="s">
        <v>178</v>
      </c>
      <c r="F21" s="1" t="s">
        <v>104</v>
      </c>
      <c r="G21" s="32">
        <v>-10</v>
      </c>
      <c r="I21" s="169">
        <v>4084601.8</v>
      </c>
      <c r="J21" s="43"/>
      <c r="K21" s="44">
        <v>4493062</v>
      </c>
      <c r="L21" s="44"/>
      <c r="M21" s="44">
        <v>0</v>
      </c>
      <c r="N21" s="44"/>
      <c r="O21" s="44">
        <v>0</v>
      </c>
      <c r="Q21" s="67" t="str">
        <f t="shared" si="0"/>
        <v xml:space="preserve">-     </v>
      </c>
      <c r="S21" s="76" t="str">
        <f t="shared" si="1"/>
        <v xml:space="preserve">-     </v>
      </c>
      <c r="T21" s="19"/>
      <c r="U21" s="150">
        <v>1.14E-2</v>
      </c>
      <c r="W21" s="154">
        <f t="shared" si="2"/>
        <v>46564.460520000001</v>
      </c>
      <c r="Y21" s="159">
        <f t="shared" si="3"/>
        <v>-46564.460520000001</v>
      </c>
    </row>
    <row r="22" spans="1:25" x14ac:dyDescent="0.2">
      <c r="A22" s="21"/>
      <c r="C22" s="72" t="s">
        <v>145</v>
      </c>
      <c r="E22" s="1" t="s">
        <v>178</v>
      </c>
      <c r="F22" s="1" t="s">
        <v>104</v>
      </c>
      <c r="G22" s="32">
        <v>-10</v>
      </c>
      <c r="I22" s="169">
        <v>760360</v>
      </c>
      <c r="J22" s="43"/>
      <c r="K22" s="44">
        <v>836396</v>
      </c>
      <c r="L22" s="44"/>
      <c r="M22" s="44">
        <v>0</v>
      </c>
      <c r="N22" s="44"/>
      <c r="O22" s="44">
        <v>0</v>
      </c>
      <c r="Q22" s="67" t="str">
        <f t="shared" si="0"/>
        <v xml:space="preserve">-     </v>
      </c>
      <c r="S22" s="76" t="str">
        <f t="shared" si="1"/>
        <v xml:space="preserve">-     </v>
      </c>
      <c r="T22" s="19"/>
      <c r="U22" s="150">
        <v>9.4999999999999998E-3</v>
      </c>
      <c r="W22" s="154">
        <f t="shared" si="2"/>
        <v>7223.42</v>
      </c>
      <c r="Y22" s="159">
        <f t="shared" si="3"/>
        <v>-7223.42</v>
      </c>
    </row>
    <row r="23" spans="1:25" x14ac:dyDescent="0.2">
      <c r="A23" s="21"/>
      <c r="C23" s="11" t="s">
        <v>61</v>
      </c>
      <c r="E23" s="1" t="s">
        <v>178</v>
      </c>
      <c r="F23" s="1" t="s">
        <v>104</v>
      </c>
      <c r="G23" s="32">
        <v>-10</v>
      </c>
      <c r="I23" s="169">
        <v>6266327.4100000001</v>
      </c>
      <c r="J23" s="43"/>
      <c r="K23" s="44">
        <v>6270959</v>
      </c>
      <c r="L23" s="44"/>
      <c r="M23" s="44">
        <v>622001</v>
      </c>
      <c r="N23" s="44"/>
      <c r="O23" s="44">
        <v>155819</v>
      </c>
      <c r="Q23" s="67">
        <f t="shared" ref="Q23:Q39" si="4">IF(O23/I23*100=0,"-     ",O23/I23*100)</f>
        <v>2.486608021013061</v>
      </c>
      <c r="S23" s="76">
        <f t="shared" ref="S23:S35" si="5">IF(O23=0,"-     ",ROUND(M23/O23,1))</f>
        <v>4</v>
      </c>
      <c r="T23" s="19"/>
      <c r="U23" s="150">
        <v>1.9199999999999998E-2</v>
      </c>
      <c r="W23" s="154">
        <f t="shared" si="2"/>
        <v>120313.48627199999</v>
      </c>
      <c r="Y23" s="159">
        <f t="shared" si="3"/>
        <v>35505.513728000005</v>
      </c>
    </row>
    <row r="24" spans="1:25" x14ac:dyDescent="0.2">
      <c r="A24" s="21"/>
      <c r="C24" s="72" t="s">
        <v>146</v>
      </c>
      <c r="E24" s="1" t="s">
        <v>178</v>
      </c>
      <c r="F24" s="1" t="s">
        <v>104</v>
      </c>
      <c r="G24" s="32">
        <v>-10</v>
      </c>
      <c r="I24" s="169">
        <v>1696435</v>
      </c>
      <c r="J24" s="43"/>
      <c r="K24" s="44">
        <v>1866079</v>
      </c>
      <c r="L24" s="44"/>
      <c r="M24" s="44">
        <v>0</v>
      </c>
      <c r="N24" s="44"/>
      <c r="O24" s="44">
        <v>0</v>
      </c>
      <c r="Q24" s="67" t="str">
        <f t="shared" si="4"/>
        <v xml:space="preserve">-     </v>
      </c>
      <c r="S24" s="76" t="str">
        <f t="shared" si="1"/>
        <v xml:space="preserve">-     </v>
      </c>
      <c r="T24" s="19"/>
      <c r="U24" s="150">
        <v>1.5599999999999999E-2</v>
      </c>
      <c r="W24" s="154">
        <f t="shared" si="2"/>
        <v>26464.385999999999</v>
      </c>
      <c r="Y24" s="159">
        <f t="shared" si="3"/>
        <v>-26464.385999999999</v>
      </c>
    </row>
    <row r="25" spans="1:25" x14ac:dyDescent="0.2">
      <c r="A25" s="21"/>
      <c r="C25" s="11" t="s">
        <v>62</v>
      </c>
      <c r="E25" s="1" t="s">
        <v>178</v>
      </c>
      <c r="F25" s="1" t="s">
        <v>104</v>
      </c>
      <c r="G25" s="32">
        <v>-10</v>
      </c>
      <c r="I25" s="169">
        <v>27476428.510000002</v>
      </c>
      <c r="J25" s="43"/>
      <c r="K25" s="44">
        <v>20351263</v>
      </c>
      <c r="L25" s="44"/>
      <c r="M25" s="44">
        <v>9872808</v>
      </c>
      <c r="N25" s="44"/>
      <c r="O25" s="44">
        <v>2473745</v>
      </c>
      <c r="Q25" s="67">
        <f t="shared" si="4"/>
        <v>9.0031533723521768</v>
      </c>
      <c r="S25" s="76">
        <f t="shared" si="1"/>
        <v>4</v>
      </c>
      <c r="T25" s="19"/>
      <c r="U25" s="150">
        <v>2.1299999999999999E-2</v>
      </c>
      <c r="W25" s="154">
        <f t="shared" si="2"/>
        <v>585247.92726300005</v>
      </c>
      <c r="Y25" s="159">
        <f t="shared" si="3"/>
        <v>1888497.072737</v>
      </c>
    </row>
    <row r="26" spans="1:25" x14ac:dyDescent="0.2">
      <c r="A26" s="21"/>
      <c r="C26" s="72" t="s">
        <v>147</v>
      </c>
      <c r="E26" s="1" t="s">
        <v>178</v>
      </c>
      <c r="F26" s="1" t="s">
        <v>104</v>
      </c>
      <c r="G26" s="32">
        <v>-10</v>
      </c>
      <c r="I26" s="169">
        <v>2004301.46</v>
      </c>
      <c r="J26" s="43"/>
      <c r="K26" s="44">
        <v>2204732</v>
      </c>
      <c r="L26" s="44"/>
      <c r="M26" s="44">
        <v>0</v>
      </c>
      <c r="N26" s="44"/>
      <c r="O26" s="44">
        <v>0</v>
      </c>
      <c r="Q26" s="67" t="str">
        <f t="shared" si="4"/>
        <v xml:space="preserve">-     </v>
      </c>
      <c r="S26" s="76" t="str">
        <f t="shared" si="1"/>
        <v xml:space="preserve">-     </v>
      </c>
      <c r="T26" s="19"/>
      <c r="U26" s="150">
        <v>2.0400000000000001E-2</v>
      </c>
      <c r="W26" s="154">
        <f t="shared" si="2"/>
        <v>40887.749784</v>
      </c>
      <c r="Y26" s="159">
        <f t="shared" si="3"/>
        <v>-40887.749784</v>
      </c>
    </row>
    <row r="27" spans="1:25" x14ac:dyDescent="0.2">
      <c r="A27" s="21"/>
      <c r="C27" s="11" t="s">
        <v>63</v>
      </c>
      <c r="E27" s="1" t="s">
        <v>178</v>
      </c>
      <c r="F27" s="1" t="s">
        <v>104</v>
      </c>
      <c r="G27" s="32">
        <v>-14</v>
      </c>
      <c r="I27" s="169">
        <v>19891316.239999998</v>
      </c>
      <c r="J27" s="43"/>
      <c r="K27" s="44">
        <v>17615350</v>
      </c>
      <c r="L27" s="44"/>
      <c r="M27" s="44">
        <v>5060751</v>
      </c>
      <c r="N27" s="44"/>
      <c r="O27" s="44">
        <v>254260</v>
      </c>
      <c r="Q27" s="67">
        <f t="shared" si="4"/>
        <v>1.2782462303258821</v>
      </c>
      <c r="S27" s="76">
        <f t="shared" si="1"/>
        <v>19.899999999999999</v>
      </c>
      <c r="T27" s="19"/>
      <c r="U27" s="150">
        <v>1.6400000000000001E-2</v>
      </c>
      <c r="W27" s="154">
        <f t="shared" si="2"/>
        <v>326217.58633600001</v>
      </c>
      <c r="Y27" s="159">
        <f t="shared" si="3"/>
        <v>-71957.586336000008</v>
      </c>
    </row>
    <row r="28" spans="1:25" x14ac:dyDescent="0.2">
      <c r="A28" s="21"/>
      <c r="C28" s="72" t="s">
        <v>148</v>
      </c>
      <c r="E28" s="1" t="s">
        <v>178</v>
      </c>
      <c r="F28" s="1" t="s">
        <v>104</v>
      </c>
      <c r="G28" s="32">
        <v>-14</v>
      </c>
      <c r="I28" s="169">
        <v>1709710.55</v>
      </c>
      <c r="J28" s="43"/>
      <c r="K28" s="44">
        <v>1949070</v>
      </c>
      <c r="L28" s="44"/>
      <c r="M28" s="44">
        <v>0</v>
      </c>
      <c r="N28" s="44"/>
      <c r="O28" s="44">
        <v>0</v>
      </c>
      <c r="Q28" s="67" t="str">
        <f t="shared" si="4"/>
        <v xml:space="preserve">-     </v>
      </c>
      <c r="S28" s="76" t="str">
        <f t="shared" si="1"/>
        <v xml:space="preserve">-     </v>
      </c>
      <c r="T28" s="19"/>
      <c r="U28" s="150">
        <v>1.6500000000000001E-2</v>
      </c>
      <c r="W28" s="154">
        <f t="shared" si="2"/>
        <v>28210.224075000002</v>
      </c>
      <c r="Y28" s="159">
        <f t="shared" si="3"/>
        <v>-28210.224075000002</v>
      </c>
    </row>
    <row r="29" spans="1:25" x14ac:dyDescent="0.2">
      <c r="A29" s="21"/>
      <c r="C29" s="11" t="s">
        <v>64</v>
      </c>
      <c r="E29" s="1" t="s">
        <v>178</v>
      </c>
      <c r="F29" s="1" t="s">
        <v>104</v>
      </c>
      <c r="G29" s="32">
        <v>-14</v>
      </c>
      <c r="I29" s="169">
        <v>11532774.58</v>
      </c>
      <c r="J29" s="43"/>
      <c r="K29" s="44">
        <v>9977701</v>
      </c>
      <c r="L29" s="44"/>
      <c r="M29" s="44">
        <v>3169662</v>
      </c>
      <c r="N29" s="44"/>
      <c r="O29" s="44">
        <v>146213</v>
      </c>
      <c r="Q29" s="67">
        <f t="shared" si="4"/>
        <v>1.2678041956491617</v>
      </c>
      <c r="S29" s="76">
        <f t="shared" si="5"/>
        <v>21.7</v>
      </c>
      <c r="T29" s="19"/>
      <c r="U29" s="150">
        <v>1.4200000000000001E-2</v>
      </c>
      <c r="W29" s="154">
        <f t="shared" si="2"/>
        <v>163765.39903600002</v>
      </c>
      <c r="Y29" s="159">
        <f t="shared" si="3"/>
        <v>-17552.399036000017</v>
      </c>
    </row>
    <row r="30" spans="1:25" x14ac:dyDescent="0.2">
      <c r="A30" s="21"/>
      <c r="C30" s="72" t="s">
        <v>149</v>
      </c>
      <c r="E30" s="1" t="s">
        <v>178</v>
      </c>
      <c r="F30" s="1" t="s">
        <v>104</v>
      </c>
      <c r="G30" s="32">
        <v>-14</v>
      </c>
      <c r="I30" s="169">
        <v>1393404</v>
      </c>
      <c r="J30" s="43"/>
      <c r="K30" s="44">
        <v>1588481</v>
      </c>
      <c r="L30" s="44"/>
      <c r="M30" s="44">
        <v>0</v>
      </c>
      <c r="N30" s="44"/>
      <c r="O30" s="44">
        <v>0</v>
      </c>
      <c r="Q30" s="67" t="str">
        <f t="shared" si="4"/>
        <v xml:space="preserve">-     </v>
      </c>
      <c r="S30" s="76" t="str">
        <f t="shared" si="1"/>
        <v xml:space="preserve">-     </v>
      </c>
      <c r="T30" s="19"/>
      <c r="U30" s="150">
        <v>1.8100000000000002E-2</v>
      </c>
      <c r="W30" s="154">
        <f t="shared" si="2"/>
        <v>25220.612400000002</v>
      </c>
      <c r="Y30" s="159">
        <f t="shared" si="3"/>
        <v>-25220.612400000002</v>
      </c>
    </row>
    <row r="31" spans="1:25" x14ac:dyDescent="0.2">
      <c r="A31" s="21"/>
      <c r="C31" s="11" t="s">
        <v>65</v>
      </c>
      <c r="E31" s="1" t="s">
        <v>178</v>
      </c>
      <c r="F31" s="1" t="s">
        <v>104</v>
      </c>
      <c r="G31" s="32">
        <v>-14</v>
      </c>
      <c r="I31" s="169">
        <v>24500220.48</v>
      </c>
      <c r="J31" s="43"/>
      <c r="K31" s="44">
        <v>20580339</v>
      </c>
      <c r="L31" s="44"/>
      <c r="M31" s="44">
        <v>7349912</v>
      </c>
      <c r="N31" s="44"/>
      <c r="O31" s="44">
        <v>292422</v>
      </c>
      <c r="Q31" s="67">
        <f t="shared" si="4"/>
        <v>1.1935484427118104</v>
      </c>
      <c r="S31" s="76">
        <f t="shared" si="1"/>
        <v>25.1</v>
      </c>
      <c r="T31" s="19"/>
      <c r="U31" s="150">
        <v>1.5100000000000001E-2</v>
      </c>
      <c r="W31" s="154">
        <f t="shared" si="2"/>
        <v>369953.32924799999</v>
      </c>
      <c r="Y31" s="159">
        <f t="shared" si="3"/>
        <v>-77531.329247999995</v>
      </c>
    </row>
    <row r="32" spans="1:25" x14ac:dyDescent="0.2">
      <c r="A32" s="21"/>
      <c r="C32" s="72" t="s">
        <v>150</v>
      </c>
      <c r="E32" s="1" t="s">
        <v>178</v>
      </c>
      <c r="F32" s="1" t="s">
        <v>104</v>
      </c>
      <c r="G32" s="32">
        <v>-14</v>
      </c>
      <c r="I32" s="169">
        <v>362867</v>
      </c>
      <c r="J32" s="43"/>
      <c r="K32" s="44">
        <v>413668</v>
      </c>
      <c r="L32" s="44"/>
      <c r="M32" s="44">
        <v>0</v>
      </c>
      <c r="N32" s="44"/>
      <c r="O32" s="44">
        <v>0</v>
      </c>
      <c r="Q32" s="67" t="str">
        <f t="shared" si="4"/>
        <v xml:space="preserve">-     </v>
      </c>
      <c r="S32" s="76" t="str">
        <f t="shared" si="1"/>
        <v xml:space="preserve">-     </v>
      </c>
      <c r="T32" s="19"/>
      <c r="U32" s="150">
        <v>1.47E-2</v>
      </c>
      <c r="W32" s="154">
        <f t="shared" si="2"/>
        <v>5334.1449000000002</v>
      </c>
      <c r="Y32" s="159">
        <f t="shared" si="3"/>
        <v>-5334.1449000000002</v>
      </c>
    </row>
    <row r="33" spans="1:25" x14ac:dyDescent="0.2">
      <c r="A33" s="21"/>
      <c r="C33" s="11" t="s">
        <v>66</v>
      </c>
      <c r="E33" s="1" t="s">
        <v>178</v>
      </c>
      <c r="F33" s="1" t="s">
        <v>104</v>
      </c>
      <c r="G33" s="32">
        <v>-14</v>
      </c>
      <c r="I33" s="169">
        <v>64262882.75</v>
      </c>
      <c r="J33" s="43"/>
      <c r="K33" s="44">
        <v>38607501</v>
      </c>
      <c r="L33" s="44"/>
      <c r="M33" s="44">
        <v>34652185</v>
      </c>
      <c r="N33" s="44"/>
      <c r="O33" s="44">
        <v>1191499</v>
      </c>
      <c r="Q33" s="67">
        <f t="shared" si="4"/>
        <v>1.8541013863869964</v>
      </c>
      <c r="S33" s="76">
        <f t="shared" si="1"/>
        <v>29.1</v>
      </c>
      <c r="T33" s="19"/>
      <c r="U33" s="150">
        <v>1.8499999999999999E-2</v>
      </c>
      <c r="W33" s="154">
        <f t="shared" si="2"/>
        <v>1188863.330875</v>
      </c>
      <c r="Y33" s="159">
        <f t="shared" si="3"/>
        <v>2635.6691250000149</v>
      </c>
    </row>
    <row r="34" spans="1:25" x14ac:dyDescent="0.2">
      <c r="A34" s="21"/>
      <c r="C34" s="72" t="s">
        <v>151</v>
      </c>
      <c r="E34" s="1" t="s">
        <v>178</v>
      </c>
      <c r="F34" s="1" t="s">
        <v>104</v>
      </c>
      <c r="G34" s="32">
        <v>-14</v>
      </c>
      <c r="I34" s="169">
        <v>5330551.76</v>
      </c>
      <c r="J34" s="43"/>
      <c r="K34" s="44">
        <v>4985213</v>
      </c>
      <c r="L34" s="44"/>
      <c r="M34" s="44">
        <v>1091616</v>
      </c>
      <c r="N34" s="44"/>
      <c r="O34" s="44">
        <v>37612</v>
      </c>
      <c r="Q34" s="67">
        <f t="shared" si="4"/>
        <v>0.70559299850040291</v>
      </c>
      <c r="S34" s="76">
        <f t="shared" si="1"/>
        <v>29</v>
      </c>
      <c r="T34" s="19"/>
      <c r="U34" s="150">
        <v>1.7600000000000001E-2</v>
      </c>
      <c r="W34" s="154">
        <f t="shared" si="2"/>
        <v>93817.710976000002</v>
      </c>
      <c r="Y34" s="159">
        <f t="shared" si="3"/>
        <v>-56205.710976000002</v>
      </c>
    </row>
    <row r="35" spans="1:25" x14ac:dyDescent="0.2">
      <c r="A35" s="21"/>
      <c r="C35" s="72" t="s">
        <v>153</v>
      </c>
      <c r="E35" s="1" t="s">
        <v>178</v>
      </c>
      <c r="F35" s="1" t="s">
        <v>104</v>
      </c>
      <c r="G35" s="32">
        <v>-15</v>
      </c>
      <c r="I35" s="169">
        <v>115104803.3</v>
      </c>
      <c r="J35" s="43"/>
      <c r="K35" s="44">
        <v>61530223</v>
      </c>
      <c r="L35" s="44"/>
      <c r="M35" s="44">
        <v>70840301</v>
      </c>
      <c r="N35" s="44"/>
      <c r="O35" s="44">
        <v>1961688</v>
      </c>
      <c r="Q35" s="67">
        <f t="shared" si="4"/>
        <v>1.7042625014415884</v>
      </c>
      <c r="S35" s="76">
        <f t="shared" si="5"/>
        <v>36.1</v>
      </c>
      <c r="T35" s="19"/>
      <c r="U35" s="150">
        <v>2.0799999999999999E-2</v>
      </c>
      <c r="W35" s="154">
        <f t="shared" si="2"/>
        <v>2394179.90864</v>
      </c>
      <c r="Y35" s="159">
        <f t="shared" si="3"/>
        <v>-432491.90864000004</v>
      </c>
    </row>
    <row r="36" spans="1:25" x14ac:dyDescent="0.2">
      <c r="A36" s="21"/>
      <c r="C36" s="72" t="s">
        <v>152</v>
      </c>
      <c r="E36" s="1" t="s">
        <v>178</v>
      </c>
      <c r="F36" s="1" t="s">
        <v>104</v>
      </c>
      <c r="G36" s="32">
        <v>-15</v>
      </c>
      <c r="I36" s="169">
        <v>493909.75</v>
      </c>
      <c r="J36" s="43"/>
      <c r="K36" s="44">
        <v>366848</v>
      </c>
      <c r="L36" s="44"/>
      <c r="M36" s="44">
        <v>201148</v>
      </c>
      <c r="N36" s="44"/>
      <c r="O36" s="44">
        <v>5516</v>
      </c>
      <c r="Q36" s="67">
        <f t="shared" si="4"/>
        <v>1.1168032216412005</v>
      </c>
      <c r="S36" s="76">
        <f t="shared" si="1"/>
        <v>36.5</v>
      </c>
      <c r="T36" s="19"/>
      <c r="U36" s="150">
        <v>2.2800000000000001E-2</v>
      </c>
      <c r="W36" s="154">
        <f t="shared" si="2"/>
        <v>11261.1423</v>
      </c>
      <c r="Y36" s="159">
        <f t="shared" si="3"/>
        <v>-5745.1422999999995</v>
      </c>
    </row>
    <row r="37" spans="1:25" x14ac:dyDescent="0.2">
      <c r="A37" s="21"/>
      <c r="C37" s="72" t="s">
        <v>154</v>
      </c>
      <c r="E37" s="1" t="s">
        <v>178</v>
      </c>
      <c r="F37" s="1" t="s">
        <v>104</v>
      </c>
      <c r="G37" s="32">
        <v>-15</v>
      </c>
      <c r="I37" s="171">
        <v>25993297.870000001</v>
      </c>
      <c r="J37" s="43"/>
      <c r="K37" s="44">
        <v>310077</v>
      </c>
      <c r="L37" s="44"/>
      <c r="M37" s="44">
        <v>29582216</v>
      </c>
      <c r="N37" s="44"/>
      <c r="O37" s="44">
        <v>565651</v>
      </c>
      <c r="Q37" s="67">
        <f t="shared" si="4"/>
        <v>2.1761417224893287</v>
      </c>
      <c r="S37" s="76">
        <f t="shared" si="1"/>
        <v>52.3</v>
      </c>
      <c r="T37" s="19"/>
      <c r="U37" s="150">
        <v>2.1000000000000001E-2</v>
      </c>
      <c r="W37" s="158">
        <f t="shared" si="2"/>
        <v>545859.25527000008</v>
      </c>
      <c r="Y37" s="164">
        <f t="shared" si="3"/>
        <v>19791.744729999918</v>
      </c>
    </row>
    <row r="38" spans="1:25" x14ac:dyDescent="0.2">
      <c r="A38" s="21"/>
      <c r="E38" s="1"/>
      <c r="F38" s="1"/>
      <c r="G38" s="32"/>
      <c r="I38" s="169"/>
      <c r="K38" s="37"/>
      <c r="L38" s="33"/>
      <c r="M38" s="37"/>
      <c r="N38" s="33"/>
      <c r="O38" s="37"/>
      <c r="Q38" s="21"/>
      <c r="S38" s="20"/>
      <c r="T38" s="19"/>
      <c r="U38" s="150"/>
    </row>
    <row r="39" spans="1:25" x14ac:dyDescent="0.2">
      <c r="A39" s="21"/>
      <c r="C39" s="18" t="s">
        <v>25</v>
      </c>
      <c r="E39" s="1"/>
      <c r="F39" s="1"/>
      <c r="G39" s="32"/>
      <c r="I39" s="169">
        <f>+SUBTOTAL(9,I18:I38)</f>
        <v>322736788.83999997</v>
      </c>
      <c r="K39" s="169">
        <f>+SUBTOTAL(9,K18:K38)</f>
        <v>204806818</v>
      </c>
      <c r="L39" s="33"/>
      <c r="M39" s="169">
        <f>+SUBTOTAL(9,M18:M38)</f>
        <v>162442600</v>
      </c>
      <c r="N39" s="33"/>
      <c r="O39" s="169">
        <f>+SUBTOTAL(9,O18:O38)</f>
        <v>7084425</v>
      </c>
      <c r="Q39" s="67">
        <f t="shared" si="4"/>
        <v>2.1951092174720048</v>
      </c>
      <c r="S39" s="76">
        <f t="shared" si="1"/>
        <v>22.9</v>
      </c>
      <c r="T39" s="19"/>
      <c r="U39" s="150"/>
      <c r="W39" s="169">
        <f>+SUBTOTAL(9,W18:W38)</f>
        <v>5979384.0738949999</v>
      </c>
      <c r="Y39" s="169">
        <f>+SUBTOTAL(9,Y18:Y38)</f>
        <v>1105040.9261050001</v>
      </c>
    </row>
    <row r="40" spans="1:25" x14ac:dyDescent="0.2">
      <c r="A40" s="21"/>
      <c r="E40" s="1"/>
      <c r="F40" s="1"/>
      <c r="G40" s="32"/>
      <c r="I40" s="169"/>
      <c r="K40" s="33"/>
      <c r="L40" s="33"/>
      <c r="M40" s="33"/>
      <c r="N40" s="33"/>
      <c r="O40" s="33"/>
      <c r="Q40" s="21"/>
      <c r="S40" s="20"/>
      <c r="T40" s="19"/>
      <c r="U40" s="150"/>
    </row>
    <row r="41" spans="1:25" x14ac:dyDescent="0.2">
      <c r="A41" s="21">
        <v>312</v>
      </c>
      <c r="C41" t="s">
        <v>26</v>
      </c>
      <c r="I41" s="169"/>
      <c r="K41" s="33"/>
      <c r="L41" s="33"/>
      <c r="M41" s="33"/>
      <c r="N41" s="33"/>
      <c r="O41" s="33"/>
      <c r="T41" s="19"/>
      <c r="U41" s="150"/>
    </row>
    <row r="42" spans="1:25" x14ac:dyDescent="0.2">
      <c r="A42" s="21"/>
      <c r="C42" s="11" t="s">
        <v>57</v>
      </c>
      <c r="E42" s="1" t="s">
        <v>124</v>
      </c>
      <c r="F42" s="1" t="s">
        <v>104</v>
      </c>
      <c r="G42" s="32">
        <v>-10</v>
      </c>
      <c r="I42" s="169">
        <v>1052270.58</v>
      </c>
      <c r="J42" s="43"/>
      <c r="K42" s="44">
        <v>1157498</v>
      </c>
      <c r="L42" s="44"/>
      <c r="M42" s="44">
        <v>0</v>
      </c>
      <c r="N42" s="44"/>
      <c r="O42" s="44">
        <v>0</v>
      </c>
      <c r="Q42" s="67" t="str">
        <f t="shared" ref="Q42:Q62" si="6">IF(O42/I42*100=0,"-     ",O42/I42*100)</f>
        <v xml:space="preserve">-     </v>
      </c>
      <c r="S42" s="76" t="str">
        <f t="shared" ref="S42:S62" si="7">IF(O42=0,"-     ",ROUND(M42/O42,1))</f>
        <v xml:space="preserve">-     </v>
      </c>
      <c r="T42" s="19"/>
      <c r="U42" s="150">
        <v>0</v>
      </c>
      <c r="W42" s="154">
        <f t="shared" ref="W42:W62" si="8">I42*U42</f>
        <v>0</v>
      </c>
      <c r="Y42" s="159">
        <f t="shared" ref="Y42:Y62" si="9">O42-W42</f>
        <v>0</v>
      </c>
    </row>
    <row r="43" spans="1:25" x14ac:dyDescent="0.2">
      <c r="A43" s="21"/>
      <c r="C43" s="11" t="s">
        <v>58</v>
      </c>
      <c r="E43" s="1" t="s">
        <v>124</v>
      </c>
      <c r="F43" s="1" t="s">
        <v>104</v>
      </c>
      <c r="G43" s="32">
        <v>-10</v>
      </c>
      <c r="I43" s="169">
        <v>132275.78</v>
      </c>
      <c r="J43" s="43"/>
      <c r="K43" s="44">
        <v>145503</v>
      </c>
      <c r="L43" s="44"/>
      <c r="M43" s="44">
        <v>0</v>
      </c>
      <c r="N43" s="44"/>
      <c r="O43" s="44">
        <v>0</v>
      </c>
      <c r="Q43" s="67" t="str">
        <f t="shared" si="6"/>
        <v xml:space="preserve">-     </v>
      </c>
      <c r="S43" s="76" t="str">
        <f t="shared" si="7"/>
        <v xml:space="preserve">-     </v>
      </c>
      <c r="T43" s="19"/>
      <c r="U43" s="150">
        <v>0</v>
      </c>
      <c r="W43" s="154">
        <f t="shared" si="8"/>
        <v>0</v>
      </c>
      <c r="Y43" s="159">
        <f t="shared" si="9"/>
        <v>0</v>
      </c>
    </row>
    <row r="44" spans="1:25" x14ac:dyDescent="0.2">
      <c r="A44" s="21"/>
      <c r="C44" s="11" t="s">
        <v>59</v>
      </c>
      <c r="E44" s="1" t="s">
        <v>124</v>
      </c>
      <c r="F44" s="1" t="s">
        <v>104</v>
      </c>
      <c r="G44" s="32">
        <v>-10</v>
      </c>
      <c r="I44" s="169">
        <v>705480.33</v>
      </c>
      <c r="J44" s="43"/>
      <c r="K44" s="44">
        <v>776028</v>
      </c>
      <c r="L44" s="44"/>
      <c r="M44" s="44">
        <v>0</v>
      </c>
      <c r="N44" s="44"/>
      <c r="O44" s="44">
        <v>0</v>
      </c>
      <c r="Q44" s="67" t="str">
        <f t="shared" si="6"/>
        <v xml:space="preserve">-     </v>
      </c>
      <c r="S44" s="76" t="str">
        <f t="shared" si="7"/>
        <v xml:space="preserve">-     </v>
      </c>
      <c r="T44" s="19"/>
      <c r="U44" s="150">
        <v>0</v>
      </c>
      <c r="W44" s="154">
        <f t="shared" si="8"/>
        <v>0</v>
      </c>
      <c r="Y44" s="159">
        <f t="shared" si="9"/>
        <v>0</v>
      </c>
    </row>
    <row r="45" spans="1:25" x14ac:dyDescent="0.2">
      <c r="A45" s="21"/>
      <c r="C45" s="11" t="s">
        <v>60</v>
      </c>
      <c r="E45" s="1" t="s">
        <v>179</v>
      </c>
      <c r="F45" s="1" t="s">
        <v>104</v>
      </c>
      <c r="G45" s="32">
        <v>-10</v>
      </c>
      <c r="I45" s="169">
        <v>31327230.07</v>
      </c>
      <c r="J45" s="43"/>
      <c r="K45" s="44">
        <v>22533292</v>
      </c>
      <c r="L45" s="44"/>
      <c r="M45" s="44">
        <v>11926661</v>
      </c>
      <c r="N45" s="44"/>
      <c r="O45" s="44">
        <v>3041503</v>
      </c>
      <c r="Q45" s="67">
        <f t="shared" si="6"/>
        <v>9.7088155997317003</v>
      </c>
      <c r="S45" s="76">
        <f t="shared" si="7"/>
        <v>3.9</v>
      </c>
      <c r="T45" s="19"/>
      <c r="U45" s="150">
        <v>5.8799999999999998E-2</v>
      </c>
      <c r="W45" s="154">
        <f t="shared" si="8"/>
        <v>1842041.128116</v>
      </c>
      <c r="Y45" s="159">
        <f t="shared" si="9"/>
        <v>1199461.871884</v>
      </c>
    </row>
    <row r="46" spans="1:25" ht="17.25" customHeight="1" x14ac:dyDescent="0.2">
      <c r="A46" s="21"/>
      <c r="C46" s="72" t="s">
        <v>145</v>
      </c>
      <c r="E46" s="1" t="s">
        <v>179</v>
      </c>
      <c r="F46" s="1" t="s">
        <v>104</v>
      </c>
      <c r="G46" s="32">
        <v>-10</v>
      </c>
      <c r="I46" s="169">
        <v>17050367.5</v>
      </c>
      <c r="J46" s="43"/>
      <c r="K46" s="44">
        <v>18755404</v>
      </c>
      <c r="L46" s="44"/>
      <c r="M46" s="44">
        <v>0</v>
      </c>
      <c r="N46" s="44"/>
      <c r="O46" s="44">
        <v>0</v>
      </c>
      <c r="Q46" s="67" t="str">
        <f t="shared" si="6"/>
        <v xml:space="preserve">-     </v>
      </c>
      <c r="S46" s="76" t="str">
        <f t="shared" si="7"/>
        <v xml:space="preserve">-     </v>
      </c>
      <c r="T46" s="19"/>
      <c r="U46" s="150">
        <v>4.9299999999999997E-2</v>
      </c>
      <c r="W46" s="154">
        <f t="shared" si="8"/>
        <v>840583.11774999998</v>
      </c>
      <c r="Y46" s="159">
        <f t="shared" si="9"/>
        <v>-840583.11774999998</v>
      </c>
    </row>
    <row r="47" spans="1:25" x14ac:dyDescent="0.2">
      <c r="A47" s="21"/>
      <c r="C47" s="11" t="s">
        <v>61</v>
      </c>
      <c r="E47" s="1" t="s">
        <v>179</v>
      </c>
      <c r="F47" s="1" t="s">
        <v>104</v>
      </c>
      <c r="G47" s="32">
        <v>-10</v>
      </c>
      <c r="I47" s="169">
        <v>38533317.450000003</v>
      </c>
      <c r="J47" s="43"/>
      <c r="K47" s="44">
        <v>18746808</v>
      </c>
      <c r="L47" s="44"/>
      <c r="M47" s="44">
        <v>23639841</v>
      </c>
      <c r="N47" s="44"/>
      <c r="O47" s="44">
        <v>6002586</v>
      </c>
      <c r="Q47" s="67">
        <f t="shared" si="6"/>
        <v>15.577651749784652</v>
      </c>
      <c r="S47" s="76">
        <f t="shared" si="7"/>
        <v>3.9</v>
      </c>
      <c r="T47" s="19"/>
      <c r="U47" s="150">
        <v>6.1100000000000002E-2</v>
      </c>
      <c r="W47" s="154">
        <f t="shared" si="8"/>
        <v>2354385.6961950003</v>
      </c>
      <c r="Y47" s="159">
        <f t="shared" si="9"/>
        <v>3648200.3038049997</v>
      </c>
    </row>
    <row r="48" spans="1:25" x14ac:dyDescent="0.2">
      <c r="A48" s="21"/>
      <c r="C48" s="72" t="s">
        <v>146</v>
      </c>
      <c r="E48" s="1" t="s">
        <v>179</v>
      </c>
      <c r="F48" s="1" t="s">
        <v>104</v>
      </c>
      <c r="G48" s="32">
        <v>-10</v>
      </c>
      <c r="I48" s="169">
        <v>27977906.370000001</v>
      </c>
      <c r="J48" s="43"/>
      <c r="K48" s="44">
        <v>30631510</v>
      </c>
      <c r="L48" s="44"/>
      <c r="M48" s="44">
        <v>144187</v>
      </c>
      <c r="N48" s="44"/>
      <c r="O48" s="44">
        <v>36426</v>
      </c>
      <c r="Q48" s="67">
        <f t="shared" si="6"/>
        <v>0.13019558904185438</v>
      </c>
      <c r="S48" s="76">
        <f t="shared" si="7"/>
        <v>4</v>
      </c>
      <c r="T48" s="19"/>
      <c r="U48" s="150">
        <v>4.07E-2</v>
      </c>
      <c r="W48" s="154">
        <f t="shared" si="8"/>
        <v>1138700.789259</v>
      </c>
      <c r="Y48" s="159">
        <f t="shared" si="9"/>
        <v>-1102274.789259</v>
      </c>
    </row>
    <row r="49" spans="1:25" x14ac:dyDescent="0.2">
      <c r="A49" s="21"/>
      <c r="C49" s="11" t="s">
        <v>62</v>
      </c>
      <c r="E49" s="1" t="s">
        <v>179</v>
      </c>
      <c r="F49" s="1" t="s">
        <v>104</v>
      </c>
      <c r="G49" s="32">
        <v>-10</v>
      </c>
      <c r="I49" s="169">
        <v>56536729.43</v>
      </c>
      <c r="J49" s="43"/>
      <c r="K49" s="44">
        <v>27194785</v>
      </c>
      <c r="L49" s="44"/>
      <c r="M49" s="44">
        <v>34995617</v>
      </c>
      <c r="N49" s="44"/>
      <c r="O49" s="44">
        <v>8894934</v>
      </c>
      <c r="Q49" s="67">
        <f t="shared" si="6"/>
        <v>15.733018322209658</v>
      </c>
      <c r="S49" s="76">
        <f t="shared" si="7"/>
        <v>3.9</v>
      </c>
      <c r="T49" s="19"/>
      <c r="U49" s="150">
        <v>5.1900000000000002E-2</v>
      </c>
      <c r="W49" s="154">
        <f t="shared" si="8"/>
        <v>2934256.2574169999</v>
      </c>
      <c r="Y49" s="159">
        <f t="shared" si="9"/>
        <v>5960677.7425830001</v>
      </c>
    </row>
    <row r="50" spans="1:25" x14ac:dyDescent="0.2">
      <c r="A50" s="21"/>
      <c r="C50" s="72" t="s">
        <v>147</v>
      </c>
      <c r="E50" s="1" t="s">
        <v>179</v>
      </c>
      <c r="F50" s="1" t="s">
        <v>104</v>
      </c>
      <c r="G50" s="32">
        <v>-10</v>
      </c>
      <c r="I50" s="169">
        <v>32458666.050000001</v>
      </c>
      <c r="J50" s="43"/>
      <c r="K50" s="44">
        <v>28381716</v>
      </c>
      <c r="L50" s="44"/>
      <c r="M50" s="44">
        <v>7322817</v>
      </c>
      <c r="N50" s="44"/>
      <c r="O50" s="44">
        <v>1863469</v>
      </c>
      <c r="Q50" s="67">
        <f t="shared" si="6"/>
        <v>5.7410523190616454</v>
      </c>
      <c r="S50" s="76">
        <f t="shared" si="7"/>
        <v>3.9</v>
      </c>
      <c r="T50" s="19"/>
      <c r="U50" s="150">
        <v>4.4600000000000001E-2</v>
      </c>
      <c r="W50" s="154">
        <f t="shared" si="8"/>
        <v>1447656.5058300002</v>
      </c>
      <c r="Y50" s="159">
        <f t="shared" si="9"/>
        <v>415812.49416999985</v>
      </c>
    </row>
    <row r="51" spans="1:25" x14ac:dyDescent="0.2">
      <c r="A51" s="21"/>
      <c r="C51" s="11" t="s">
        <v>63</v>
      </c>
      <c r="E51" s="1" t="s">
        <v>179</v>
      </c>
      <c r="F51" s="1" t="s">
        <v>104</v>
      </c>
      <c r="G51" s="32">
        <v>-14</v>
      </c>
      <c r="I51" s="169">
        <v>56221452.310000002</v>
      </c>
      <c r="J51" s="43"/>
      <c r="K51" s="44">
        <v>34098918</v>
      </c>
      <c r="L51" s="44"/>
      <c r="M51" s="44">
        <v>29993538</v>
      </c>
      <c r="N51" s="44"/>
      <c r="O51" s="44">
        <v>1612266</v>
      </c>
      <c r="Q51" s="67">
        <f t="shared" si="6"/>
        <v>2.8677060690465823</v>
      </c>
      <c r="S51" s="76">
        <f t="shared" si="7"/>
        <v>18.600000000000001</v>
      </c>
      <c r="T51" s="19"/>
      <c r="U51" s="150">
        <v>4.24E-2</v>
      </c>
      <c r="W51" s="154">
        <f t="shared" si="8"/>
        <v>2383789.5779440003</v>
      </c>
      <c r="Y51" s="159">
        <f t="shared" si="9"/>
        <v>-771523.57794400025</v>
      </c>
    </row>
    <row r="52" spans="1:25" x14ac:dyDescent="0.2">
      <c r="A52" s="21"/>
      <c r="C52" s="72" t="s">
        <v>148</v>
      </c>
      <c r="E52" s="1" t="s">
        <v>179</v>
      </c>
      <c r="F52" s="1" t="s">
        <v>104</v>
      </c>
      <c r="G52" s="32">
        <v>-14</v>
      </c>
      <c r="I52" s="169">
        <v>43569500.630000003</v>
      </c>
      <c r="J52" s="43"/>
      <c r="K52" s="44">
        <v>32558338</v>
      </c>
      <c r="L52" s="44"/>
      <c r="M52" s="44">
        <v>17110893</v>
      </c>
      <c r="N52" s="44"/>
      <c r="O52" s="44">
        <v>912792</v>
      </c>
      <c r="Q52" s="67">
        <f t="shared" si="6"/>
        <v>2.0950251593461973</v>
      </c>
      <c r="S52" s="76">
        <f t="shared" si="7"/>
        <v>18.7</v>
      </c>
      <c r="T52" s="19"/>
      <c r="U52" s="150">
        <v>4.4999999999999998E-2</v>
      </c>
      <c r="W52" s="154">
        <f t="shared" si="8"/>
        <v>1960627.52835</v>
      </c>
      <c r="Y52" s="159">
        <f t="shared" si="9"/>
        <v>-1047835.52835</v>
      </c>
    </row>
    <row r="53" spans="1:25" x14ac:dyDescent="0.2">
      <c r="A53" s="21"/>
      <c r="C53" s="11" t="s">
        <v>64</v>
      </c>
      <c r="E53" s="1" t="s">
        <v>179</v>
      </c>
      <c r="F53" s="1" t="s">
        <v>104</v>
      </c>
      <c r="G53" s="32">
        <v>-14</v>
      </c>
      <c r="I53" s="169">
        <v>53298846.200000003</v>
      </c>
      <c r="J53" s="43"/>
      <c r="K53" s="44">
        <v>26986386</v>
      </c>
      <c r="L53" s="44"/>
      <c r="M53" s="44">
        <v>33774299</v>
      </c>
      <c r="N53" s="44"/>
      <c r="O53" s="44">
        <v>1678141</v>
      </c>
      <c r="Q53" s="67">
        <f t="shared" si="6"/>
        <v>3.1485503339094794</v>
      </c>
      <c r="S53" s="76">
        <f t="shared" si="7"/>
        <v>20.100000000000001</v>
      </c>
      <c r="T53" s="19"/>
      <c r="U53" s="150">
        <v>4.7E-2</v>
      </c>
      <c r="W53" s="154">
        <f t="shared" si="8"/>
        <v>2505045.7714</v>
      </c>
      <c r="Y53" s="159">
        <f t="shared" si="9"/>
        <v>-826904.77139999997</v>
      </c>
    </row>
    <row r="54" spans="1:25" x14ac:dyDescent="0.2">
      <c r="A54" s="21"/>
      <c r="C54" s="72" t="s">
        <v>149</v>
      </c>
      <c r="E54" s="1" t="s">
        <v>179</v>
      </c>
      <c r="F54" s="1" t="s">
        <v>104</v>
      </c>
      <c r="G54" s="32">
        <v>-14</v>
      </c>
      <c r="I54" s="169">
        <v>35719947.710000001</v>
      </c>
      <c r="J54" s="43"/>
      <c r="K54" s="44">
        <v>28309628</v>
      </c>
      <c r="L54" s="44"/>
      <c r="M54" s="44">
        <v>12411112</v>
      </c>
      <c r="N54" s="44"/>
      <c r="O54" s="44">
        <v>611243</v>
      </c>
      <c r="Q54" s="67">
        <f t="shared" si="6"/>
        <v>1.7112091119575716</v>
      </c>
      <c r="S54" s="76">
        <f t="shared" si="7"/>
        <v>20.3</v>
      </c>
      <c r="T54" s="19"/>
      <c r="U54" s="150">
        <v>4.2799999999999998E-2</v>
      </c>
      <c r="W54" s="154">
        <f t="shared" si="8"/>
        <v>1528813.761988</v>
      </c>
      <c r="Y54" s="159">
        <f t="shared" si="9"/>
        <v>-917570.76198800001</v>
      </c>
    </row>
    <row r="55" spans="1:25" x14ac:dyDescent="0.2">
      <c r="A55" s="21"/>
      <c r="C55" s="11" t="s">
        <v>65</v>
      </c>
      <c r="E55" s="1" t="s">
        <v>179</v>
      </c>
      <c r="F55" s="1" t="s">
        <v>104</v>
      </c>
      <c r="G55" s="32">
        <v>-14</v>
      </c>
      <c r="I55" s="169">
        <v>143156558.12</v>
      </c>
      <c r="J55" s="43"/>
      <c r="K55" s="44">
        <v>66027985</v>
      </c>
      <c r="L55" s="44"/>
      <c r="M55" s="44">
        <v>97170491</v>
      </c>
      <c r="N55" s="44"/>
      <c r="O55" s="44">
        <v>4162112</v>
      </c>
      <c r="Q55" s="67">
        <f t="shared" si="6"/>
        <v>2.9073847923272491</v>
      </c>
      <c r="S55" s="76">
        <f t="shared" si="7"/>
        <v>23.3</v>
      </c>
      <c r="T55" s="19"/>
      <c r="U55" s="150">
        <v>3.8699999999999998E-2</v>
      </c>
      <c r="W55" s="154">
        <f t="shared" si="8"/>
        <v>5540158.7992439996</v>
      </c>
      <c r="Y55" s="159">
        <f t="shared" si="9"/>
        <v>-1378046.7992439996</v>
      </c>
    </row>
    <row r="56" spans="1:25" x14ac:dyDescent="0.2">
      <c r="A56" s="21"/>
      <c r="C56" s="72" t="s">
        <v>150</v>
      </c>
      <c r="E56" s="1" t="s">
        <v>179</v>
      </c>
      <c r="F56" s="1" t="s">
        <v>104</v>
      </c>
      <c r="G56" s="32">
        <v>-14</v>
      </c>
      <c r="I56" s="169">
        <v>63237310.850000001</v>
      </c>
      <c r="J56" s="43"/>
      <c r="K56" s="44">
        <v>36126930</v>
      </c>
      <c r="L56" s="44"/>
      <c r="M56" s="44">
        <v>35963604</v>
      </c>
      <c r="N56" s="44"/>
      <c r="O56" s="44">
        <v>1538658</v>
      </c>
      <c r="Q56" s="67">
        <f t="shared" si="6"/>
        <v>2.433149005418215</v>
      </c>
      <c r="S56" s="76">
        <f t="shared" si="7"/>
        <v>23.4</v>
      </c>
      <c r="T56" s="19"/>
      <c r="U56" s="150">
        <v>3.85E-2</v>
      </c>
      <c r="W56" s="154">
        <f t="shared" si="8"/>
        <v>2434636.4677249999</v>
      </c>
      <c r="Y56" s="159">
        <f t="shared" si="9"/>
        <v>-895978.46772499988</v>
      </c>
    </row>
    <row r="57" spans="1:25" x14ac:dyDescent="0.2">
      <c r="A57" s="21"/>
      <c r="C57" s="11" t="s">
        <v>66</v>
      </c>
      <c r="E57" s="1" t="s">
        <v>179</v>
      </c>
      <c r="F57" s="1" t="s">
        <v>104</v>
      </c>
      <c r="G57" s="32">
        <v>-14</v>
      </c>
      <c r="I57" s="169">
        <v>249825281.75</v>
      </c>
      <c r="J57" s="43"/>
      <c r="K57" s="44">
        <v>104471839</v>
      </c>
      <c r="L57" s="44"/>
      <c r="M57" s="44">
        <v>180328982</v>
      </c>
      <c r="N57" s="44"/>
      <c r="O57" s="44">
        <v>6939970</v>
      </c>
      <c r="Q57" s="67">
        <f t="shared" si="6"/>
        <v>2.7779294198674509</v>
      </c>
      <c r="S57" s="76">
        <f t="shared" si="7"/>
        <v>26</v>
      </c>
      <c r="T57" s="19"/>
      <c r="U57" s="150">
        <v>3.85E-2</v>
      </c>
      <c r="W57" s="154">
        <f t="shared" si="8"/>
        <v>9618273.3473749999</v>
      </c>
      <c r="Y57" s="159">
        <f t="shared" si="9"/>
        <v>-2678303.3473749999</v>
      </c>
    </row>
    <row r="58" spans="1:25" x14ac:dyDescent="0.2">
      <c r="A58" s="21"/>
      <c r="C58" s="72" t="s">
        <v>151</v>
      </c>
      <c r="E58" s="1" t="s">
        <v>179</v>
      </c>
      <c r="F58" s="1" t="s">
        <v>104</v>
      </c>
      <c r="G58" s="32">
        <v>-14</v>
      </c>
      <c r="I58" s="169">
        <v>114224524.76000001</v>
      </c>
      <c r="J58" s="43"/>
      <c r="K58" s="44">
        <v>76611965</v>
      </c>
      <c r="L58" s="44"/>
      <c r="M58" s="44">
        <v>53603993</v>
      </c>
      <c r="N58" s="44"/>
      <c r="O58" s="44">
        <v>2051233</v>
      </c>
      <c r="Q58" s="67">
        <f t="shared" si="6"/>
        <v>1.7957903561515327</v>
      </c>
      <c r="S58" s="76">
        <f t="shared" si="7"/>
        <v>26.1</v>
      </c>
      <c r="T58" s="19"/>
      <c r="U58" s="150">
        <v>3.7100000000000001E-2</v>
      </c>
      <c r="W58" s="154">
        <f t="shared" si="8"/>
        <v>4237729.8685960006</v>
      </c>
      <c r="Y58" s="159">
        <f t="shared" si="9"/>
        <v>-2186496.8685960006</v>
      </c>
    </row>
    <row r="59" spans="1:25" x14ac:dyDescent="0.2">
      <c r="A59" s="21"/>
      <c r="C59" s="72" t="s">
        <v>153</v>
      </c>
      <c r="E59" s="1" t="s">
        <v>179</v>
      </c>
      <c r="F59" s="1" t="s">
        <v>104</v>
      </c>
      <c r="G59" s="32">
        <v>-15</v>
      </c>
      <c r="I59" s="169">
        <v>217217963.00999999</v>
      </c>
      <c r="J59" s="43"/>
      <c r="K59" s="44">
        <v>74259062</v>
      </c>
      <c r="L59" s="44"/>
      <c r="M59" s="44">
        <v>175541595</v>
      </c>
      <c r="N59" s="44"/>
      <c r="O59" s="44">
        <v>5798005</v>
      </c>
      <c r="Q59" s="67">
        <f t="shared" si="6"/>
        <v>2.6692106489061769</v>
      </c>
      <c r="S59" s="76">
        <f t="shared" si="7"/>
        <v>30.3</v>
      </c>
      <c r="T59" s="19"/>
      <c r="U59" s="150">
        <v>3.6200000000000003E-2</v>
      </c>
      <c r="W59" s="154">
        <f t="shared" si="8"/>
        <v>7863290.2609620001</v>
      </c>
      <c r="Y59" s="159">
        <f t="shared" si="9"/>
        <v>-2065285.2609620001</v>
      </c>
    </row>
    <row r="60" spans="1:25" x14ac:dyDescent="0.2">
      <c r="A60" s="21"/>
      <c r="C60" s="72" t="s">
        <v>152</v>
      </c>
      <c r="E60" s="1" t="s">
        <v>179</v>
      </c>
      <c r="F60" s="1" t="s">
        <v>104</v>
      </c>
      <c r="G60" s="32">
        <v>-15</v>
      </c>
      <c r="I60" s="169">
        <v>63774643.009999998</v>
      </c>
      <c r="J60" s="43"/>
      <c r="K60" s="44">
        <v>46576791</v>
      </c>
      <c r="L60" s="44"/>
      <c r="M60" s="44">
        <v>26764048</v>
      </c>
      <c r="N60" s="44"/>
      <c r="O60" s="44">
        <v>885430</v>
      </c>
      <c r="Q60" s="67">
        <f t="shared" si="6"/>
        <v>1.3883731185467596</v>
      </c>
      <c r="S60" s="76">
        <f t="shared" si="7"/>
        <v>30.2</v>
      </c>
      <c r="T60" s="19"/>
      <c r="U60" s="150">
        <v>3.6200000000000003E-2</v>
      </c>
      <c r="W60" s="154">
        <f t="shared" si="8"/>
        <v>2308642.0769620002</v>
      </c>
      <c r="Y60" s="159">
        <f t="shared" si="9"/>
        <v>-1423212.0769620002</v>
      </c>
    </row>
    <row r="61" spans="1:25" x14ac:dyDescent="0.2">
      <c r="A61" s="21"/>
      <c r="C61" s="72" t="s">
        <v>154</v>
      </c>
      <c r="E61" s="1" t="s">
        <v>179</v>
      </c>
      <c r="F61" s="1" t="s">
        <v>104</v>
      </c>
      <c r="G61" s="32">
        <v>-15</v>
      </c>
      <c r="I61" s="169">
        <v>121585784.34</v>
      </c>
      <c r="J61" s="43"/>
      <c r="K61" s="44">
        <v>4866329</v>
      </c>
      <c r="L61" s="44"/>
      <c r="M61" s="44">
        <v>134957323</v>
      </c>
      <c r="N61" s="44"/>
      <c r="O61" s="44">
        <v>3107492</v>
      </c>
      <c r="Q61" s="67">
        <f t="shared" si="6"/>
        <v>2.555802075767569</v>
      </c>
      <c r="S61" s="76">
        <f t="shared" si="7"/>
        <v>43.4</v>
      </c>
      <c r="T61" s="19"/>
      <c r="U61" s="150">
        <v>4.2799999999999998E-2</v>
      </c>
      <c r="W61" s="154">
        <f t="shared" si="8"/>
        <v>5203871.5697520003</v>
      </c>
      <c r="Y61" s="159">
        <f t="shared" si="9"/>
        <v>-2096379.5697520003</v>
      </c>
    </row>
    <row r="62" spans="1:25" x14ac:dyDescent="0.2">
      <c r="A62" s="21"/>
      <c r="C62" s="72" t="s">
        <v>155</v>
      </c>
      <c r="E62" s="1" t="s">
        <v>179</v>
      </c>
      <c r="F62" s="1" t="s">
        <v>104</v>
      </c>
      <c r="G62" s="32">
        <v>-15</v>
      </c>
      <c r="I62" s="171">
        <v>14269003.460000001</v>
      </c>
      <c r="J62" s="43"/>
      <c r="K62" s="44">
        <v>555655</v>
      </c>
      <c r="L62" s="44"/>
      <c r="M62" s="44">
        <v>15853699</v>
      </c>
      <c r="N62" s="44"/>
      <c r="O62" s="44">
        <v>365040</v>
      </c>
      <c r="Q62" s="67">
        <f t="shared" si="6"/>
        <v>2.5582725592807445</v>
      </c>
      <c r="S62" s="76">
        <f t="shared" si="7"/>
        <v>43.4</v>
      </c>
      <c r="T62" s="19"/>
      <c r="U62" s="150">
        <v>4.2799999999999998E-2</v>
      </c>
      <c r="W62" s="158">
        <f t="shared" si="8"/>
        <v>610713.34808799997</v>
      </c>
      <c r="Y62" s="164">
        <f t="shared" si="9"/>
        <v>-245673.34808799997</v>
      </c>
    </row>
    <row r="63" spans="1:25" x14ac:dyDescent="0.2">
      <c r="A63" s="21"/>
      <c r="E63" s="1"/>
      <c r="F63" s="1"/>
      <c r="G63" s="32"/>
      <c r="I63" s="169"/>
      <c r="K63" s="37"/>
      <c r="L63" s="33"/>
      <c r="M63" s="37"/>
      <c r="N63" s="33"/>
      <c r="O63" s="37"/>
      <c r="Q63" s="21"/>
      <c r="S63" s="20"/>
      <c r="T63" s="19"/>
      <c r="U63" s="150"/>
    </row>
    <row r="64" spans="1:25" x14ac:dyDescent="0.2">
      <c r="A64" s="21"/>
      <c r="C64" s="18" t="s">
        <v>27</v>
      </c>
      <c r="E64" s="1"/>
      <c r="F64" s="1"/>
      <c r="G64" s="32"/>
      <c r="I64" s="169">
        <f>+SUBTOTAL(9,I42:I63)</f>
        <v>1381875059.71</v>
      </c>
      <c r="K64" s="169">
        <f>+SUBTOTAL(9,K42:K63)</f>
        <v>679772370</v>
      </c>
      <c r="L64" s="33"/>
      <c r="M64" s="169">
        <f>+SUBTOTAL(9,M42:M63)</f>
        <v>891502700</v>
      </c>
      <c r="N64" s="33"/>
      <c r="O64" s="169">
        <f>+SUBTOTAL(9,O42:O63)</f>
        <v>49501300</v>
      </c>
      <c r="Q64" s="67">
        <f t="shared" ref="Q64" si="10">IF(O64/I64*100=0,"-     ",O64/I64*100)</f>
        <v>3.5821834725339299</v>
      </c>
      <c r="S64" s="76">
        <f t="shared" ref="S64" si="11">IF(O64=0,"-     ",ROUND(M64/O64,1))</f>
        <v>18</v>
      </c>
      <c r="T64" s="19"/>
      <c r="U64" s="150"/>
      <c r="W64" s="169">
        <f>+SUBTOTAL(9,W42:W63)</f>
        <v>56753215.872952998</v>
      </c>
      <c r="Y64" s="169">
        <f>+SUBTOTAL(9,Y42:Y63)</f>
        <v>-7251915.8729529995</v>
      </c>
    </row>
    <row r="65" spans="1:25" x14ac:dyDescent="0.2">
      <c r="A65" s="21"/>
      <c r="C65" s="18"/>
      <c r="E65" s="1"/>
      <c r="F65" s="1"/>
      <c r="G65" s="32"/>
      <c r="I65" s="169"/>
      <c r="K65" s="33"/>
      <c r="L65" s="33"/>
      <c r="M65" s="33"/>
      <c r="N65" s="33"/>
      <c r="O65" s="33"/>
      <c r="Q65" s="21"/>
      <c r="S65" s="20"/>
      <c r="T65" s="19"/>
      <c r="U65" s="150"/>
    </row>
    <row r="66" spans="1:25" x14ac:dyDescent="0.2">
      <c r="A66" s="21">
        <v>312.01</v>
      </c>
      <c r="C66" s="71" t="s">
        <v>110</v>
      </c>
      <c r="E66" s="1"/>
      <c r="F66" s="1"/>
      <c r="G66" s="32"/>
      <c r="I66" s="169"/>
      <c r="K66" s="33"/>
      <c r="L66" s="33"/>
      <c r="M66" s="33"/>
      <c r="N66" s="33"/>
      <c r="O66" s="33"/>
      <c r="Q66" s="21"/>
      <c r="S66" s="20"/>
      <c r="T66" s="19"/>
      <c r="U66" s="150"/>
    </row>
    <row r="67" spans="1:25" x14ac:dyDescent="0.2">
      <c r="A67" s="21"/>
      <c r="C67" s="72" t="s">
        <v>67</v>
      </c>
      <c r="E67" s="1" t="s">
        <v>180</v>
      </c>
      <c r="F67" s="1" t="s">
        <v>104</v>
      </c>
      <c r="G67" s="32">
        <v>0</v>
      </c>
      <c r="I67" s="169">
        <v>51549.42</v>
      </c>
      <c r="J67" s="43"/>
      <c r="K67" s="44">
        <v>51549</v>
      </c>
      <c r="L67" s="44"/>
      <c r="M67" s="44">
        <v>0</v>
      </c>
      <c r="N67" s="44"/>
      <c r="O67" s="44">
        <v>0</v>
      </c>
      <c r="Q67" s="81" t="s">
        <v>143</v>
      </c>
      <c r="S67" s="81" t="s">
        <v>143</v>
      </c>
      <c r="T67" s="19"/>
      <c r="U67" s="150">
        <v>2.6700000000000002E-2</v>
      </c>
      <c r="W67" s="154">
        <f t="shared" ref="W67:W68" si="12">I67*U67</f>
        <v>1376.369514</v>
      </c>
      <c r="Y67" s="159">
        <f t="shared" ref="Y67:Y68" si="13">O67-W67</f>
        <v>-1376.369514</v>
      </c>
    </row>
    <row r="68" spans="1:25" x14ac:dyDescent="0.2">
      <c r="A68" s="21"/>
      <c r="C68" s="72" t="s">
        <v>156</v>
      </c>
      <c r="E68" s="1" t="s">
        <v>180</v>
      </c>
      <c r="F68" s="1" t="s">
        <v>104</v>
      </c>
      <c r="G68" s="32">
        <v>0</v>
      </c>
      <c r="I68" s="171">
        <v>613424.43000000005</v>
      </c>
      <c r="J68" s="43"/>
      <c r="K68" s="45">
        <v>494206</v>
      </c>
      <c r="L68" s="44"/>
      <c r="M68" s="45">
        <v>119218</v>
      </c>
      <c r="N68" s="44"/>
      <c r="O68" s="45">
        <v>37326</v>
      </c>
      <c r="Q68" s="67">
        <f t="shared" ref="Q68" si="14">IF(O68/I68*100=0,"-     ",O68/I68*100)</f>
        <v>6.084857102936053</v>
      </c>
      <c r="S68" s="76">
        <f t="shared" ref="S68" si="15">IF(O68=0,"-     ",ROUND(M68/O68,1))</f>
        <v>3.2</v>
      </c>
      <c r="T68" s="19"/>
      <c r="U68" s="150">
        <v>2.9000000000000001E-2</v>
      </c>
      <c r="W68" s="158">
        <f t="shared" si="12"/>
        <v>17789.308470000004</v>
      </c>
      <c r="Y68" s="164">
        <f t="shared" si="13"/>
        <v>19536.691529999996</v>
      </c>
    </row>
    <row r="69" spans="1:25" x14ac:dyDescent="0.2">
      <c r="A69" s="21"/>
      <c r="C69" s="18"/>
      <c r="E69" s="1"/>
      <c r="F69" s="1"/>
      <c r="G69" s="32"/>
      <c r="I69" s="173"/>
      <c r="J69" s="48"/>
      <c r="K69" s="52"/>
      <c r="L69" s="52"/>
      <c r="M69" s="52"/>
      <c r="N69" s="52"/>
      <c r="O69" s="52"/>
      <c r="P69" s="48"/>
      <c r="Q69" s="53"/>
      <c r="R69" s="48"/>
      <c r="S69" s="54"/>
      <c r="T69" s="19"/>
      <c r="U69" s="150"/>
    </row>
    <row r="70" spans="1:25" x14ac:dyDescent="0.2">
      <c r="A70" s="21"/>
      <c r="C70" s="18" t="s">
        <v>111</v>
      </c>
      <c r="E70" s="1"/>
      <c r="F70" s="1"/>
      <c r="G70" s="32"/>
      <c r="I70" s="173">
        <f>+SUBTOTAL(9,I67:I69)</f>
        <v>664973.85000000009</v>
      </c>
      <c r="J70" s="48"/>
      <c r="K70" s="173">
        <f>+SUBTOTAL(9,K67:K69)</f>
        <v>545755</v>
      </c>
      <c r="L70" s="52"/>
      <c r="M70" s="173">
        <f>+SUBTOTAL(9,M67:M69)</f>
        <v>119218</v>
      </c>
      <c r="N70" s="52"/>
      <c r="O70" s="173">
        <f>+SUBTOTAL(9,O67:O69)</f>
        <v>37326</v>
      </c>
      <c r="P70" s="48"/>
      <c r="Q70" s="67">
        <f t="shared" ref="Q70" si="16">IF(O70/I70*100=0,"-     ",O70/I70*100)</f>
        <v>5.6131530585751594</v>
      </c>
      <c r="S70" s="76">
        <f t="shared" ref="S70" si="17">IF(O70=0,"-     ",ROUND(M70/O70,1))</f>
        <v>3.2</v>
      </c>
      <c r="T70" s="19"/>
      <c r="U70" s="150"/>
      <c r="W70" s="173">
        <f>+SUBTOTAL(9,W67:W69)</f>
        <v>19165.677984000002</v>
      </c>
      <c r="Y70" s="173">
        <f>+SUBTOTAL(9,Y67:Y69)</f>
        <v>18160.322015999998</v>
      </c>
    </row>
    <row r="71" spans="1:25" x14ac:dyDescent="0.2">
      <c r="A71" s="21"/>
      <c r="C71" s="18"/>
      <c r="E71" s="1"/>
      <c r="F71" s="1"/>
      <c r="G71" s="32"/>
      <c r="I71" s="169"/>
      <c r="K71" s="33"/>
      <c r="L71" s="33"/>
      <c r="M71" s="33"/>
      <c r="N71" s="33"/>
      <c r="O71" s="33"/>
      <c r="Q71" s="21"/>
      <c r="S71" s="20"/>
      <c r="T71" s="19"/>
      <c r="U71" s="150"/>
    </row>
    <row r="72" spans="1:25" x14ac:dyDescent="0.2">
      <c r="A72" s="21">
        <v>312.02</v>
      </c>
      <c r="C72" s="71" t="s">
        <v>112</v>
      </c>
      <c r="E72" s="1"/>
      <c r="F72" s="1"/>
      <c r="G72" s="32"/>
      <c r="I72" s="169"/>
      <c r="K72" s="33"/>
      <c r="L72" s="33"/>
      <c r="M72" s="33"/>
      <c r="N72" s="33"/>
      <c r="O72" s="33"/>
      <c r="Q72" s="21"/>
      <c r="S72" s="20"/>
      <c r="T72" s="19"/>
      <c r="U72" s="150"/>
    </row>
    <row r="73" spans="1:25" x14ac:dyDescent="0.2">
      <c r="A73" s="21"/>
      <c r="C73" s="72" t="s">
        <v>157</v>
      </c>
      <c r="E73" s="1" t="s">
        <v>180</v>
      </c>
      <c r="F73" s="1" t="s">
        <v>104</v>
      </c>
      <c r="G73" s="32">
        <v>0</v>
      </c>
      <c r="I73" s="169">
        <v>1501772.81</v>
      </c>
      <c r="J73" s="43"/>
      <c r="K73" s="44">
        <v>1161405</v>
      </c>
      <c r="L73" s="44"/>
      <c r="M73" s="44">
        <v>340368</v>
      </c>
      <c r="N73" s="44"/>
      <c r="O73" s="44">
        <v>103455</v>
      </c>
      <c r="Q73" s="67">
        <f t="shared" ref="Q73:Q74" si="18">IF(O73/I73*100=0,"-     ",O73/I73*100)</f>
        <v>6.8888582421464939</v>
      </c>
      <c r="S73" s="76">
        <f t="shared" ref="S73:S74" si="19">IF(O73=0,"-     ",ROUND(M73/O73,1))</f>
        <v>3.3</v>
      </c>
      <c r="T73" s="19"/>
      <c r="U73" s="150">
        <v>3.1399999999999997E-2</v>
      </c>
      <c r="W73" s="154">
        <f t="shared" ref="W73:W74" si="20">I73*U73</f>
        <v>47155.666233999997</v>
      </c>
      <c r="Y73" s="159">
        <f t="shared" ref="Y73:Y74" si="21">O73-W73</f>
        <v>56299.333766000003</v>
      </c>
    </row>
    <row r="74" spans="1:25" x14ac:dyDescent="0.2">
      <c r="A74" s="21"/>
      <c r="C74" s="72" t="s">
        <v>158</v>
      </c>
      <c r="E74" s="1" t="s">
        <v>180</v>
      </c>
      <c r="F74" s="1" t="s">
        <v>104</v>
      </c>
      <c r="G74" s="32">
        <v>0</v>
      </c>
      <c r="I74" s="171">
        <v>2298377.65</v>
      </c>
      <c r="J74" s="43"/>
      <c r="K74" s="45">
        <v>2214107</v>
      </c>
      <c r="L74" s="44"/>
      <c r="M74" s="45">
        <v>84271</v>
      </c>
      <c r="N74" s="44"/>
      <c r="O74" s="45">
        <v>8166</v>
      </c>
      <c r="Q74" s="67">
        <f t="shared" si="18"/>
        <v>0.35529409189999739</v>
      </c>
      <c r="S74" s="76">
        <f t="shared" si="19"/>
        <v>10.3</v>
      </c>
      <c r="T74" s="19"/>
      <c r="U74" s="150">
        <v>3.1300000000000001E-2</v>
      </c>
      <c r="W74" s="158">
        <f t="shared" si="20"/>
        <v>71939.220444999999</v>
      </c>
      <c r="Y74" s="164">
        <f t="shared" si="21"/>
        <v>-63773.220444999999</v>
      </c>
    </row>
    <row r="75" spans="1:25" x14ac:dyDescent="0.2">
      <c r="A75" s="21"/>
      <c r="C75" s="18"/>
      <c r="E75" s="1"/>
      <c r="F75" s="1"/>
      <c r="G75" s="32"/>
      <c r="I75" s="173"/>
      <c r="J75" s="48"/>
      <c r="K75" s="52"/>
      <c r="L75" s="52"/>
      <c r="M75" s="52"/>
      <c r="N75" s="52"/>
      <c r="O75" s="52"/>
      <c r="P75" s="48"/>
      <c r="Q75" s="53"/>
      <c r="R75" s="48"/>
      <c r="S75" s="54"/>
      <c r="T75" s="19"/>
      <c r="U75" s="150"/>
    </row>
    <row r="76" spans="1:25" x14ac:dyDescent="0.2">
      <c r="A76" s="21"/>
      <c r="C76" s="18" t="s">
        <v>113</v>
      </c>
      <c r="E76" s="1"/>
      <c r="F76" s="1"/>
      <c r="G76" s="32"/>
      <c r="I76" s="52">
        <f>+SUBTOTAL(9,I73:I75)</f>
        <v>3800150.46</v>
      </c>
      <c r="J76" s="48"/>
      <c r="K76" s="52">
        <f>+SUBTOTAL(9,K73:K75)</f>
        <v>3375512</v>
      </c>
      <c r="L76" s="52"/>
      <c r="M76" s="52">
        <f>+SUBTOTAL(9,M73:M75)</f>
        <v>424639</v>
      </c>
      <c r="N76" s="52"/>
      <c r="O76" s="52">
        <f>+SUBTOTAL(9,O73:O75)</f>
        <v>111621</v>
      </c>
      <c r="P76" s="48"/>
      <c r="Q76" s="67">
        <f t="shared" ref="Q76" si="22">IF(O76/I76*100=0,"-     ",O76/I76*100)</f>
        <v>2.9372784360753967</v>
      </c>
      <c r="S76" s="76">
        <f t="shared" ref="S76" si="23">IF(O76=0,"-     ",ROUND(M76/O76,1))</f>
        <v>3.8</v>
      </c>
      <c r="T76" s="19"/>
      <c r="U76" s="150"/>
      <c r="W76" s="52">
        <f>+SUBTOTAL(9,W73:W75)</f>
        <v>119094.88667899999</v>
      </c>
      <c r="Y76" s="52">
        <f>+SUBTOTAL(9,Y73:Y75)</f>
        <v>-7473.8866789999956</v>
      </c>
    </row>
    <row r="77" spans="1:25" x14ac:dyDescent="0.2">
      <c r="A77" s="21"/>
      <c r="C77" s="18"/>
      <c r="E77" s="1"/>
      <c r="F77" s="1"/>
      <c r="G77" s="32"/>
      <c r="I77" s="169"/>
      <c r="K77" s="33"/>
      <c r="L77" s="33"/>
      <c r="M77" s="33"/>
      <c r="N77" s="33"/>
      <c r="O77" s="33"/>
      <c r="Q77" s="21"/>
      <c r="S77" s="20"/>
      <c r="T77" s="19"/>
      <c r="U77" s="150"/>
    </row>
    <row r="78" spans="1:25" x14ac:dyDescent="0.2">
      <c r="A78" s="21">
        <v>314</v>
      </c>
      <c r="C78" t="s">
        <v>28</v>
      </c>
      <c r="I78" s="169"/>
      <c r="K78" s="33"/>
      <c r="L78" s="33"/>
      <c r="M78" s="33"/>
      <c r="N78" s="33"/>
      <c r="O78" s="33"/>
      <c r="T78" s="19"/>
      <c r="U78" s="150"/>
    </row>
    <row r="79" spans="1:25" x14ac:dyDescent="0.2">
      <c r="A79" s="21"/>
      <c r="C79" s="11" t="s">
        <v>57</v>
      </c>
      <c r="E79" s="1" t="s">
        <v>124</v>
      </c>
      <c r="F79" s="1" t="s">
        <v>104</v>
      </c>
      <c r="G79" s="32">
        <v>-10</v>
      </c>
      <c r="I79" s="169">
        <v>106008.99</v>
      </c>
      <c r="J79" s="43"/>
      <c r="K79" s="44">
        <v>116610</v>
      </c>
      <c r="L79" s="44"/>
      <c r="M79" s="44">
        <v>0</v>
      </c>
      <c r="N79" s="44"/>
      <c r="O79" s="44">
        <v>0</v>
      </c>
      <c r="Q79" s="67" t="str">
        <f t="shared" ref="Q79:Q90" si="24">IF(O79/I79*100=0,"-     ",O79/I79*100)</f>
        <v xml:space="preserve">-     </v>
      </c>
      <c r="S79" s="76" t="str">
        <f t="shared" ref="S79:S90" si="25">IF(O79=0,"-     ",ROUND(M79/O79,1))</f>
        <v xml:space="preserve">-     </v>
      </c>
      <c r="T79" s="19"/>
      <c r="U79" s="150">
        <v>0</v>
      </c>
      <c r="W79" s="154">
        <f t="shared" ref="W79:W90" si="26">I79*U79</f>
        <v>0</v>
      </c>
      <c r="Y79" s="159">
        <f t="shared" ref="Y79:Y90" si="27">O79-W79</f>
        <v>0</v>
      </c>
    </row>
    <row r="80" spans="1:25" x14ac:dyDescent="0.2">
      <c r="A80" s="21"/>
      <c r="C80" s="11" t="s">
        <v>58</v>
      </c>
      <c r="E80" s="1" t="s">
        <v>124</v>
      </c>
      <c r="F80" s="1" t="s">
        <v>104</v>
      </c>
      <c r="G80" s="32">
        <v>-10</v>
      </c>
      <c r="I80" s="169">
        <v>19999</v>
      </c>
      <c r="J80" s="43"/>
      <c r="K80" s="44">
        <v>21999</v>
      </c>
      <c r="L80" s="44"/>
      <c r="M80" s="44">
        <v>0</v>
      </c>
      <c r="N80" s="44"/>
      <c r="O80" s="44">
        <v>0</v>
      </c>
      <c r="Q80" s="67" t="str">
        <f t="shared" si="24"/>
        <v xml:space="preserve">-     </v>
      </c>
      <c r="S80" s="76" t="str">
        <f t="shared" si="25"/>
        <v xml:space="preserve">-     </v>
      </c>
      <c r="T80" s="19"/>
      <c r="U80" s="150">
        <v>0</v>
      </c>
      <c r="W80" s="154">
        <f t="shared" si="26"/>
        <v>0</v>
      </c>
      <c r="Y80" s="159">
        <f t="shared" si="27"/>
        <v>0</v>
      </c>
    </row>
    <row r="81" spans="1:25" x14ac:dyDescent="0.2">
      <c r="A81" s="21"/>
      <c r="C81" s="11" t="s">
        <v>59</v>
      </c>
      <c r="E81" s="1" t="s">
        <v>124</v>
      </c>
      <c r="F81" s="1" t="s">
        <v>104</v>
      </c>
      <c r="G81" s="32">
        <v>-10</v>
      </c>
      <c r="I81" s="169">
        <v>581177</v>
      </c>
      <c r="J81" s="43"/>
      <c r="K81" s="44">
        <v>639295</v>
      </c>
      <c r="L81" s="44"/>
      <c r="M81" s="44">
        <v>0</v>
      </c>
      <c r="N81" s="44"/>
      <c r="O81" s="44">
        <v>0</v>
      </c>
      <c r="Q81" s="67" t="str">
        <f t="shared" si="24"/>
        <v xml:space="preserve">-     </v>
      </c>
      <c r="S81" s="76" t="str">
        <f t="shared" si="25"/>
        <v xml:space="preserve">-     </v>
      </c>
      <c r="T81" s="19"/>
      <c r="U81" s="150">
        <v>0</v>
      </c>
      <c r="W81" s="154">
        <f t="shared" si="26"/>
        <v>0</v>
      </c>
      <c r="Y81" s="159">
        <f t="shared" si="27"/>
        <v>0</v>
      </c>
    </row>
    <row r="82" spans="1:25" x14ac:dyDescent="0.2">
      <c r="A82" s="21"/>
      <c r="C82" s="11" t="s">
        <v>60</v>
      </c>
      <c r="E82" s="1" t="s">
        <v>181</v>
      </c>
      <c r="F82" s="1" t="s">
        <v>104</v>
      </c>
      <c r="G82" s="32">
        <v>-10</v>
      </c>
      <c r="I82" s="169">
        <v>9318503.0500000007</v>
      </c>
      <c r="J82" s="43"/>
      <c r="K82" s="44">
        <v>8958801</v>
      </c>
      <c r="L82" s="44"/>
      <c r="M82" s="44">
        <v>1291552</v>
      </c>
      <c r="N82" s="44"/>
      <c r="O82" s="44">
        <v>325135</v>
      </c>
      <c r="Q82" s="67">
        <f t="shared" si="24"/>
        <v>3.4891333753440148</v>
      </c>
      <c r="S82" s="76">
        <f t="shared" si="25"/>
        <v>4</v>
      </c>
      <c r="T82" s="19"/>
      <c r="U82" s="150">
        <v>3.09E-2</v>
      </c>
      <c r="W82" s="154">
        <f t="shared" si="26"/>
        <v>287941.74424500001</v>
      </c>
      <c r="Y82" s="159">
        <f t="shared" si="27"/>
        <v>37193.255754999991</v>
      </c>
    </row>
    <row r="83" spans="1:25" x14ac:dyDescent="0.2">
      <c r="A83" s="21"/>
      <c r="C83" s="11" t="s">
        <v>61</v>
      </c>
      <c r="E83" s="1" t="s">
        <v>181</v>
      </c>
      <c r="F83" s="1" t="s">
        <v>104</v>
      </c>
      <c r="G83" s="32">
        <v>-10</v>
      </c>
      <c r="I83" s="169">
        <v>7931771.7400000002</v>
      </c>
      <c r="J83" s="43"/>
      <c r="K83" s="44">
        <v>7826617</v>
      </c>
      <c r="L83" s="44"/>
      <c r="M83" s="44">
        <v>898332</v>
      </c>
      <c r="N83" s="44"/>
      <c r="O83" s="44">
        <v>225558</v>
      </c>
      <c r="Q83" s="67">
        <f t="shared" si="24"/>
        <v>2.8437278251781861</v>
      </c>
      <c r="S83" s="76">
        <f t="shared" si="25"/>
        <v>4</v>
      </c>
      <c r="T83" s="19"/>
      <c r="U83" s="150">
        <v>2.2200000000000001E-2</v>
      </c>
      <c r="W83" s="154">
        <f t="shared" si="26"/>
        <v>176085.332628</v>
      </c>
      <c r="Y83" s="159">
        <f t="shared" si="27"/>
        <v>49472.667371999996</v>
      </c>
    </row>
    <row r="84" spans="1:25" x14ac:dyDescent="0.2">
      <c r="A84" s="21"/>
      <c r="C84" s="11" t="s">
        <v>62</v>
      </c>
      <c r="E84" s="1" t="s">
        <v>181</v>
      </c>
      <c r="F84" s="1" t="s">
        <v>104</v>
      </c>
      <c r="G84" s="32">
        <v>-10</v>
      </c>
      <c r="I84" s="169">
        <v>16728286.689999999</v>
      </c>
      <c r="J84" s="43"/>
      <c r="K84" s="44">
        <v>11512691</v>
      </c>
      <c r="L84" s="44"/>
      <c r="M84" s="44">
        <v>6888424</v>
      </c>
      <c r="N84" s="44"/>
      <c r="O84" s="44">
        <v>1739058</v>
      </c>
      <c r="Q84" s="67">
        <f t="shared" si="24"/>
        <v>10.395912218790411</v>
      </c>
      <c r="S84" s="76">
        <f t="shared" si="25"/>
        <v>4</v>
      </c>
      <c r="T84" s="19"/>
      <c r="U84" s="150">
        <v>3.2899999999999999E-2</v>
      </c>
      <c r="W84" s="154">
        <f t="shared" si="26"/>
        <v>550360.63210099994</v>
      </c>
      <c r="Y84" s="159">
        <f t="shared" si="27"/>
        <v>1188697.3678990002</v>
      </c>
    </row>
    <row r="85" spans="1:25" x14ac:dyDescent="0.2">
      <c r="A85" s="21"/>
      <c r="C85" s="11" t="s">
        <v>63</v>
      </c>
      <c r="E85" s="1" t="s">
        <v>181</v>
      </c>
      <c r="F85" s="1" t="s">
        <v>104</v>
      </c>
      <c r="G85" s="32">
        <v>-14</v>
      </c>
      <c r="I85" s="169">
        <v>14686467.07</v>
      </c>
      <c r="J85" s="43"/>
      <c r="K85" s="44">
        <v>13065010</v>
      </c>
      <c r="L85" s="44"/>
      <c r="M85" s="44">
        <v>3677562</v>
      </c>
      <c r="N85" s="44"/>
      <c r="O85" s="44">
        <v>201763</v>
      </c>
      <c r="Q85" s="67">
        <f t="shared" si="24"/>
        <v>1.3738021475031299</v>
      </c>
      <c r="S85" s="76">
        <f t="shared" si="25"/>
        <v>18.2</v>
      </c>
      <c r="T85" s="19"/>
      <c r="U85" s="150">
        <v>2.1499999999999998E-2</v>
      </c>
      <c r="W85" s="154">
        <f t="shared" si="26"/>
        <v>315759.042005</v>
      </c>
      <c r="Y85" s="159">
        <f t="shared" si="27"/>
        <v>-113996.042005</v>
      </c>
    </row>
    <row r="86" spans="1:25" x14ac:dyDescent="0.2">
      <c r="A86" s="21"/>
      <c r="C86" s="11" t="s">
        <v>64</v>
      </c>
      <c r="E86" s="1" t="s">
        <v>181</v>
      </c>
      <c r="F86" s="1" t="s">
        <v>104</v>
      </c>
      <c r="G86" s="32">
        <v>-14</v>
      </c>
      <c r="I86" s="169">
        <v>17091026.539999999</v>
      </c>
      <c r="J86" s="43"/>
      <c r="K86" s="44">
        <v>13298105</v>
      </c>
      <c r="L86" s="44"/>
      <c r="M86" s="44">
        <v>6185665</v>
      </c>
      <c r="N86" s="44"/>
      <c r="O86" s="44">
        <v>308769</v>
      </c>
      <c r="Q86" s="67">
        <f t="shared" si="24"/>
        <v>1.8066147125648313</v>
      </c>
      <c r="S86" s="76">
        <f t="shared" si="25"/>
        <v>20</v>
      </c>
      <c r="T86" s="19"/>
      <c r="U86" s="150">
        <v>2.46E-2</v>
      </c>
      <c r="W86" s="154">
        <f t="shared" si="26"/>
        <v>420439.25288399996</v>
      </c>
      <c r="Y86" s="159">
        <f t="shared" si="27"/>
        <v>-111670.25288399996</v>
      </c>
    </row>
    <row r="87" spans="1:25" x14ac:dyDescent="0.2">
      <c r="A87" s="21"/>
      <c r="C87" s="11" t="s">
        <v>65</v>
      </c>
      <c r="E87" s="1" t="s">
        <v>181</v>
      </c>
      <c r="F87" s="1" t="s">
        <v>104</v>
      </c>
      <c r="G87" s="32">
        <v>-14</v>
      </c>
      <c r="I87" s="169">
        <v>31675230.079999998</v>
      </c>
      <c r="J87" s="43"/>
      <c r="K87" s="44">
        <v>19495161</v>
      </c>
      <c r="L87" s="44"/>
      <c r="M87" s="44">
        <v>16614601</v>
      </c>
      <c r="N87" s="44"/>
      <c r="O87" s="44">
        <v>689886</v>
      </c>
      <c r="Q87" s="67">
        <f t="shared" si="24"/>
        <v>2.1779983863024874</v>
      </c>
      <c r="S87" s="76">
        <f t="shared" si="25"/>
        <v>24.1</v>
      </c>
      <c r="T87" s="19"/>
      <c r="U87" s="150">
        <v>2.1499999999999998E-2</v>
      </c>
      <c r="W87" s="154">
        <f t="shared" si="26"/>
        <v>681017.44671999989</v>
      </c>
      <c r="Y87" s="159">
        <f t="shared" si="27"/>
        <v>8868.5532800001092</v>
      </c>
    </row>
    <row r="88" spans="1:25" x14ac:dyDescent="0.2">
      <c r="A88" s="21"/>
      <c r="B88" s="23"/>
      <c r="C88" s="11" t="s">
        <v>66</v>
      </c>
      <c r="D88" s="19"/>
      <c r="E88" s="1" t="s">
        <v>181</v>
      </c>
      <c r="F88" s="1" t="s">
        <v>104</v>
      </c>
      <c r="G88" s="32">
        <v>-14</v>
      </c>
      <c r="I88" s="169">
        <v>42573105.700000003</v>
      </c>
      <c r="J88" s="43"/>
      <c r="K88" s="44">
        <v>28812799</v>
      </c>
      <c r="L88" s="44"/>
      <c r="M88" s="44">
        <v>19720541</v>
      </c>
      <c r="N88" s="44"/>
      <c r="O88" s="44">
        <v>770093</v>
      </c>
      <c r="Q88" s="67">
        <f t="shared" si="24"/>
        <v>1.8088720269237957</v>
      </c>
      <c r="S88" s="76">
        <f t="shared" si="25"/>
        <v>25.6</v>
      </c>
      <c r="T88" s="19"/>
      <c r="U88" s="150">
        <v>2.29E-2</v>
      </c>
      <c r="W88" s="154">
        <f t="shared" si="26"/>
        <v>974924.12053000007</v>
      </c>
      <c r="Y88" s="159">
        <f t="shared" si="27"/>
        <v>-204831.12053000007</v>
      </c>
    </row>
    <row r="89" spans="1:25" x14ac:dyDescent="0.2">
      <c r="A89" s="21"/>
      <c r="C89" s="72" t="s">
        <v>153</v>
      </c>
      <c r="D89" s="19"/>
      <c r="E89" s="1" t="s">
        <v>181</v>
      </c>
      <c r="F89" s="1" t="s">
        <v>104</v>
      </c>
      <c r="G89" s="32">
        <v>-15</v>
      </c>
      <c r="I89" s="169">
        <v>57000938.710000001</v>
      </c>
      <c r="J89" s="43"/>
      <c r="K89" s="44">
        <v>22348217</v>
      </c>
      <c r="L89" s="44"/>
      <c r="M89" s="44">
        <v>43202863</v>
      </c>
      <c r="N89" s="44"/>
      <c r="O89" s="44">
        <v>1311533</v>
      </c>
      <c r="Q89" s="67">
        <f t="shared" si="24"/>
        <v>2.3008971951718231</v>
      </c>
      <c r="S89" s="76">
        <f t="shared" si="25"/>
        <v>32.9</v>
      </c>
      <c r="T89" s="19"/>
      <c r="U89" s="150">
        <v>2.4799999999999999E-2</v>
      </c>
      <c r="W89" s="154">
        <f t="shared" si="26"/>
        <v>1413623.2800079999</v>
      </c>
      <c r="Y89" s="159">
        <f t="shared" si="27"/>
        <v>-102090.28000799986</v>
      </c>
    </row>
    <row r="90" spans="1:25" x14ac:dyDescent="0.2">
      <c r="A90" s="21"/>
      <c r="C90" s="72" t="s">
        <v>154</v>
      </c>
      <c r="E90" s="1" t="s">
        <v>181</v>
      </c>
      <c r="F90" s="1" t="s">
        <v>104</v>
      </c>
      <c r="G90" s="32">
        <v>-15</v>
      </c>
      <c r="I90" s="171">
        <v>20447426.609999999</v>
      </c>
      <c r="J90" s="43"/>
      <c r="K90" s="44">
        <v>2602945</v>
      </c>
      <c r="L90" s="44"/>
      <c r="M90" s="44">
        <v>20911596</v>
      </c>
      <c r="N90" s="44"/>
      <c r="O90" s="44">
        <v>449336</v>
      </c>
      <c r="Q90" s="67">
        <f t="shared" si="24"/>
        <v>2.1975185854451151</v>
      </c>
      <c r="S90" s="76">
        <f t="shared" si="25"/>
        <v>46.5</v>
      </c>
      <c r="T90" s="19"/>
      <c r="U90" s="150">
        <v>2.7799999999999998E-2</v>
      </c>
      <c r="W90" s="158">
        <f t="shared" si="26"/>
        <v>568438.45975799998</v>
      </c>
      <c r="Y90" s="164">
        <f t="shared" si="27"/>
        <v>-119102.45975799998</v>
      </c>
    </row>
    <row r="91" spans="1:25" x14ac:dyDescent="0.2">
      <c r="A91" s="21"/>
      <c r="E91" s="1"/>
      <c r="F91" s="1"/>
      <c r="G91" s="32"/>
      <c r="I91" s="169"/>
      <c r="K91" s="37"/>
      <c r="L91" s="33"/>
      <c r="M91" s="37"/>
      <c r="N91" s="33"/>
      <c r="O91" s="37"/>
      <c r="Q91" s="21"/>
      <c r="S91" s="20"/>
      <c r="T91" s="19"/>
      <c r="U91" s="150"/>
    </row>
    <row r="92" spans="1:25" x14ac:dyDescent="0.2">
      <c r="A92" s="21"/>
      <c r="C92" s="18" t="s">
        <v>29</v>
      </c>
      <c r="E92" s="1"/>
      <c r="F92" s="1"/>
      <c r="G92" s="32"/>
      <c r="I92" s="169">
        <f>+SUBTOTAL(9,I79:I91)</f>
        <v>218159941.18000001</v>
      </c>
      <c r="K92" s="169">
        <f>+SUBTOTAL(9,K79:K91)</f>
        <v>128698250</v>
      </c>
      <c r="L92" s="33"/>
      <c r="M92" s="169">
        <f>+SUBTOTAL(9,M79:M91)</f>
        <v>119391136</v>
      </c>
      <c r="N92" s="33"/>
      <c r="O92" s="169">
        <f>+SUBTOTAL(9,O79:O91)</f>
        <v>6021131</v>
      </c>
      <c r="Q92" s="67">
        <f t="shared" ref="Q92" si="28">IF(O92/I92*100=0,"-     ",O92/I92*100)</f>
        <v>2.7599617819075539</v>
      </c>
      <c r="S92" s="76">
        <f t="shared" ref="S92" si="29">IF(O92=0,"-     ",ROUND(M92/O92,1))</f>
        <v>19.8</v>
      </c>
      <c r="T92" s="19"/>
      <c r="U92" s="150"/>
      <c r="W92" s="169">
        <f>+SUBTOTAL(9,W79:W91)</f>
        <v>5388589.3108789995</v>
      </c>
      <c r="Y92" s="169">
        <f>+SUBTOTAL(9,Y79:Y91)</f>
        <v>632541.68912100035</v>
      </c>
    </row>
    <row r="93" spans="1:25" x14ac:dyDescent="0.2">
      <c r="A93" s="21"/>
      <c r="E93" s="1"/>
      <c r="F93" s="1"/>
      <c r="G93" s="32"/>
      <c r="I93" s="169"/>
      <c r="K93" s="33"/>
      <c r="L93" s="33"/>
      <c r="M93" s="33"/>
      <c r="N93" s="33"/>
      <c r="O93" s="33"/>
      <c r="Q93" s="21"/>
      <c r="S93" s="20"/>
      <c r="T93" s="19"/>
      <c r="U93" s="150"/>
    </row>
    <row r="94" spans="1:25" x14ac:dyDescent="0.2">
      <c r="A94" s="21">
        <v>315</v>
      </c>
      <c r="C94" t="s">
        <v>30</v>
      </c>
      <c r="I94" s="169"/>
      <c r="K94" s="33"/>
      <c r="L94" s="33"/>
      <c r="M94" s="33"/>
      <c r="N94" s="33"/>
      <c r="O94" s="33"/>
      <c r="T94" s="19"/>
      <c r="U94" s="150"/>
    </row>
    <row r="95" spans="1:25" x14ac:dyDescent="0.2">
      <c r="A95" s="21"/>
      <c r="C95" s="11" t="s">
        <v>57</v>
      </c>
      <c r="E95" s="1" t="s">
        <v>124</v>
      </c>
      <c r="F95" s="1" t="s">
        <v>104</v>
      </c>
      <c r="G95" s="32">
        <v>-10</v>
      </c>
      <c r="I95" s="169">
        <v>1883656.22</v>
      </c>
      <c r="J95" s="43"/>
      <c r="K95" s="44">
        <v>2072022</v>
      </c>
      <c r="L95" s="44"/>
      <c r="M95" s="44">
        <v>0</v>
      </c>
      <c r="N95" s="44"/>
      <c r="O95" s="44">
        <v>0</v>
      </c>
      <c r="Q95" s="67" t="str">
        <f t="shared" ref="Q95:Q114" si="30">IF(O95/I95*100=0,"-     ",O95/I95*100)</f>
        <v xml:space="preserve">-     </v>
      </c>
      <c r="S95" s="76" t="str">
        <f t="shared" ref="S95:S114" si="31">IF(O95=0,"-     ",ROUND(M95/O95,1))</f>
        <v xml:space="preserve">-     </v>
      </c>
      <c r="T95" s="19"/>
      <c r="U95" s="150">
        <v>0</v>
      </c>
      <c r="W95" s="154">
        <f t="shared" ref="W95:W114" si="32">I95*U95</f>
        <v>0</v>
      </c>
      <c r="Y95" s="159">
        <f t="shared" ref="Y95:Y114" si="33">O95-W95</f>
        <v>0</v>
      </c>
    </row>
    <row r="96" spans="1:25" x14ac:dyDescent="0.2">
      <c r="A96" s="21"/>
      <c r="C96" s="11" t="s">
        <v>58</v>
      </c>
      <c r="E96" s="1" t="s">
        <v>124</v>
      </c>
      <c r="F96" s="1" t="s">
        <v>104</v>
      </c>
      <c r="G96" s="32">
        <v>-10</v>
      </c>
      <c r="I96" s="169">
        <v>1238068.1499999999</v>
      </c>
      <c r="J96" s="43"/>
      <c r="K96" s="44">
        <v>1361875</v>
      </c>
      <c r="L96" s="44"/>
      <c r="M96" s="44">
        <v>0</v>
      </c>
      <c r="N96" s="44"/>
      <c r="O96" s="44">
        <v>0</v>
      </c>
      <c r="Q96" s="67" t="str">
        <f t="shared" si="30"/>
        <v xml:space="preserve">-     </v>
      </c>
      <c r="S96" s="76" t="str">
        <f t="shared" si="31"/>
        <v xml:space="preserve">-     </v>
      </c>
      <c r="T96" s="19"/>
      <c r="U96" s="150">
        <v>0</v>
      </c>
      <c r="W96" s="154">
        <f t="shared" si="32"/>
        <v>0</v>
      </c>
      <c r="Y96" s="159">
        <f t="shared" si="33"/>
        <v>0</v>
      </c>
    </row>
    <row r="97" spans="1:25" x14ac:dyDescent="0.2">
      <c r="A97" s="21"/>
      <c r="C97" s="11" t="s">
        <v>59</v>
      </c>
      <c r="E97" s="1" t="s">
        <v>124</v>
      </c>
      <c r="F97" s="1" t="s">
        <v>104</v>
      </c>
      <c r="G97" s="32">
        <v>-10</v>
      </c>
      <c r="I97" s="169">
        <v>766540.94</v>
      </c>
      <c r="J97" s="43"/>
      <c r="K97" s="44">
        <v>843195</v>
      </c>
      <c r="L97" s="44"/>
      <c r="M97" s="44">
        <v>0</v>
      </c>
      <c r="N97" s="44"/>
      <c r="O97" s="44">
        <v>0</v>
      </c>
      <c r="Q97" s="67" t="str">
        <f t="shared" si="30"/>
        <v xml:space="preserve">-     </v>
      </c>
      <c r="S97" s="76" t="str">
        <f t="shared" si="31"/>
        <v xml:space="preserve">-     </v>
      </c>
      <c r="T97" s="19"/>
      <c r="U97" s="150">
        <v>0</v>
      </c>
      <c r="W97" s="154">
        <f t="shared" si="32"/>
        <v>0</v>
      </c>
      <c r="Y97" s="159">
        <f t="shared" si="33"/>
        <v>0</v>
      </c>
    </row>
    <row r="98" spans="1:25" x14ac:dyDescent="0.2">
      <c r="A98" s="21"/>
      <c r="C98" s="11" t="s">
        <v>60</v>
      </c>
      <c r="E98" s="1" t="s">
        <v>182</v>
      </c>
      <c r="F98" s="1" t="s">
        <v>104</v>
      </c>
      <c r="G98" s="32">
        <v>-10</v>
      </c>
      <c r="I98" s="169">
        <v>5920913.9800000004</v>
      </c>
      <c r="J98" s="43"/>
      <c r="K98" s="44">
        <v>5264226</v>
      </c>
      <c r="L98" s="44"/>
      <c r="M98" s="44">
        <v>1248779</v>
      </c>
      <c r="N98" s="44"/>
      <c r="O98" s="44">
        <v>315559</v>
      </c>
      <c r="Q98" s="67">
        <f t="shared" si="30"/>
        <v>5.3295656897889936</v>
      </c>
      <c r="S98" s="76">
        <f t="shared" si="31"/>
        <v>4</v>
      </c>
      <c r="T98" s="19"/>
      <c r="U98" s="150">
        <v>3.1800000000000002E-2</v>
      </c>
      <c r="W98" s="154">
        <f t="shared" si="32"/>
        <v>188285.06456400003</v>
      </c>
      <c r="Y98" s="159">
        <f t="shared" si="33"/>
        <v>127273.93543599997</v>
      </c>
    </row>
    <row r="99" spans="1:25" x14ac:dyDescent="0.2">
      <c r="A99" s="21"/>
      <c r="C99" s="72" t="s">
        <v>145</v>
      </c>
      <c r="E99" s="1" t="s">
        <v>182</v>
      </c>
      <c r="F99" s="1" t="s">
        <v>104</v>
      </c>
      <c r="G99" s="32">
        <v>-10</v>
      </c>
      <c r="I99" s="169">
        <v>987949</v>
      </c>
      <c r="J99" s="43"/>
      <c r="K99" s="44">
        <v>1086744</v>
      </c>
      <c r="L99" s="44"/>
      <c r="M99" s="44">
        <v>0</v>
      </c>
      <c r="N99" s="44"/>
      <c r="O99" s="44">
        <v>0</v>
      </c>
      <c r="Q99" s="67" t="str">
        <f t="shared" si="30"/>
        <v xml:space="preserve">-     </v>
      </c>
      <c r="S99" s="76" t="str">
        <f t="shared" si="31"/>
        <v xml:space="preserve">-     </v>
      </c>
      <c r="T99" s="19"/>
      <c r="U99" s="150">
        <v>8.2000000000000007E-3</v>
      </c>
      <c r="W99" s="154">
        <f t="shared" si="32"/>
        <v>8101.1818000000003</v>
      </c>
      <c r="Y99" s="159">
        <f t="shared" si="33"/>
        <v>-8101.1818000000003</v>
      </c>
    </row>
    <row r="100" spans="1:25" x14ac:dyDescent="0.2">
      <c r="A100" s="21"/>
      <c r="C100" s="11" t="s">
        <v>61</v>
      </c>
      <c r="E100" s="1" t="s">
        <v>182</v>
      </c>
      <c r="F100" s="1" t="s">
        <v>104</v>
      </c>
      <c r="G100" s="32">
        <v>-10</v>
      </c>
      <c r="I100" s="169">
        <v>9434824.7699999996</v>
      </c>
      <c r="J100" s="43"/>
      <c r="K100" s="44">
        <v>5414071</v>
      </c>
      <c r="L100" s="44"/>
      <c r="M100" s="44">
        <v>4964236</v>
      </c>
      <c r="N100" s="44"/>
      <c r="O100" s="44">
        <v>1249630</v>
      </c>
      <c r="Q100" s="67">
        <f t="shared" si="30"/>
        <v>13.244867079815412</v>
      </c>
      <c r="S100" s="76">
        <f t="shared" si="31"/>
        <v>4</v>
      </c>
      <c r="T100" s="19"/>
      <c r="U100" s="153">
        <v>2.9700000000000001E-2</v>
      </c>
      <c r="W100" s="154">
        <f t="shared" si="32"/>
        <v>280214.29566900001</v>
      </c>
      <c r="Y100" s="159">
        <f t="shared" si="33"/>
        <v>969415.70433099999</v>
      </c>
    </row>
    <row r="101" spans="1:25" x14ac:dyDescent="0.2">
      <c r="A101" s="21"/>
      <c r="C101" s="72" t="s">
        <v>146</v>
      </c>
      <c r="E101" s="1" t="s">
        <v>182</v>
      </c>
      <c r="F101" s="1" t="s">
        <v>104</v>
      </c>
      <c r="G101" s="32">
        <v>-10</v>
      </c>
      <c r="I101" s="169">
        <v>2216498.98</v>
      </c>
      <c r="J101" s="43"/>
      <c r="K101" s="44">
        <v>2438149</v>
      </c>
      <c r="L101" s="44"/>
      <c r="M101" s="44">
        <v>0</v>
      </c>
      <c r="N101" s="44"/>
      <c r="O101" s="44">
        <v>0</v>
      </c>
      <c r="Q101" s="67" t="str">
        <f t="shared" si="30"/>
        <v xml:space="preserve">-     </v>
      </c>
      <c r="S101" s="76" t="str">
        <f t="shared" si="31"/>
        <v xml:space="preserve">-     </v>
      </c>
      <c r="T101" s="19"/>
      <c r="U101" s="150">
        <v>1.49E-2</v>
      </c>
      <c r="W101" s="154">
        <f t="shared" si="32"/>
        <v>33025.834801999998</v>
      </c>
      <c r="Y101" s="159">
        <f t="shared" si="33"/>
        <v>-33025.834801999998</v>
      </c>
    </row>
    <row r="102" spans="1:25" x14ac:dyDescent="0.2">
      <c r="A102" s="21"/>
      <c r="C102" s="11" t="s">
        <v>62</v>
      </c>
      <c r="E102" s="1" t="s">
        <v>182</v>
      </c>
      <c r="F102" s="1" t="s">
        <v>104</v>
      </c>
      <c r="G102" s="32">
        <v>-10</v>
      </c>
      <c r="I102" s="169">
        <v>12602452.9</v>
      </c>
      <c r="J102" s="43"/>
      <c r="K102" s="44">
        <v>7468070</v>
      </c>
      <c r="L102" s="44"/>
      <c r="M102" s="44">
        <v>6394628</v>
      </c>
      <c r="N102" s="44"/>
      <c r="O102" s="44">
        <v>1613115</v>
      </c>
      <c r="Q102" s="67">
        <f t="shared" si="30"/>
        <v>12.800008163490141</v>
      </c>
      <c r="S102" s="76">
        <f t="shared" si="31"/>
        <v>4</v>
      </c>
      <c r="T102" s="19"/>
      <c r="U102" s="150">
        <v>2.8000000000000001E-2</v>
      </c>
      <c r="W102" s="154">
        <f t="shared" si="32"/>
        <v>352868.68119999999</v>
      </c>
      <c r="Y102" s="159">
        <f t="shared" si="33"/>
        <v>1260246.3188</v>
      </c>
    </row>
    <row r="103" spans="1:25" x14ac:dyDescent="0.2">
      <c r="A103" s="21"/>
      <c r="C103" s="72" t="s">
        <v>147</v>
      </c>
      <c r="E103" s="1" t="s">
        <v>182</v>
      </c>
      <c r="F103" s="1" t="s">
        <v>104</v>
      </c>
      <c r="G103" s="32">
        <v>-10</v>
      </c>
      <c r="I103" s="169">
        <v>2199914.33</v>
      </c>
      <c r="J103" s="43"/>
      <c r="K103" s="44">
        <v>2419906</v>
      </c>
      <c r="L103" s="44"/>
      <c r="M103" s="44">
        <v>0</v>
      </c>
      <c r="N103" s="44"/>
      <c r="O103" s="44">
        <v>0</v>
      </c>
      <c r="Q103" s="67" t="str">
        <f t="shared" si="30"/>
        <v xml:space="preserve">-     </v>
      </c>
      <c r="S103" s="76" t="str">
        <f t="shared" si="31"/>
        <v xml:space="preserve">-     </v>
      </c>
      <c r="T103" s="19"/>
      <c r="U103" s="150">
        <v>1.44E-2</v>
      </c>
      <c r="W103" s="154">
        <f t="shared" si="32"/>
        <v>31678.766351999999</v>
      </c>
      <c r="Y103" s="159">
        <f t="shared" si="33"/>
        <v>-31678.766351999999</v>
      </c>
    </row>
    <row r="104" spans="1:25" x14ac:dyDescent="0.2">
      <c r="A104" s="21"/>
      <c r="C104" s="11" t="s">
        <v>63</v>
      </c>
      <c r="E104" s="1" t="s">
        <v>182</v>
      </c>
      <c r="F104" s="1" t="s">
        <v>104</v>
      </c>
      <c r="G104" s="32">
        <v>-14</v>
      </c>
      <c r="I104" s="169">
        <v>15688648.699999999</v>
      </c>
      <c r="J104" s="43"/>
      <c r="K104" s="44">
        <v>8807564</v>
      </c>
      <c r="L104" s="44"/>
      <c r="M104" s="44">
        <v>9077496</v>
      </c>
      <c r="N104" s="44"/>
      <c r="O104" s="44">
        <v>484211</v>
      </c>
      <c r="Q104" s="67">
        <f t="shared" si="30"/>
        <v>3.0863779874171064</v>
      </c>
      <c r="S104" s="76">
        <f t="shared" si="31"/>
        <v>18.7</v>
      </c>
      <c r="T104" s="19"/>
      <c r="U104" s="150">
        <v>2.75E-2</v>
      </c>
      <c r="W104" s="154">
        <f t="shared" si="32"/>
        <v>431437.83924999996</v>
      </c>
      <c r="Y104" s="159">
        <f t="shared" si="33"/>
        <v>52773.160750000039</v>
      </c>
    </row>
    <row r="105" spans="1:25" x14ac:dyDescent="0.2">
      <c r="A105" s="21"/>
      <c r="C105" s="72" t="s">
        <v>148</v>
      </c>
      <c r="E105" s="1" t="s">
        <v>182</v>
      </c>
      <c r="F105" s="1" t="s">
        <v>104</v>
      </c>
      <c r="G105" s="32">
        <v>-14</v>
      </c>
      <c r="I105" s="169">
        <v>5541695</v>
      </c>
      <c r="J105" s="43"/>
      <c r="K105" s="44">
        <v>6317532</v>
      </c>
      <c r="L105" s="44"/>
      <c r="M105" s="44">
        <v>0</v>
      </c>
      <c r="N105" s="44"/>
      <c r="O105" s="44">
        <v>0</v>
      </c>
      <c r="Q105" s="67" t="str">
        <f t="shared" si="30"/>
        <v xml:space="preserve">-     </v>
      </c>
      <c r="S105" s="76" t="str">
        <f t="shared" si="31"/>
        <v xml:space="preserve">-     </v>
      </c>
      <c r="T105" s="19"/>
      <c r="U105" s="150">
        <v>1.67E-2</v>
      </c>
      <c r="W105" s="154">
        <f t="shared" si="32"/>
        <v>92546.306499999992</v>
      </c>
      <c r="Y105" s="159">
        <f t="shared" si="33"/>
        <v>-92546.306499999992</v>
      </c>
    </row>
    <row r="106" spans="1:25" x14ac:dyDescent="0.2">
      <c r="A106" s="21"/>
      <c r="C106" s="11" t="s">
        <v>64</v>
      </c>
      <c r="E106" s="1" t="s">
        <v>182</v>
      </c>
      <c r="F106" s="1" t="s">
        <v>104</v>
      </c>
      <c r="G106" s="32">
        <v>-14</v>
      </c>
      <c r="I106" s="169">
        <v>7415271.5099999998</v>
      </c>
      <c r="J106" s="43"/>
      <c r="K106" s="44">
        <v>5475168</v>
      </c>
      <c r="L106" s="44"/>
      <c r="M106" s="44">
        <v>2978242</v>
      </c>
      <c r="N106" s="44"/>
      <c r="O106" s="44">
        <v>156250</v>
      </c>
      <c r="Q106" s="67">
        <f t="shared" si="30"/>
        <v>2.1071379488840862</v>
      </c>
      <c r="S106" s="76">
        <f t="shared" si="31"/>
        <v>19.100000000000001</v>
      </c>
      <c r="T106" s="19"/>
      <c r="U106" s="150">
        <v>2.0299999999999999E-2</v>
      </c>
      <c r="W106" s="154">
        <f t="shared" si="32"/>
        <v>150530.01165299999</v>
      </c>
      <c r="Y106" s="159">
        <f t="shared" si="33"/>
        <v>5719.9883470000059</v>
      </c>
    </row>
    <row r="107" spans="1:25" x14ac:dyDescent="0.2">
      <c r="A107" s="21"/>
      <c r="C107" s="72" t="s">
        <v>149</v>
      </c>
      <c r="E107" s="1" t="s">
        <v>182</v>
      </c>
      <c r="F107" s="1" t="s">
        <v>104</v>
      </c>
      <c r="G107" s="32">
        <v>-14</v>
      </c>
      <c r="I107" s="169">
        <v>4505053.4000000004</v>
      </c>
      <c r="J107" s="43"/>
      <c r="K107" s="44">
        <v>5135761</v>
      </c>
      <c r="L107" s="44"/>
      <c r="M107" s="44">
        <v>0</v>
      </c>
      <c r="N107" s="44"/>
      <c r="O107" s="44">
        <v>0</v>
      </c>
      <c r="Q107" s="67" t="str">
        <f t="shared" si="30"/>
        <v xml:space="preserve">-     </v>
      </c>
      <c r="S107" s="76" t="str">
        <f t="shared" si="31"/>
        <v xml:space="preserve">-     </v>
      </c>
      <c r="T107" s="19"/>
      <c r="U107" s="150">
        <v>1.6899999999999998E-2</v>
      </c>
      <c r="W107" s="154">
        <f t="shared" si="32"/>
        <v>76135.402459999998</v>
      </c>
      <c r="Y107" s="159">
        <f t="shared" si="33"/>
        <v>-76135.402459999998</v>
      </c>
    </row>
    <row r="108" spans="1:25" x14ac:dyDescent="0.2">
      <c r="A108" s="21"/>
      <c r="C108" s="11" t="s">
        <v>65</v>
      </c>
      <c r="E108" s="1" t="s">
        <v>182</v>
      </c>
      <c r="F108" s="1" t="s">
        <v>104</v>
      </c>
      <c r="G108" s="32">
        <v>-14</v>
      </c>
      <c r="I108" s="169">
        <v>15049879.17</v>
      </c>
      <c r="J108" s="43"/>
      <c r="K108" s="44">
        <v>13392025</v>
      </c>
      <c r="L108" s="44"/>
      <c r="M108" s="44">
        <v>3764837</v>
      </c>
      <c r="N108" s="44"/>
      <c r="O108" s="44">
        <v>182523</v>
      </c>
      <c r="Q108" s="67">
        <f t="shared" si="30"/>
        <v>1.2127871455860997</v>
      </c>
      <c r="S108" s="76">
        <f t="shared" si="31"/>
        <v>20.6</v>
      </c>
      <c r="T108" s="19"/>
      <c r="U108" s="150">
        <v>1.5800000000000002E-2</v>
      </c>
      <c r="W108" s="154">
        <f t="shared" si="32"/>
        <v>237788.09088600002</v>
      </c>
      <c r="Y108" s="159">
        <f t="shared" si="33"/>
        <v>-55265.09088600002</v>
      </c>
    </row>
    <row r="109" spans="1:25" x14ac:dyDescent="0.2">
      <c r="A109" s="21"/>
      <c r="C109" s="72" t="s">
        <v>150</v>
      </c>
      <c r="E109" s="1" t="s">
        <v>182</v>
      </c>
      <c r="F109" s="1" t="s">
        <v>104</v>
      </c>
      <c r="G109" s="32">
        <v>-14</v>
      </c>
      <c r="I109" s="169">
        <v>2531773</v>
      </c>
      <c r="J109" s="43"/>
      <c r="K109" s="44">
        <v>2886221</v>
      </c>
      <c r="L109" s="44"/>
      <c r="M109" s="44">
        <v>0</v>
      </c>
      <c r="N109" s="44"/>
      <c r="O109" s="44">
        <v>0</v>
      </c>
      <c r="Q109" s="67" t="str">
        <f t="shared" si="30"/>
        <v xml:space="preserve">-     </v>
      </c>
      <c r="S109" s="76" t="str">
        <f t="shared" si="31"/>
        <v xml:space="preserve">-     </v>
      </c>
      <c r="T109" s="19"/>
      <c r="U109" s="150">
        <v>1.5599999999999999E-2</v>
      </c>
      <c r="W109" s="154">
        <f t="shared" si="32"/>
        <v>39495.658799999997</v>
      </c>
      <c r="Y109" s="159">
        <f t="shared" si="33"/>
        <v>-39495.658799999997</v>
      </c>
    </row>
    <row r="110" spans="1:25" x14ac:dyDescent="0.2">
      <c r="A110" s="21"/>
      <c r="C110" s="11" t="s">
        <v>66</v>
      </c>
      <c r="E110" s="1" t="s">
        <v>182</v>
      </c>
      <c r="F110" s="1" t="s">
        <v>104</v>
      </c>
      <c r="G110" s="32">
        <v>-14</v>
      </c>
      <c r="I110" s="169">
        <v>24032537.030000001</v>
      </c>
      <c r="J110" s="43"/>
      <c r="K110" s="44">
        <v>17602916</v>
      </c>
      <c r="L110" s="44"/>
      <c r="M110" s="44">
        <v>9794176</v>
      </c>
      <c r="N110" s="44"/>
      <c r="O110" s="44">
        <v>419766</v>
      </c>
      <c r="Q110" s="67">
        <f t="shared" si="30"/>
        <v>1.7466570403116526</v>
      </c>
      <c r="S110" s="76">
        <f t="shared" si="31"/>
        <v>23.3</v>
      </c>
      <c r="T110" s="19"/>
      <c r="U110" s="150">
        <v>1.7500000000000002E-2</v>
      </c>
      <c r="W110" s="154">
        <f t="shared" si="32"/>
        <v>420569.39802500006</v>
      </c>
      <c r="Y110" s="159">
        <f t="shared" si="33"/>
        <v>-803.39802500006044</v>
      </c>
    </row>
    <row r="111" spans="1:25" x14ac:dyDescent="0.2">
      <c r="A111" s="21"/>
      <c r="C111" s="72" t="s">
        <v>151</v>
      </c>
      <c r="E111" s="1" t="s">
        <v>182</v>
      </c>
      <c r="F111" s="1" t="s">
        <v>104</v>
      </c>
      <c r="G111" s="32">
        <v>-14</v>
      </c>
      <c r="I111" s="169">
        <v>5864978.5199999996</v>
      </c>
      <c r="J111" s="43"/>
      <c r="K111" s="44">
        <v>5812660</v>
      </c>
      <c r="L111" s="44"/>
      <c r="M111" s="44">
        <v>873416</v>
      </c>
      <c r="N111" s="44"/>
      <c r="O111" s="44">
        <v>38030</v>
      </c>
      <c r="Q111" s="67">
        <f t="shared" si="30"/>
        <v>0.64842522219501664</v>
      </c>
      <c r="S111" s="76">
        <f t="shared" si="31"/>
        <v>23</v>
      </c>
      <c r="T111" s="19"/>
      <c r="U111" s="150">
        <v>1.7100000000000001E-2</v>
      </c>
      <c r="W111" s="154">
        <f t="shared" si="32"/>
        <v>100291.132692</v>
      </c>
      <c r="Y111" s="159">
        <f t="shared" si="33"/>
        <v>-62261.132691999999</v>
      </c>
    </row>
    <row r="112" spans="1:25" x14ac:dyDescent="0.2">
      <c r="A112" s="21"/>
      <c r="C112" s="72" t="s">
        <v>153</v>
      </c>
      <c r="E112" s="1" t="s">
        <v>182</v>
      </c>
      <c r="F112" s="1" t="s">
        <v>104</v>
      </c>
      <c r="G112" s="32">
        <v>-15</v>
      </c>
      <c r="I112" s="169">
        <v>49158784.469999999</v>
      </c>
      <c r="J112" s="43"/>
      <c r="K112" s="44">
        <v>25131907</v>
      </c>
      <c r="L112" s="44"/>
      <c r="M112" s="44">
        <v>31400695</v>
      </c>
      <c r="N112" s="44"/>
      <c r="O112" s="44">
        <v>1051627</v>
      </c>
      <c r="Q112" s="67">
        <f t="shared" si="30"/>
        <v>2.1392453278452677</v>
      </c>
      <c r="S112" s="76">
        <f t="shared" si="31"/>
        <v>29.9</v>
      </c>
      <c r="T112" s="19"/>
      <c r="U112" s="150">
        <v>2.1299999999999999E-2</v>
      </c>
      <c r="W112" s="154">
        <f t="shared" si="32"/>
        <v>1047082.1092109999</v>
      </c>
      <c r="Y112" s="159">
        <f t="shared" si="33"/>
        <v>4544.8907890000846</v>
      </c>
    </row>
    <row r="113" spans="1:25" x14ac:dyDescent="0.2">
      <c r="A113" s="21"/>
      <c r="C113" s="72" t="s">
        <v>152</v>
      </c>
      <c r="E113" s="1" t="s">
        <v>182</v>
      </c>
      <c r="F113" s="1" t="s">
        <v>104</v>
      </c>
      <c r="G113" s="32">
        <v>-15</v>
      </c>
      <c r="I113" s="169">
        <v>2736920</v>
      </c>
      <c r="J113" s="43"/>
      <c r="K113" s="44">
        <v>2325798</v>
      </c>
      <c r="L113" s="44"/>
      <c r="M113" s="44">
        <v>821660</v>
      </c>
      <c r="N113" s="44"/>
      <c r="O113" s="44">
        <v>27869</v>
      </c>
      <c r="Q113" s="67">
        <f t="shared" si="30"/>
        <v>1.0182614033292898</v>
      </c>
      <c r="S113" s="76">
        <f t="shared" si="31"/>
        <v>29.5</v>
      </c>
      <c r="T113" s="19"/>
      <c r="U113" s="150">
        <v>2.12E-2</v>
      </c>
      <c r="W113" s="154">
        <f t="shared" si="32"/>
        <v>58022.703999999998</v>
      </c>
      <c r="Y113" s="159">
        <f t="shared" si="33"/>
        <v>-30153.703999999998</v>
      </c>
    </row>
    <row r="114" spans="1:25" x14ac:dyDescent="0.2">
      <c r="A114" s="21"/>
      <c r="C114" s="72" t="s">
        <v>154</v>
      </c>
      <c r="E114" s="1" t="s">
        <v>182</v>
      </c>
      <c r="F114" s="1" t="s">
        <v>104</v>
      </c>
      <c r="G114" s="32">
        <v>-15</v>
      </c>
      <c r="I114" s="171">
        <v>8302486.2999999998</v>
      </c>
      <c r="J114" s="43"/>
      <c r="K114" s="44">
        <v>191917</v>
      </c>
      <c r="L114" s="44"/>
      <c r="M114" s="44">
        <v>9355942</v>
      </c>
      <c r="N114" s="44"/>
      <c r="O114" s="44">
        <v>196849</v>
      </c>
      <c r="Q114" s="67">
        <f t="shared" si="30"/>
        <v>2.3709644663912304</v>
      </c>
      <c r="S114" s="76">
        <f t="shared" si="31"/>
        <v>47.5</v>
      </c>
      <c r="T114" s="19"/>
      <c r="U114" s="150">
        <v>2.4899999999999999E-2</v>
      </c>
      <c r="W114" s="158">
        <f t="shared" si="32"/>
        <v>206731.90886999998</v>
      </c>
      <c r="Y114" s="164">
        <f t="shared" si="33"/>
        <v>-9882.9088699999847</v>
      </c>
    </row>
    <row r="115" spans="1:25" x14ac:dyDescent="0.2">
      <c r="A115" s="21"/>
      <c r="E115" s="1"/>
      <c r="F115" s="1"/>
      <c r="G115" s="32"/>
      <c r="I115" s="169"/>
      <c r="K115" s="37"/>
      <c r="L115" s="33"/>
      <c r="M115" s="37"/>
      <c r="N115" s="33"/>
      <c r="O115" s="37"/>
      <c r="Q115" s="21"/>
      <c r="S115" s="20"/>
      <c r="T115" s="19"/>
      <c r="U115" s="150"/>
    </row>
    <row r="116" spans="1:25" x14ac:dyDescent="0.2">
      <c r="A116" s="21"/>
      <c r="C116" s="18" t="s">
        <v>31</v>
      </c>
      <c r="E116" s="1"/>
      <c r="F116" s="1"/>
      <c r="G116" s="32"/>
      <c r="I116" s="33">
        <f>+SUBTOTAL(9,I95:I115)</f>
        <v>178078846.37</v>
      </c>
      <c r="K116" s="33">
        <f>+SUBTOTAL(9,K95:K115)</f>
        <v>121447727</v>
      </c>
      <c r="L116" s="33"/>
      <c r="M116" s="33">
        <f>+SUBTOTAL(9,M95:M115)</f>
        <v>80674107</v>
      </c>
      <c r="N116" s="33"/>
      <c r="O116" s="33">
        <f>+SUBTOTAL(9,O95:O115)</f>
        <v>5735429</v>
      </c>
      <c r="Q116" s="67">
        <f t="shared" ref="Q116" si="34">IF(O116/I116*100=0,"-     ",O116/I116*100)</f>
        <v>3.22072448070745</v>
      </c>
      <c r="S116" s="76">
        <f t="shared" ref="S116" si="35">IF(O116=0,"-     ",ROUND(M116/O116,1))</f>
        <v>14.1</v>
      </c>
      <c r="T116" s="19"/>
      <c r="U116" s="150"/>
      <c r="W116" s="33">
        <f>+SUBTOTAL(9,W95:W115)</f>
        <v>3754804.3867339999</v>
      </c>
      <c r="Y116" s="33">
        <f>+SUBTOTAL(9,Y95:Y115)</f>
        <v>1980624.6132660001</v>
      </c>
    </row>
    <row r="117" spans="1:25" x14ac:dyDescent="0.2">
      <c r="A117" s="21"/>
      <c r="E117" s="1"/>
      <c r="F117" s="1"/>
      <c r="G117" s="32"/>
      <c r="I117" s="169"/>
      <c r="K117" s="33"/>
      <c r="L117" s="33"/>
      <c r="M117" s="33"/>
      <c r="N117" s="33"/>
      <c r="O117" s="33"/>
      <c r="Q117" s="21"/>
      <c r="S117" s="20"/>
      <c r="T117" s="19"/>
      <c r="U117" s="150"/>
    </row>
    <row r="118" spans="1:25" x14ac:dyDescent="0.2">
      <c r="A118" s="21">
        <v>316</v>
      </c>
      <c r="B118" t="s">
        <v>0</v>
      </c>
      <c r="C118" t="s">
        <v>135</v>
      </c>
      <c r="I118" s="169"/>
      <c r="K118" s="33"/>
      <c r="L118" s="33"/>
      <c r="M118" s="33"/>
      <c r="N118" s="33"/>
      <c r="O118" s="33"/>
      <c r="T118" s="19"/>
      <c r="U118" s="150"/>
    </row>
    <row r="119" spans="1:25" x14ac:dyDescent="0.2">
      <c r="A119" s="21"/>
      <c r="C119" s="11" t="s">
        <v>68</v>
      </c>
      <c r="E119" s="1" t="s">
        <v>124</v>
      </c>
      <c r="F119" s="1" t="s">
        <v>104</v>
      </c>
      <c r="G119" s="32">
        <v>-10</v>
      </c>
      <c r="I119" s="169">
        <v>38745.620000000003</v>
      </c>
      <c r="J119" s="43"/>
      <c r="K119" s="44">
        <v>42620</v>
      </c>
      <c r="L119" s="44"/>
      <c r="M119" s="44">
        <v>0</v>
      </c>
      <c r="N119" s="44"/>
      <c r="O119" s="44">
        <v>0</v>
      </c>
      <c r="Q119" s="67" t="str">
        <f t="shared" ref="Q119:Q134" si="36">IF(O119/I119*100=0,"-     ",O119/I119*100)</f>
        <v xml:space="preserve">-     </v>
      </c>
      <c r="S119" s="76" t="str">
        <f t="shared" ref="S119:S134" si="37">IF(O119=0,"-     ",ROUND(M119/O119,1))</f>
        <v xml:space="preserve">-     </v>
      </c>
      <c r="T119" s="19"/>
      <c r="U119" s="150">
        <v>0</v>
      </c>
      <c r="W119" s="154">
        <f t="shared" ref="W119:W134" si="38">I119*U119</f>
        <v>0</v>
      </c>
      <c r="Y119" s="159">
        <f t="shared" ref="Y119:Y133" si="39">O119-W119</f>
        <v>0</v>
      </c>
    </row>
    <row r="120" spans="1:25" x14ac:dyDescent="0.2">
      <c r="A120" s="21"/>
      <c r="C120" s="11" t="s">
        <v>69</v>
      </c>
      <c r="E120" s="1" t="s">
        <v>124</v>
      </c>
      <c r="F120" s="1" t="s">
        <v>104</v>
      </c>
      <c r="G120" s="32">
        <v>-10</v>
      </c>
      <c r="I120" s="169">
        <v>11664.48</v>
      </c>
      <c r="J120" s="43"/>
      <c r="K120" s="44">
        <v>12831</v>
      </c>
      <c r="L120" s="44"/>
      <c r="M120" s="44">
        <v>0</v>
      </c>
      <c r="N120" s="44"/>
      <c r="O120" s="44">
        <v>0</v>
      </c>
      <c r="Q120" s="67" t="str">
        <f t="shared" si="36"/>
        <v xml:space="preserve">-     </v>
      </c>
      <c r="S120" s="76" t="str">
        <f t="shared" si="37"/>
        <v xml:space="preserve">-     </v>
      </c>
      <c r="T120" s="19"/>
      <c r="U120" s="150">
        <v>0</v>
      </c>
      <c r="W120" s="154">
        <f t="shared" si="38"/>
        <v>0</v>
      </c>
      <c r="Y120" s="159">
        <f t="shared" si="39"/>
        <v>0</v>
      </c>
    </row>
    <row r="121" spans="1:25" x14ac:dyDescent="0.2">
      <c r="A121" s="21"/>
      <c r="C121" s="11" t="s">
        <v>70</v>
      </c>
      <c r="E121" s="1" t="s">
        <v>183</v>
      </c>
      <c r="F121" s="1" t="s">
        <v>104</v>
      </c>
      <c r="G121" s="32">
        <v>-10</v>
      </c>
      <c r="I121" s="169">
        <v>87249.03</v>
      </c>
      <c r="J121" s="43"/>
      <c r="K121" s="44">
        <v>30774</v>
      </c>
      <c r="L121" s="44"/>
      <c r="M121" s="44">
        <v>65200</v>
      </c>
      <c r="N121" s="44"/>
      <c r="O121" s="44">
        <v>16406</v>
      </c>
      <c r="Q121" s="67">
        <f t="shared" si="36"/>
        <v>18.803647444561847</v>
      </c>
      <c r="S121" s="76">
        <f t="shared" si="37"/>
        <v>4</v>
      </c>
      <c r="T121" s="19"/>
      <c r="U121" s="150">
        <v>6.3E-2</v>
      </c>
      <c r="W121" s="154">
        <f t="shared" si="38"/>
        <v>5496.6888900000004</v>
      </c>
      <c r="Y121" s="159">
        <f t="shared" si="39"/>
        <v>10909.311109999999</v>
      </c>
    </row>
    <row r="122" spans="1:25" x14ac:dyDescent="0.2">
      <c r="A122" s="21">
        <v>316</v>
      </c>
      <c r="B122" t="s">
        <v>0</v>
      </c>
      <c r="C122" t="s">
        <v>136</v>
      </c>
      <c r="E122" s="1"/>
      <c r="F122" s="1"/>
      <c r="G122" s="32"/>
      <c r="I122" s="169"/>
      <c r="J122" s="43"/>
      <c r="K122" s="44"/>
      <c r="L122" s="44"/>
      <c r="M122" s="44"/>
      <c r="N122" s="44"/>
      <c r="O122" s="44"/>
      <c r="Q122" s="67"/>
      <c r="S122" s="76"/>
      <c r="T122" s="19"/>
      <c r="U122" s="150"/>
    </row>
    <row r="123" spans="1:25" x14ac:dyDescent="0.2">
      <c r="A123" s="21"/>
      <c r="C123" s="72" t="s">
        <v>145</v>
      </c>
      <c r="E123" s="1" t="s">
        <v>183</v>
      </c>
      <c r="F123" s="1" t="s">
        <v>104</v>
      </c>
      <c r="G123" s="32">
        <v>-10</v>
      </c>
      <c r="I123" s="169">
        <v>6464.3</v>
      </c>
      <c r="J123" s="43"/>
      <c r="K123" s="44">
        <v>7111</v>
      </c>
      <c r="L123" s="44"/>
      <c r="M123" s="44">
        <v>0</v>
      </c>
      <c r="N123" s="44"/>
      <c r="O123" s="44">
        <v>0</v>
      </c>
      <c r="Q123" s="67" t="str">
        <f t="shared" si="36"/>
        <v xml:space="preserve">-     </v>
      </c>
      <c r="S123" s="76" t="str">
        <f t="shared" si="37"/>
        <v xml:space="preserve">-     </v>
      </c>
      <c r="T123" s="19"/>
      <c r="U123" s="150">
        <v>2.8299999999999999E-2</v>
      </c>
      <c r="W123" s="154">
        <f t="shared" si="38"/>
        <v>182.93968999999998</v>
      </c>
      <c r="Y123" s="159">
        <f t="shared" si="39"/>
        <v>-182.93968999999998</v>
      </c>
    </row>
    <row r="124" spans="1:25" x14ac:dyDescent="0.2">
      <c r="A124" s="21"/>
      <c r="C124" s="11" t="s">
        <v>61</v>
      </c>
      <c r="E124" s="1" t="s">
        <v>183</v>
      </c>
      <c r="F124" s="1" t="s">
        <v>104</v>
      </c>
      <c r="G124" s="32">
        <v>-10</v>
      </c>
      <c r="I124" s="169">
        <v>96972.33</v>
      </c>
      <c r="J124" s="43"/>
      <c r="K124" s="44">
        <v>39551</v>
      </c>
      <c r="L124" s="44"/>
      <c r="M124" s="44">
        <v>67119</v>
      </c>
      <c r="N124" s="44"/>
      <c r="O124" s="44">
        <v>16873</v>
      </c>
      <c r="Q124" s="67">
        <f t="shared" si="36"/>
        <v>17.399808790816927</v>
      </c>
      <c r="S124" s="76">
        <f t="shared" si="37"/>
        <v>4</v>
      </c>
      <c r="T124" s="19"/>
      <c r="U124" s="150">
        <v>5.3999999999999999E-2</v>
      </c>
      <c r="W124" s="154">
        <f t="shared" si="38"/>
        <v>5236.5058200000003</v>
      </c>
      <c r="Y124" s="159">
        <f t="shared" si="39"/>
        <v>11636.49418</v>
      </c>
    </row>
    <row r="125" spans="1:25" x14ac:dyDescent="0.2">
      <c r="A125" s="21"/>
      <c r="C125" s="72" t="s">
        <v>146</v>
      </c>
      <c r="E125" s="1" t="s">
        <v>183</v>
      </c>
      <c r="F125" s="1" t="s">
        <v>104</v>
      </c>
      <c r="G125" s="32">
        <v>-10</v>
      </c>
      <c r="I125" s="169">
        <v>47299.47</v>
      </c>
      <c r="J125" s="43"/>
      <c r="K125" s="44">
        <v>52029</v>
      </c>
      <c r="L125" s="44"/>
      <c r="M125" s="44">
        <v>0</v>
      </c>
      <c r="N125" s="44"/>
      <c r="O125" s="44">
        <v>0</v>
      </c>
      <c r="Q125" s="67" t="str">
        <f t="shared" si="36"/>
        <v xml:space="preserve">-     </v>
      </c>
      <c r="S125" s="76" t="str">
        <f t="shared" si="37"/>
        <v xml:space="preserve">-     </v>
      </c>
      <c r="T125" s="19"/>
      <c r="U125" s="150">
        <v>2.8500000000000001E-2</v>
      </c>
      <c r="W125" s="154">
        <f t="shared" si="38"/>
        <v>1348.034895</v>
      </c>
      <c r="Y125" s="159">
        <f t="shared" si="39"/>
        <v>-1348.034895</v>
      </c>
    </row>
    <row r="126" spans="1:25" x14ac:dyDescent="0.2">
      <c r="A126" s="21"/>
      <c r="C126" s="11" t="s">
        <v>62</v>
      </c>
      <c r="E126" s="1" t="s">
        <v>183</v>
      </c>
      <c r="F126" s="1" t="s">
        <v>104</v>
      </c>
      <c r="G126" s="32">
        <v>-10</v>
      </c>
      <c r="I126" s="169">
        <v>2930864.12</v>
      </c>
      <c r="J126" s="43"/>
      <c r="K126" s="44">
        <v>1399447</v>
      </c>
      <c r="L126" s="44"/>
      <c r="M126" s="44">
        <v>1824504</v>
      </c>
      <c r="N126" s="44"/>
      <c r="O126" s="44">
        <v>461326</v>
      </c>
      <c r="Q126" s="67">
        <f t="shared" si="36"/>
        <v>15.740272530955817</v>
      </c>
      <c r="S126" s="76">
        <f t="shared" si="37"/>
        <v>4</v>
      </c>
      <c r="T126" s="19"/>
      <c r="U126" s="150">
        <v>4.3200000000000002E-2</v>
      </c>
      <c r="W126" s="154">
        <f t="shared" si="38"/>
        <v>126613.32998400001</v>
      </c>
      <c r="Y126" s="159">
        <f t="shared" si="39"/>
        <v>334712.67001599999</v>
      </c>
    </row>
    <row r="127" spans="1:25" x14ac:dyDescent="0.2">
      <c r="A127" s="21"/>
      <c r="C127" s="72" t="s">
        <v>147</v>
      </c>
      <c r="E127" s="1" t="s">
        <v>183</v>
      </c>
      <c r="F127" s="1" t="s">
        <v>104</v>
      </c>
      <c r="G127" s="32">
        <v>-10</v>
      </c>
      <c r="I127" s="169">
        <v>31568.91</v>
      </c>
      <c r="J127" s="43"/>
      <c r="K127" s="44">
        <v>34726</v>
      </c>
      <c r="L127" s="44"/>
      <c r="M127" s="44">
        <v>0</v>
      </c>
      <c r="N127" s="44"/>
      <c r="O127" s="44">
        <v>0</v>
      </c>
      <c r="Q127" s="67" t="str">
        <f t="shared" si="36"/>
        <v xml:space="preserve">-     </v>
      </c>
      <c r="S127" s="76" t="str">
        <f t="shared" si="37"/>
        <v xml:space="preserve">-     </v>
      </c>
      <c r="T127" s="19"/>
      <c r="U127" s="150">
        <v>2.75E-2</v>
      </c>
      <c r="W127" s="154">
        <f t="shared" si="38"/>
        <v>868.14502500000003</v>
      </c>
      <c r="Y127" s="159">
        <f t="shared" si="39"/>
        <v>-868.14502500000003</v>
      </c>
    </row>
    <row r="128" spans="1:25" x14ac:dyDescent="0.2">
      <c r="A128" s="21"/>
      <c r="C128" s="11" t="s">
        <v>71</v>
      </c>
      <c r="E128" s="1" t="s">
        <v>183</v>
      </c>
      <c r="F128" s="1" t="s">
        <v>104</v>
      </c>
      <c r="G128" s="32">
        <v>-14</v>
      </c>
      <c r="I128" s="169">
        <v>740548.61</v>
      </c>
      <c r="J128" s="43"/>
      <c r="K128" s="44">
        <v>490286</v>
      </c>
      <c r="L128" s="44"/>
      <c r="M128" s="44">
        <v>353939</v>
      </c>
      <c r="N128" s="44"/>
      <c r="O128" s="44">
        <v>21659</v>
      </c>
      <c r="Q128" s="67">
        <f t="shared" si="36"/>
        <v>2.9247236045720211</v>
      </c>
      <c r="S128" s="76">
        <f t="shared" si="37"/>
        <v>16.3</v>
      </c>
      <c r="T128" s="19"/>
      <c r="U128" s="150">
        <v>3.2199999999999999E-2</v>
      </c>
      <c r="W128" s="154">
        <f t="shared" si="38"/>
        <v>23845.665241999999</v>
      </c>
      <c r="Y128" s="159">
        <f t="shared" si="39"/>
        <v>-2186.6652419999991</v>
      </c>
    </row>
    <row r="129" spans="1:25" x14ac:dyDescent="0.2">
      <c r="A129" s="21"/>
      <c r="C129" s="11" t="s">
        <v>72</v>
      </c>
      <c r="E129" s="1" t="s">
        <v>183</v>
      </c>
      <c r="F129" s="1" t="s">
        <v>104</v>
      </c>
      <c r="G129" s="32">
        <v>-14</v>
      </c>
      <c r="I129" s="169">
        <v>125820.55</v>
      </c>
      <c r="J129" s="43"/>
      <c r="K129" s="44">
        <v>94780</v>
      </c>
      <c r="L129" s="44"/>
      <c r="M129" s="44">
        <v>48655</v>
      </c>
      <c r="N129" s="44"/>
      <c r="O129" s="44">
        <v>2680</v>
      </c>
      <c r="Q129" s="67">
        <f t="shared" si="36"/>
        <v>2.1300177117330992</v>
      </c>
      <c r="S129" s="76">
        <f t="shared" si="37"/>
        <v>18.2</v>
      </c>
      <c r="T129" s="19"/>
      <c r="U129" s="150">
        <v>2.9000000000000001E-2</v>
      </c>
      <c r="W129" s="154">
        <f t="shared" si="38"/>
        <v>3648.7959500000002</v>
      </c>
      <c r="Y129" s="159">
        <f t="shared" si="39"/>
        <v>-968.79595000000018</v>
      </c>
    </row>
    <row r="130" spans="1:25" x14ac:dyDescent="0.2">
      <c r="A130" s="21"/>
      <c r="C130" s="11" t="s">
        <v>73</v>
      </c>
      <c r="E130" s="1" t="s">
        <v>183</v>
      </c>
      <c r="F130" s="1" t="s">
        <v>104</v>
      </c>
      <c r="G130" s="32">
        <v>-14</v>
      </c>
      <c r="I130" s="169">
        <v>410061.13</v>
      </c>
      <c r="J130" s="43"/>
      <c r="K130" s="44">
        <v>323848</v>
      </c>
      <c r="L130" s="44"/>
      <c r="M130" s="44">
        <v>143622</v>
      </c>
      <c r="N130" s="44"/>
      <c r="O130" s="44">
        <v>6338</v>
      </c>
      <c r="Q130" s="67">
        <f t="shared" si="36"/>
        <v>1.545623209885804</v>
      </c>
      <c r="S130" s="76">
        <f t="shared" si="37"/>
        <v>22.7</v>
      </c>
      <c r="T130" s="19"/>
      <c r="U130" s="150">
        <v>2.5899999999999999E-2</v>
      </c>
      <c r="W130" s="154">
        <f t="shared" si="38"/>
        <v>10620.583267</v>
      </c>
      <c r="Y130" s="159">
        <f t="shared" si="39"/>
        <v>-4282.583267</v>
      </c>
    </row>
    <row r="131" spans="1:25" x14ac:dyDescent="0.2">
      <c r="A131" s="21"/>
      <c r="C131" s="11" t="s">
        <v>74</v>
      </c>
      <c r="E131" s="1" t="s">
        <v>183</v>
      </c>
      <c r="F131" s="1" t="s">
        <v>104</v>
      </c>
      <c r="G131" s="32">
        <v>-14</v>
      </c>
      <c r="I131" s="169">
        <v>7285291.6799999997</v>
      </c>
      <c r="J131" s="43"/>
      <c r="K131" s="44">
        <v>2613795</v>
      </c>
      <c r="L131" s="44"/>
      <c r="M131" s="44">
        <v>5691438</v>
      </c>
      <c r="N131" s="44"/>
      <c r="O131" s="44">
        <v>214243</v>
      </c>
      <c r="Q131" s="67">
        <f t="shared" si="36"/>
        <v>2.9407607740422002</v>
      </c>
      <c r="S131" s="76">
        <f t="shared" si="37"/>
        <v>26.6</v>
      </c>
      <c r="T131" s="19"/>
      <c r="U131" s="150">
        <v>3.04E-2</v>
      </c>
      <c r="W131" s="154">
        <f t="shared" si="38"/>
        <v>221472.86707199999</v>
      </c>
      <c r="Y131" s="159">
        <f t="shared" si="39"/>
        <v>-7229.8670719999936</v>
      </c>
    </row>
    <row r="132" spans="1:25" x14ac:dyDescent="0.2">
      <c r="A132" s="21"/>
      <c r="C132" s="72" t="s">
        <v>151</v>
      </c>
      <c r="E132" s="1" t="s">
        <v>183</v>
      </c>
      <c r="F132" s="1" t="s">
        <v>104</v>
      </c>
      <c r="G132" s="32">
        <v>-14</v>
      </c>
      <c r="I132" s="170">
        <v>74850.91</v>
      </c>
      <c r="J132" s="43"/>
      <c r="K132" s="44">
        <v>38270</v>
      </c>
      <c r="L132" s="44"/>
      <c r="M132" s="44">
        <v>47060</v>
      </c>
      <c r="N132" s="44"/>
      <c r="O132" s="44">
        <v>1730</v>
      </c>
      <c r="Q132" s="67">
        <f t="shared" si="36"/>
        <v>2.3112611456560779</v>
      </c>
      <c r="S132" s="76">
        <f t="shared" si="37"/>
        <v>27.2</v>
      </c>
      <c r="T132" s="19"/>
      <c r="U132" s="150">
        <v>2.8299999999999999E-2</v>
      </c>
      <c r="W132" s="154">
        <f t="shared" si="38"/>
        <v>2118.280753</v>
      </c>
      <c r="Y132" s="159">
        <f t="shared" si="39"/>
        <v>-388.280753</v>
      </c>
    </row>
    <row r="133" spans="1:25" x14ac:dyDescent="0.2">
      <c r="A133" s="21"/>
      <c r="C133" s="72" t="s">
        <v>153</v>
      </c>
      <c r="E133" s="1" t="s">
        <v>183</v>
      </c>
      <c r="F133" s="1" t="s">
        <v>104</v>
      </c>
      <c r="G133" s="32">
        <v>-15</v>
      </c>
      <c r="I133" s="170">
        <v>2917559.67</v>
      </c>
      <c r="J133" s="43"/>
      <c r="K133" s="44">
        <v>1204753</v>
      </c>
      <c r="L133" s="44"/>
      <c r="M133" s="44">
        <v>2150441</v>
      </c>
      <c r="N133" s="44"/>
      <c r="O133" s="44">
        <v>76345</v>
      </c>
      <c r="Q133" s="67">
        <f t="shared" si="36"/>
        <v>2.6167416826131271</v>
      </c>
      <c r="S133" s="76">
        <f t="shared" si="37"/>
        <v>28.2</v>
      </c>
      <c r="T133" s="19"/>
      <c r="U133" s="150">
        <v>2.8899999999999999E-2</v>
      </c>
      <c r="W133" s="154">
        <f t="shared" si="38"/>
        <v>84317.474462999991</v>
      </c>
      <c r="Y133" s="159">
        <f t="shared" si="39"/>
        <v>-7972.4744629999914</v>
      </c>
    </row>
    <row r="134" spans="1:25" x14ac:dyDescent="0.2">
      <c r="A134" s="21"/>
      <c r="C134" s="72" t="s">
        <v>154</v>
      </c>
      <c r="E134" s="1" t="s">
        <v>183</v>
      </c>
      <c r="F134" s="1" t="s">
        <v>104</v>
      </c>
      <c r="G134" s="32">
        <v>-15</v>
      </c>
      <c r="I134" s="172">
        <v>1540223.39</v>
      </c>
      <c r="J134" s="43"/>
      <c r="K134" s="44">
        <v>42234</v>
      </c>
      <c r="L134" s="44"/>
      <c r="M134" s="44">
        <v>1729023</v>
      </c>
      <c r="N134" s="44"/>
      <c r="O134" s="44">
        <v>40502</v>
      </c>
      <c r="Q134" s="67">
        <f t="shared" si="36"/>
        <v>2.6296185516310073</v>
      </c>
      <c r="S134" s="76">
        <f t="shared" si="37"/>
        <v>42.7</v>
      </c>
      <c r="T134" s="19"/>
      <c r="U134" s="150">
        <v>2.7799999999999998E-2</v>
      </c>
      <c r="W134" s="158">
        <f t="shared" si="38"/>
        <v>42818.210241999994</v>
      </c>
      <c r="Y134" s="164">
        <f t="shared" ref="Y134" si="40">O134-W134</f>
        <v>-2316.2102419999937</v>
      </c>
    </row>
    <row r="135" spans="1:25" x14ac:dyDescent="0.2">
      <c r="A135" s="21"/>
      <c r="E135" s="1"/>
      <c r="F135" s="1"/>
      <c r="G135" s="32"/>
      <c r="I135" s="170"/>
      <c r="K135" s="37"/>
      <c r="L135" s="33"/>
      <c r="M135" s="37"/>
      <c r="N135" s="33"/>
      <c r="O135" s="37"/>
      <c r="Q135" s="21"/>
      <c r="S135" s="20"/>
      <c r="T135" s="19"/>
      <c r="U135" s="150"/>
    </row>
    <row r="136" spans="1:25" x14ac:dyDescent="0.2">
      <c r="A136" s="21"/>
      <c r="C136" s="18" t="s">
        <v>137</v>
      </c>
      <c r="E136" s="1"/>
      <c r="F136" s="1"/>
      <c r="G136" s="32"/>
      <c r="I136" s="170">
        <f>+SUBTOTAL(9,I119:I135)</f>
        <v>16345184.200000001</v>
      </c>
      <c r="K136" s="170">
        <f>+SUBTOTAL(9,K119:K135)</f>
        <v>6427055</v>
      </c>
      <c r="L136" s="33"/>
      <c r="M136" s="170">
        <f>+SUBTOTAL(9,M119:M135)</f>
        <v>12121001</v>
      </c>
      <c r="N136" s="33"/>
      <c r="O136" s="170">
        <f>+SUBTOTAL(9,O119:O135)</f>
        <v>858102</v>
      </c>
      <c r="Q136" s="67">
        <f t="shared" ref="Q136" si="41">IF(O136/I136*100=0,"-     ",O136/I136*100)</f>
        <v>5.2498765966797727</v>
      </c>
      <c r="S136" s="76">
        <f t="shared" ref="S136" si="42">IF(O136=0,"-     ",ROUND(M136/O136,1))</f>
        <v>14.1</v>
      </c>
      <c r="T136" s="19"/>
      <c r="U136" s="150"/>
      <c r="W136" s="170">
        <f>+SUBTOTAL(9,W119:W135)</f>
        <v>528587.52129299997</v>
      </c>
      <c r="Y136" s="170">
        <f>+SUBTOTAL(9,Y119:Y135)</f>
        <v>329514.47870699997</v>
      </c>
    </row>
    <row r="137" spans="1:25" x14ac:dyDescent="0.2">
      <c r="A137" s="21"/>
      <c r="C137" s="18"/>
      <c r="E137" s="1"/>
      <c r="F137" s="1"/>
      <c r="G137" s="32"/>
      <c r="I137" s="170"/>
      <c r="K137" s="170"/>
      <c r="L137" s="33"/>
      <c r="M137" s="170"/>
      <c r="N137" s="33"/>
      <c r="O137" s="170"/>
      <c r="Q137" s="21"/>
      <c r="S137" s="20"/>
      <c r="T137" s="19"/>
      <c r="U137" s="150"/>
      <c r="W137" s="170"/>
      <c r="Y137" s="170"/>
    </row>
    <row r="138" spans="1:25" ht="15.75" x14ac:dyDescent="0.25">
      <c r="A138" s="21"/>
      <c r="C138" s="16" t="s">
        <v>32</v>
      </c>
      <c r="F138" s="1"/>
      <c r="G138" s="32"/>
      <c r="I138" s="174">
        <f>+SUBTOTAL(9,I17:I137)</f>
        <v>2121660944.6100004</v>
      </c>
      <c r="J138" s="14"/>
      <c r="K138" s="174">
        <f>+SUBTOTAL(9,K17:K137)</f>
        <v>1145073487</v>
      </c>
      <c r="L138" s="38"/>
      <c r="M138" s="174">
        <f>+SUBTOTAL(9,M17:M137)</f>
        <v>1266675401</v>
      </c>
      <c r="N138" s="38"/>
      <c r="O138" s="174">
        <f>+SUBTOTAL(9,O17:O137)</f>
        <v>69349334</v>
      </c>
      <c r="Q138" s="82">
        <f t="shared" ref="Q138" si="43">IF(O138/I138*100=0,"-     ",O138/I138*100)</f>
        <v>3.2686341413871696</v>
      </c>
      <c r="R138" s="252"/>
      <c r="S138" s="277">
        <f t="shared" ref="S138" si="44">IF(O138=0,"-     ",ROUND(M138/O138,1))</f>
        <v>18.3</v>
      </c>
      <c r="T138" s="19"/>
      <c r="U138" s="150"/>
      <c r="W138" s="174">
        <f>+SUBTOTAL(9,W17:W137)</f>
        <v>72542841.730416998</v>
      </c>
      <c r="Y138" s="174">
        <f>+SUBTOTAL(9,Y17:Y137)</f>
        <v>-3193507.7304169959</v>
      </c>
    </row>
    <row r="139" spans="1:25" ht="15.75" x14ac:dyDescent="0.25">
      <c r="A139" s="21"/>
      <c r="C139" s="16"/>
      <c r="F139" s="1"/>
      <c r="G139" s="32"/>
      <c r="I139" s="174"/>
      <c r="J139" s="14"/>
      <c r="K139" s="38"/>
      <c r="L139" s="38"/>
      <c r="M139" s="38"/>
      <c r="N139" s="38"/>
      <c r="O139" s="38"/>
      <c r="Q139" s="21"/>
      <c r="S139" s="20"/>
      <c r="T139" s="19"/>
      <c r="U139" s="150"/>
    </row>
    <row r="140" spans="1:25" ht="15.75" x14ac:dyDescent="0.25">
      <c r="A140" s="21"/>
      <c r="C140" s="16"/>
      <c r="F140" s="1"/>
      <c r="G140" s="32"/>
      <c r="I140" s="174"/>
      <c r="J140" s="14"/>
      <c r="K140" s="38"/>
      <c r="L140" s="38"/>
      <c r="M140" s="38"/>
      <c r="N140" s="38"/>
      <c r="O140" s="38"/>
      <c r="Q140" s="21"/>
      <c r="S140" s="20"/>
      <c r="T140" s="19"/>
      <c r="U140" s="150"/>
    </row>
    <row r="141" spans="1:25" ht="15.75" x14ac:dyDescent="0.25">
      <c r="A141" s="21"/>
      <c r="C141" s="46" t="s">
        <v>133</v>
      </c>
      <c r="E141" s="1"/>
      <c r="F141" s="1"/>
      <c r="G141" s="32"/>
      <c r="I141" s="174"/>
      <c r="J141" s="14"/>
      <c r="K141" s="38"/>
      <c r="L141" s="38"/>
      <c r="M141" s="38"/>
      <c r="N141" s="38"/>
      <c r="O141" s="38"/>
      <c r="Q141" s="21"/>
      <c r="S141" s="20"/>
      <c r="T141" s="19"/>
      <c r="U141" s="150"/>
    </row>
    <row r="142" spans="1:25" ht="15.75" x14ac:dyDescent="0.25">
      <c r="A142" s="21"/>
      <c r="C142" s="16"/>
      <c r="E142" s="1"/>
      <c r="F142" s="1"/>
      <c r="G142" s="32"/>
      <c r="I142" s="174"/>
      <c r="J142" s="14"/>
      <c r="K142" s="38"/>
      <c r="L142" s="38"/>
      <c r="M142" s="38"/>
      <c r="N142" s="38"/>
      <c r="O142" s="38"/>
      <c r="Q142" s="21"/>
      <c r="S142" s="20"/>
      <c r="T142" s="19"/>
      <c r="U142" s="150"/>
    </row>
    <row r="143" spans="1:25" ht="15.75" x14ac:dyDescent="0.25">
      <c r="A143" s="21">
        <v>331</v>
      </c>
      <c r="C143" s="47" t="s">
        <v>34</v>
      </c>
      <c r="E143" s="1"/>
      <c r="F143" s="1"/>
      <c r="G143" s="32"/>
      <c r="I143" s="174"/>
      <c r="J143" s="14"/>
      <c r="K143" s="38"/>
      <c r="L143" s="38"/>
      <c r="M143" s="38"/>
      <c r="N143" s="38"/>
      <c r="O143" s="38"/>
      <c r="Q143" s="21"/>
      <c r="S143" s="20"/>
      <c r="T143" s="19"/>
      <c r="U143" s="150"/>
    </row>
    <row r="144" spans="1:25" x14ac:dyDescent="0.2">
      <c r="A144" s="21"/>
      <c r="C144" s="47" t="s">
        <v>75</v>
      </c>
      <c r="E144" s="1" t="s">
        <v>184</v>
      </c>
      <c r="F144" s="1" t="s">
        <v>104</v>
      </c>
      <c r="G144" s="32">
        <v>-6</v>
      </c>
      <c r="I144" s="170">
        <v>65796.14</v>
      </c>
      <c r="J144" s="43"/>
      <c r="K144" s="44">
        <v>38867</v>
      </c>
      <c r="L144" s="44"/>
      <c r="M144" s="44">
        <v>30877</v>
      </c>
      <c r="N144" s="44"/>
      <c r="O144" s="44">
        <v>1031</v>
      </c>
      <c r="Q144" s="67">
        <f t="shared" ref="Q144:Q145" si="45">IF(O144/I144*100=0,"-     ",O144/I144*100)</f>
        <v>1.5669612229532008</v>
      </c>
      <c r="S144" s="76">
        <f t="shared" ref="S144:S145" si="46">IF(O144=0,"-     ",ROUND(M144/O144,1))</f>
        <v>29.9</v>
      </c>
      <c r="T144" s="55"/>
      <c r="U144" s="150">
        <v>5.3E-3</v>
      </c>
      <c r="W144" s="154">
        <f t="shared" ref="W144:W145" si="47">I144*U144</f>
        <v>348.71954199999999</v>
      </c>
      <c r="Y144" s="159">
        <f t="shared" ref="Y144:Y145" si="48">O144-W144</f>
        <v>682.28045799999995</v>
      </c>
    </row>
    <row r="145" spans="1:25" x14ac:dyDescent="0.2">
      <c r="A145" s="21"/>
      <c r="C145" s="47" t="s">
        <v>76</v>
      </c>
      <c r="E145" s="1" t="s">
        <v>184</v>
      </c>
      <c r="F145" s="1" t="s">
        <v>104</v>
      </c>
      <c r="G145" s="32">
        <v>-6</v>
      </c>
      <c r="I145" s="172">
        <v>4897579.6900000004</v>
      </c>
      <c r="J145" s="43"/>
      <c r="K145" s="45">
        <v>4267867</v>
      </c>
      <c r="L145" s="44"/>
      <c r="M145" s="45">
        <v>923567</v>
      </c>
      <c r="N145" s="44"/>
      <c r="O145" s="45">
        <v>27453</v>
      </c>
      <c r="Q145" s="67">
        <f t="shared" si="45"/>
        <v>0.56054218078481122</v>
      </c>
      <c r="S145" s="76">
        <f t="shared" si="46"/>
        <v>33.6</v>
      </c>
      <c r="T145" s="55"/>
      <c r="U145" s="150">
        <v>8.0000000000000004E-4</v>
      </c>
      <c r="W145" s="158">
        <f t="shared" si="47"/>
        <v>3918.0637520000005</v>
      </c>
      <c r="Y145" s="164">
        <f t="shared" si="48"/>
        <v>23534.936247999998</v>
      </c>
    </row>
    <row r="146" spans="1:25" x14ac:dyDescent="0.2">
      <c r="A146" s="21"/>
      <c r="C146" s="47"/>
      <c r="E146" s="1"/>
      <c r="F146" s="1"/>
      <c r="G146" s="32"/>
      <c r="I146" s="175"/>
      <c r="J146" s="48"/>
      <c r="K146" s="52"/>
      <c r="L146" s="52"/>
      <c r="M146" s="52"/>
      <c r="N146" s="52"/>
      <c r="O146" s="52"/>
      <c r="P146" s="48"/>
      <c r="Q146" s="53"/>
      <c r="R146" s="48"/>
      <c r="S146" s="54"/>
      <c r="T146" s="55"/>
      <c r="U146" s="150"/>
    </row>
    <row r="147" spans="1:25" x14ac:dyDescent="0.2">
      <c r="A147" s="21"/>
      <c r="C147" s="49" t="s">
        <v>100</v>
      </c>
      <c r="E147" s="1"/>
      <c r="F147" s="1"/>
      <c r="G147" s="32"/>
      <c r="I147" s="175">
        <f>+SUBTOTAL(9,I144:I146)</f>
        <v>4963375.83</v>
      </c>
      <c r="J147" s="48"/>
      <c r="K147" s="52">
        <f>+SUBTOTAL(9,K144:K146)</f>
        <v>4306734</v>
      </c>
      <c r="L147" s="52"/>
      <c r="M147" s="52">
        <f>+SUBTOTAL(9,M144:M146)</f>
        <v>954444</v>
      </c>
      <c r="N147" s="52"/>
      <c r="O147" s="52">
        <f>+SUBTOTAL(9,O144:O146)</f>
        <v>28484</v>
      </c>
      <c r="P147" s="48"/>
      <c r="Q147" s="67">
        <f t="shared" ref="Q147" si="49">IF(O147/I147*100=0,"-     ",O147/I147*100)</f>
        <v>0.57388360212085732</v>
      </c>
      <c r="S147" s="76">
        <f t="shared" ref="S147" si="50">IF(O147=0,"-     ",ROUND(M147/O147,1))</f>
        <v>33.5</v>
      </c>
      <c r="T147" s="55"/>
      <c r="W147" s="52">
        <f>+SUBTOTAL(9,W144:W146)</f>
        <v>4266.7832940000008</v>
      </c>
      <c r="Y147" s="52">
        <f>+SUBTOTAL(9,Y144:Y146)</f>
        <v>24217.216705999999</v>
      </c>
    </row>
    <row r="148" spans="1:25" x14ac:dyDescent="0.2">
      <c r="A148" s="21"/>
      <c r="C148" s="47"/>
      <c r="E148" s="1"/>
      <c r="F148" s="1"/>
      <c r="G148" s="32"/>
      <c r="I148" s="175"/>
      <c r="J148" s="48"/>
      <c r="K148" s="52"/>
      <c r="L148" s="52"/>
      <c r="M148" s="52"/>
      <c r="N148" s="52"/>
      <c r="O148" s="52"/>
      <c r="P148" s="48"/>
      <c r="Q148" s="53"/>
      <c r="R148" s="48"/>
      <c r="S148" s="54"/>
      <c r="T148" s="55"/>
      <c r="U148" s="150"/>
    </row>
    <row r="149" spans="1:25" x14ac:dyDescent="0.2">
      <c r="A149" s="21">
        <v>332</v>
      </c>
      <c r="C149" s="77" t="s">
        <v>171</v>
      </c>
      <c r="E149" s="1"/>
      <c r="F149" s="1"/>
      <c r="G149" s="32"/>
      <c r="I149" s="175"/>
      <c r="J149" s="48"/>
      <c r="K149" s="52"/>
      <c r="L149" s="52"/>
      <c r="M149" s="52"/>
      <c r="N149" s="52"/>
      <c r="O149" s="52"/>
      <c r="P149" s="48"/>
      <c r="Q149" s="53"/>
      <c r="R149" s="48"/>
      <c r="S149" s="54"/>
      <c r="T149" s="55"/>
      <c r="U149" s="150"/>
    </row>
    <row r="150" spans="1:25" x14ac:dyDescent="0.2">
      <c r="A150" s="21"/>
      <c r="C150" s="47" t="s">
        <v>76</v>
      </c>
      <c r="E150" s="1" t="s">
        <v>115</v>
      </c>
      <c r="F150" s="1" t="s">
        <v>104</v>
      </c>
      <c r="G150" s="32">
        <v>-6</v>
      </c>
      <c r="I150" s="172">
        <v>11690251.609999999</v>
      </c>
      <c r="J150" s="43"/>
      <c r="K150" s="45">
        <v>1705082</v>
      </c>
      <c r="L150" s="44"/>
      <c r="M150" s="45">
        <v>10686585</v>
      </c>
      <c r="N150" s="44"/>
      <c r="O150" s="45">
        <v>316944</v>
      </c>
      <c r="Q150" s="67">
        <f t="shared" ref="Q150" si="51">IF(O150/I150*100=0,"-     ",O150/I150*100)</f>
        <v>2.7111820221977245</v>
      </c>
      <c r="S150" s="76">
        <f t="shared" ref="S150" si="52">IF(O150=0,"-     ",ROUND(M150/O150,1))</f>
        <v>33.700000000000003</v>
      </c>
      <c r="T150" s="55"/>
      <c r="U150" s="150">
        <v>3.3000000000000002E-2</v>
      </c>
      <c r="W150" s="158">
        <f t="shared" ref="W150" si="53">I150*U150</f>
        <v>385778.30313000001</v>
      </c>
      <c r="Y150" s="164">
        <f t="shared" ref="Y150" si="54">O150-W150</f>
        <v>-68834.303130000015</v>
      </c>
    </row>
    <row r="151" spans="1:25" x14ac:dyDescent="0.2">
      <c r="A151" s="21"/>
      <c r="C151" s="47"/>
      <c r="E151" s="1"/>
      <c r="F151" s="1"/>
      <c r="G151" s="32"/>
      <c r="I151" s="175"/>
      <c r="J151" s="48"/>
      <c r="K151" s="52"/>
      <c r="L151" s="52"/>
      <c r="M151" s="52"/>
      <c r="N151" s="52"/>
      <c r="O151" s="52"/>
      <c r="P151" s="48"/>
      <c r="Q151" s="53"/>
      <c r="R151" s="48"/>
      <c r="S151" s="54"/>
      <c r="T151" s="55"/>
      <c r="U151" s="150"/>
    </row>
    <row r="152" spans="1:25" x14ac:dyDescent="0.2">
      <c r="A152" s="21"/>
      <c r="C152" s="78" t="s">
        <v>172</v>
      </c>
      <c r="E152" s="1"/>
      <c r="F152" s="1"/>
      <c r="G152" s="32"/>
      <c r="I152" s="52">
        <f>+SUBTOTAL(9,I150:I151)</f>
        <v>11690251.609999999</v>
      </c>
      <c r="J152" s="48"/>
      <c r="K152" s="52">
        <f>+SUBTOTAL(9,K150:K151)</f>
        <v>1705082</v>
      </c>
      <c r="L152" s="52"/>
      <c r="M152" s="52">
        <f>+SUBTOTAL(9,M150:M151)</f>
        <v>10686585</v>
      </c>
      <c r="N152" s="52"/>
      <c r="O152" s="52">
        <f>+SUBTOTAL(9,O150:O151)</f>
        <v>316944</v>
      </c>
      <c r="P152" s="48"/>
      <c r="Q152" s="67">
        <f t="shared" ref="Q152" si="55">IF(O152/I152*100=0,"-     ",O152/I152*100)</f>
        <v>2.7111820221977245</v>
      </c>
      <c r="S152" s="76">
        <f t="shared" ref="S152" si="56">IF(O152=0,"-     ",ROUND(M152/O152,1))</f>
        <v>33.700000000000003</v>
      </c>
      <c r="T152" s="55"/>
      <c r="W152" s="52">
        <f>+SUBTOTAL(9,W150:W151)</f>
        <v>385778.30313000001</v>
      </c>
      <c r="Y152" s="52">
        <f>+SUBTOTAL(9,Y150:Y151)</f>
        <v>-68834.303130000015</v>
      </c>
    </row>
    <row r="153" spans="1:25" x14ac:dyDescent="0.2">
      <c r="A153" s="21"/>
      <c r="C153" s="47"/>
      <c r="E153" s="1"/>
      <c r="F153" s="1"/>
      <c r="G153" s="32"/>
      <c r="I153" s="175"/>
      <c r="J153" s="48"/>
      <c r="K153" s="52"/>
      <c r="L153" s="52"/>
      <c r="M153" s="52"/>
      <c r="N153" s="52"/>
      <c r="O153" s="52"/>
      <c r="P153" s="48"/>
      <c r="Q153" s="53"/>
      <c r="R153" s="48"/>
      <c r="S153" s="54"/>
      <c r="T153" s="55"/>
      <c r="U153" s="150"/>
    </row>
    <row r="154" spans="1:25" x14ac:dyDescent="0.2">
      <c r="A154" s="21">
        <v>333</v>
      </c>
      <c r="C154" s="77" t="s">
        <v>173</v>
      </c>
      <c r="E154" s="1"/>
      <c r="F154" s="1"/>
      <c r="G154" s="32"/>
      <c r="I154" s="175"/>
      <c r="J154" s="48"/>
      <c r="K154" s="52"/>
      <c r="L154" s="52"/>
      <c r="M154" s="52"/>
      <c r="N154" s="52"/>
      <c r="O154" s="52"/>
      <c r="P154" s="48"/>
      <c r="Q154" s="53"/>
      <c r="R154" s="48"/>
      <c r="S154" s="54"/>
      <c r="T154" s="55"/>
      <c r="U154" s="150"/>
    </row>
    <row r="155" spans="1:25" x14ac:dyDescent="0.2">
      <c r="A155" s="21"/>
      <c r="C155" s="47" t="s">
        <v>77</v>
      </c>
      <c r="E155" s="1" t="s">
        <v>115</v>
      </c>
      <c r="F155" s="1" t="s">
        <v>104</v>
      </c>
      <c r="G155" s="32">
        <v>-6</v>
      </c>
      <c r="I155" s="172">
        <v>19945213.620000001</v>
      </c>
      <c r="J155" s="43"/>
      <c r="K155" s="45">
        <v>915731</v>
      </c>
      <c r="L155" s="44"/>
      <c r="M155" s="45">
        <v>20226195</v>
      </c>
      <c r="N155" s="44"/>
      <c r="O155" s="45">
        <v>607747</v>
      </c>
      <c r="Q155" s="67">
        <f t="shared" ref="Q155" si="57">IF(O155/I155*100=0,"-     ",O155/I155*100)</f>
        <v>3.0470819294238272</v>
      </c>
      <c r="S155" s="76">
        <f t="shared" ref="S155" si="58">IF(O155=0,"-     ",ROUND(M155/O155,1))</f>
        <v>33.299999999999997</v>
      </c>
      <c r="T155" s="55"/>
      <c r="U155" s="150">
        <v>2.5000000000000001E-3</v>
      </c>
      <c r="W155" s="158">
        <f t="shared" ref="W155" si="59">I155*U155</f>
        <v>49863.034050000002</v>
      </c>
      <c r="Y155" s="164">
        <f t="shared" ref="Y155" si="60">O155-W155</f>
        <v>557883.96594999998</v>
      </c>
    </row>
    <row r="156" spans="1:25" x14ac:dyDescent="0.2">
      <c r="A156" s="21"/>
      <c r="C156" s="47"/>
      <c r="E156" s="1"/>
      <c r="F156" s="1"/>
      <c r="G156" s="32"/>
      <c r="I156" s="175"/>
      <c r="J156" s="48"/>
      <c r="K156" s="52"/>
      <c r="L156" s="52"/>
      <c r="M156" s="52"/>
      <c r="N156" s="52"/>
      <c r="O156" s="52"/>
      <c r="P156" s="48"/>
      <c r="Q156" s="53"/>
      <c r="R156" s="48"/>
      <c r="S156" s="54"/>
      <c r="T156" s="55"/>
      <c r="U156" s="150"/>
    </row>
    <row r="157" spans="1:25" x14ac:dyDescent="0.2">
      <c r="A157" s="21"/>
      <c r="C157" s="78" t="s">
        <v>174</v>
      </c>
      <c r="E157" s="1"/>
      <c r="F157" s="1"/>
      <c r="G157" s="32"/>
      <c r="I157" s="175">
        <f>+SUBTOTAL(9,I155:I156)</f>
        <v>19945213.620000001</v>
      </c>
      <c r="J157" s="48"/>
      <c r="K157" s="175">
        <f>+SUBTOTAL(9,K155:K156)</f>
        <v>915731</v>
      </c>
      <c r="L157" s="52"/>
      <c r="M157" s="175">
        <f>+SUBTOTAL(9,M155:M156)</f>
        <v>20226195</v>
      </c>
      <c r="N157" s="52"/>
      <c r="O157" s="175">
        <f>+SUBTOTAL(9,O155:O156)</f>
        <v>607747</v>
      </c>
      <c r="P157" s="48"/>
      <c r="Q157" s="67">
        <f t="shared" ref="Q157" si="61">IF(O157/I157*100=0,"-     ",O157/I157*100)</f>
        <v>3.0470819294238272</v>
      </c>
      <c r="S157" s="76">
        <f t="shared" ref="S157" si="62">IF(O157=0,"-     ",ROUND(M157/O157,1))</f>
        <v>33.299999999999997</v>
      </c>
      <c r="T157" s="55"/>
      <c r="W157" s="175">
        <f>+SUBTOTAL(9,W155:W156)</f>
        <v>49863.034050000002</v>
      </c>
      <c r="Y157" s="175">
        <f>+SUBTOTAL(9,Y155:Y156)</f>
        <v>557883.96594999998</v>
      </c>
    </row>
    <row r="158" spans="1:25" x14ac:dyDescent="0.2">
      <c r="A158" s="21"/>
      <c r="C158" s="47"/>
      <c r="E158" s="1"/>
      <c r="F158" s="1"/>
      <c r="G158" s="32"/>
      <c r="I158" s="175"/>
      <c r="J158" s="48"/>
      <c r="K158" s="52"/>
      <c r="L158" s="52"/>
      <c r="M158" s="52"/>
      <c r="N158" s="52"/>
      <c r="O158" s="52"/>
      <c r="P158" s="48"/>
      <c r="Q158" s="53"/>
      <c r="R158" s="48"/>
      <c r="S158" s="54"/>
      <c r="T158" s="55"/>
      <c r="U158" s="150"/>
    </row>
    <row r="159" spans="1:25" x14ac:dyDescent="0.2">
      <c r="A159" s="21">
        <v>334</v>
      </c>
      <c r="C159" s="47" t="s">
        <v>78</v>
      </c>
      <c r="E159" s="1"/>
      <c r="F159" s="1"/>
      <c r="G159" s="32"/>
      <c r="I159" s="175"/>
      <c r="J159" s="48"/>
      <c r="K159" s="52"/>
      <c r="L159" s="52"/>
      <c r="M159" s="52"/>
      <c r="N159" s="52"/>
      <c r="O159" s="52"/>
      <c r="P159" s="48"/>
      <c r="Q159" s="53"/>
      <c r="R159" s="48"/>
      <c r="S159" s="54"/>
      <c r="T159" s="55"/>
      <c r="U159" s="150"/>
    </row>
    <row r="160" spans="1:25" x14ac:dyDescent="0.2">
      <c r="A160" s="21"/>
      <c r="C160" s="47" t="s">
        <v>79</v>
      </c>
      <c r="E160" s="1" t="s">
        <v>116</v>
      </c>
      <c r="F160" s="1" t="s">
        <v>104</v>
      </c>
      <c r="G160" s="32">
        <v>-6</v>
      </c>
      <c r="I160" s="172">
        <v>5509836.2199999997</v>
      </c>
      <c r="J160" s="43"/>
      <c r="K160" s="45">
        <v>1941911</v>
      </c>
      <c r="L160" s="44"/>
      <c r="M160" s="45">
        <v>3898515</v>
      </c>
      <c r="N160" s="44"/>
      <c r="O160" s="45">
        <v>115506</v>
      </c>
      <c r="Q160" s="67">
        <f t="shared" ref="Q160" si="63">IF(O160/I160*100=0,"-     ",O160/I160*100)</f>
        <v>2.096359953145758</v>
      </c>
      <c r="S160" s="76">
        <f t="shared" ref="S160" si="64">IF(O160=0,"-     ",ROUND(M160/O160,1))</f>
        <v>33.799999999999997</v>
      </c>
      <c r="T160" s="55"/>
      <c r="U160" s="150">
        <v>2.9399999999999999E-2</v>
      </c>
      <c r="W160" s="158">
        <f t="shared" ref="W160" si="65">I160*U160</f>
        <v>161989.18486799998</v>
      </c>
      <c r="Y160" s="164">
        <f t="shared" ref="Y160" si="66">O160-W160</f>
        <v>-46483.184867999982</v>
      </c>
    </row>
    <row r="161" spans="1:25" x14ac:dyDescent="0.2">
      <c r="A161" s="21"/>
      <c r="C161" s="47"/>
      <c r="E161" s="1"/>
      <c r="F161" s="1"/>
      <c r="G161" s="32"/>
      <c r="I161" s="175"/>
      <c r="J161" s="48"/>
      <c r="K161" s="52"/>
      <c r="L161" s="52"/>
      <c r="M161" s="52"/>
      <c r="N161" s="52"/>
      <c r="O161" s="52"/>
      <c r="P161" s="48"/>
      <c r="Q161" s="53"/>
      <c r="R161" s="48"/>
      <c r="S161" s="54"/>
      <c r="T161" s="55"/>
      <c r="U161" s="150"/>
    </row>
    <row r="162" spans="1:25" x14ac:dyDescent="0.2">
      <c r="A162" s="21"/>
      <c r="C162" s="49" t="s">
        <v>101</v>
      </c>
      <c r="E162" s="1"/>
      <c r="F162" s="1"/>
      <c r="G162" s="32"/>
      <c r="I162" s="52">
        <f>+SUBTOTAL(9,I160:I161)</f>
        <v>5509836.2199999997</v>
      </c>
      <c r="J162" s="48"/>
      <c r="K162" s="52">
        <f>+SUBTOTAL(9,K160:K161)</f>
        <v>1941911</v>
      </c>
      <c r="L162" s="52"/>
      <c r="M162" s="52">
        <f>+SUBTOTAL(9,M160:M161)</f>
        <v>3898515</v>
      </c>
      <c r="N162" s="52"/>
      <c r="O162" s="52">
        <f>+SUBTOTAL(9,O160:O161)</f>
        <v>115506</v>
      </c>
      <c r="P162" s="48"/>
      <c r="Q162" s="67">
        <f t="shared" ref="Q162" si="67">IF(O162/I162*100=0,"-     ",O162/I162*100)</f>
        <v>2.096359953145758</v>
      </c>
      <c r="S162" s="76">
        <f t="shared" ref="S162" si="68">IF(O162=0,"-     ",ROUND(M162/O162,1))</f>
        <v>33.799999999999997</v>
      </c>
      <c r="T162" s="55"/>
      <c r="W162" s="52">
        <f>+SUBTOTAL(9,W160:W161)</f>
        <v>161989.18486799998</v>
      </c>
      <c r="Y162" s="52">
        <f>+SUBTOTAL(9,Y160:Y161)</f>
        <v>-46483.184867999982</v>
      </c>
    </row>
    <row r="163" spans="1:25" x14ac:dyDescent="0.2">
      <c r="A163" s="21"/>
      <c r="C163" s="47"/>
      <c r="E163" s="1"/>
      <c r="F163" s="1"/>
      <c r="G163" s="32"/>
      <c r="I163" s="175"/>
      <c r="J163" s="48"/>
      <c r="K163" s="52"/>
      <c r="L163" s="52"/>
      <c r="M163" s="52"/>
      <c r="N163" s="52"/>
      <c r="O163" s="52"/>
      <c r="P163" s="48"/>
      <c r="Q163" s="53"/>
      <c r="R163" s="48"/>
      <c r="S163" s="54"/>
      <c r="T163" s="55"/>
      <c r="U163" s="150"/>
    </row>
    <row r="164" spans="1:25" x14ac:dyDescent="0.2">
      <c r="A164" s="21">
        <v>335</v>
      </c>
      <c r="C164" s="77" t="s">
        <v>138</v>
      </c>
      <c r="E164" s="1"/>
      <c r="F164" s="1"/>
      <c r="G164" s="32"/>
      <c r="I164" s="175"/>
      <c r="J164" s="48"/>
      <c r="K164" s="52"/>
      <c r="L164" s="52"/>
      <c r="M164" s="52"/>
      <c r="N164" s="52"/>
      <c r="O164" s="52"/>
      <c r="P164" s="48"/>
      <c r="Q164" s="53"/>
      <c r="R164" s="48"/>
      <c r="S164" s="54"/>
      <c r="T164" s="55"/>
      <c r="U164" s="150"/>
    </row>
    <row r="165" spans="1:25" x14ac:dyDescent="0.2">
      <c r="A165" s="21"/>
      <c r="C165" s="47" t="s">
        <v>80</v>
      </c>
      <c r="E165" s="1" t="s">
        <v>185</v>
      </c>
      <c r="F165" s="1" t="s">
        <v>104</v>
      </c>
      <c r="G165" s="32">
        <v>-6</v>
      </c>
      <c r="I165" s="170">
        <v>25458.41</v>
      </c>
      <c r="J165" s="43"/>
      <c r="K165" s="44">
        <v>3717</v>
      </c>
      <c r="L165" s="44"/>
      <c r="M165" s="44">
        <v>23269</v>
      </c>
      <c r="N165" s="44"/>
      <c r="O165" s="44">
        <v>741</v>
      </c>
      <c r="Q165" s="67">
        <f t="shared" ref="Q165:Q166" si="69">IF(O165/I165*100=0,"-     ",O165/I165*100)</f>
        <v>2.9106295326377412</v>
      </c>
      <c r="S165" s="76">
        <f t="shared" ref="S165:S166" si="70">IF(O165=0,"-     ",ROUND(M165/O165,1))</f>
        <v>31.4</v>
      </c>
      <c r="T165" s="55"/>
      <c r="U165" s="150">
        <v>1.61E-2</v>
      </c>
      <c r="W165" s="154">
        <f t="shared" ref="W165:W166" si="71">I165*U165</f>
        <v>409.88040100000001</v>
      </c>
      <c r="Y165" s="159">
        <f t="shared" ref="Y165:Y166" si="72">O165-W165</f>
        <v>331.11959899999999</v>
      </c>
    </row>
    <row r="166" spans="1:25" x14ac:dyDescent="0.2">
      <c r="A166" s="21"/>
      <c r="C166" s="47" t="s">
        <v>77</v>
      </c>
      <c r="E166" s="1" t="s">
        <v>185</v>
      </c>
      <c r="F166" s="1" t="s">
        <v>104</v>
      </c>
      <c r="G166" s="32">
        <v>-6</v>
      </c>
      <c r="I166" s="172">
        <v>284788.68</v>
      </c>
      <c r="J166" s="43"/>
      <c r="K166" s="45">
        <v>51923</v>
      </c>
      <c r="L166" s="44"/>
      <c r="M166" s="45">
        <v>249953</v>
      </c>
      <c r="N166" s="44"/>
      <c r="O166" s="45">
        <v>7752</v>
      </c>
      <c r="Q166" s="67">
        <f t="shared" si="69"/>
        <v>2.7220183049410531</v>
      </c>
      <c r="S166" s="76">
        <f t="shared" si="70"/>
        <v>32.200000000000003</v>
      </c>
      <c r="T166" s="55"/>
      <c r="U166" s="150">
        <v>2.29E-2</v>
      </c>
      <c r="W166" s="158">
        <f t="shared" si="71"/>
        <v>6521.6607720000002</v>
      </c>
      <c r="Y166" s="164">
        <f t="shared" si="72"/>
        <v>1230.3392279999998</v>
      </c>
    </row>
    <row r="167" spans="1:25" x14ac:dyDescent="0.2">
      <c r="A167" s="21"/>
      <c r="C167" s="47"/>
      <c r="E167" s="1"/>
      <c r="F167" s="1"/>
      <c r="G167" s="32"/>
      <c r="I167" s="175"/>
      <c r="J167" s="48"/>
      <c r="K167" s="52"/>
      <c r="L167" s="52"/>
      <c r="M167" s="52"/>
      <c r="N167" s="52"/>
      <c r="O167" s="52"/>
      <c r="P167" s="48"/>
      <c r="Q167" s="53"/>
      <c r="R167" s="48"/>
      <c r="S167" s="54"/>
      <c r="T167" s="55"/>
      <c r="U167" s="150"/>
    </row>
    <row r="168" spans="1:25" x14ac:dyDescent="0.2">
      <c r="A168" s="21"/>
      <c r="C168" s="78" t="s">
        <v>139</v>
      </c>
      <c r="E168" s="1"/>
      <c r="F168" s="1"/>
      <c r="G168" s="32"/>
      <c r="I168" s="175">
        <f>+SUBTOTAL(9,I165:I167)</f>
        <v>310247.08999999997</v>
      </c>
      <c r="J168" s="48"/>
      <c r="K168" s="175">
        <f>+SUBTOTAL(9,K165:K167)</f>
        <v>55640</v>
      </c>
      <c r="L168" s="52"/>
      <c r="M168" s="175">
        <f>+SUBTOTAL(9,M165:M167)</f>
        <v>273222</v>
      </c>
      <c r="N168" s="52"/>
      <c r="O168" s="175">
        <f>+SUBTOTAL(9,O165:O167)</f>
        <v>8493</v>
      </c>
      <c r="P168" s="48"/>
      <c r="Q168" s="67">
        <f t="shared" ref="Q168" si="73">IF(O168/I168*100=0,"-     ",O168/I168*100)</f>
        <v>2.7374954588615159</v>
      </c>
      <c r="S168" s="76">
        <f t="shared" ref="S168" si="74">IF(O168=0,"-     ",ROUND(M168/O168,1))</f>
        <v>32.200000000000003</v>
      </c>
      <c r="T168" s="55"/>
      <c r="W168" s="175">
        <f>+SUBTOTAL(9,W165:W167)</f>
        <v>6931.5411730000005</v>
      </c>
      <c r="Y168" s="175">
        <f>+SUBTOTAL(9,Y165:Y167)</f>
        <v>1561.4588269999999</v>
      </c>
    </row>
    <row r="169" spans="1:25" x14ac:dyDescent="0.2">
      <c r="A169" s="21"/>
      <c r="C169" s="47"/>
      <c r="E169" s="1"/>
      <c r="F169" s="1"/>
      <c r="G169" s="32"/>
      <c r="I169" s="175"/>
      <c r="J169" s="48"/>
      <c r="K169" s="52"/>
      <c r="L169" s="52"/>
      <c r="M169" s="52"/>
      <c r="N169" s="52"/>
      <c r="O169" s="52"/>
      <c r="P169" s="48"/>
      <c r="Q169" s="53"/>
      <c r="R169" s="48"/>
      <c r="S169" s="54"/>
      <c r="T169" s="55"/>
      <c r="U169" s="150"/>
    </row>
    <row r="170" spans="1:25" x14ac:dyDescent="0.2">
      <c r="A170" s="21">
        <v>336</v>
      </c>
      <c r="C170" s="77" t="s">
        <v>175</v>
      </c>
      <c r="E170" s="1"/>
      <c r="F170" s="1"/>
      <c r="G170" s="32"/>
      <c r="I170" s="175"/>
      <c r="J170" s="48"/>
      <c r="K170" s="52"/>
      <c r="L170" s="52"/>
      <c r="M170" s="52"/>
      <c r="N170" s="52"/>
      <c r="O170" s="52"/>
      <c r="P170" s="48"/>
      <c r="Q170" s="53"/>
      <c r="R170" s="48"/>
      <c r="S170" s="54"/>
      <c r="T170" s="55"/>
      <c r="U170" s="150"/>
    </row>
    <row r="171" spans="1:25" x14ac:dyDescent="0.2">
      <c r="A171" s="21"/>
      <c r="C171" s="47" t="s">
        <v>76</v>
      </c>
      <c r="E171" s="1" t="s">
        <v>116</v>
      </c>
      <c r="F171" s="1" t="s">
        <v>104</v>
      </c>
      <c r="G171" s="32">
        <v>-6</v>
      </c>
      <c r="I171" s="172">
        <v>29930.61</v>
      </c>
      <c r="J171" s="43"/>
      <c r="K171" s="45">
        <v>17806</v>
      </c>
      <c r="L171" s="44"/>
      <c r="M171" s="45">
        <v>13920</v>
      </c>
      <c r="N171" s="44"/>
      <c r="O171" s="45">
        <v>734</v>
      </c>
      <c r="Q171" s="67">
        <f t="shared" ref="Q171" si="75">IF(O171/I171*100=0,"-     ",O171/I171*100)</f>
        <v>2.4523389266039013</v>
      </c>
      <c r="S171" s="76">
        <f t="shared" ref="S171" si="76">IF(O171=0,"-     ",ROUND(M171/O171,1))</f>
        <v>19</v>
      </c>
      <c r="T171" s="55"/>
      <c r="U171" s="150">
        <v>0</v>
      </c>
      <c r="W171" s="158">
        <f t="shared" ref="W171" si="77">I171*U171</f>
        <v>0</v>
      </c>
      <c r="Y171" s="164">
        <f t="shared" ref="Y171" si="78">O171-W171</f>
        <v>734</v>
      </c>
    </row>
    <row r="172" spans="1:25" x14ac:dyDescent="0.2">
      <c r="A172" s="21"/>
      <c r="C172" s="47"/>
      <c r="E172" s="1"/>
      <c r="F172" s="1"/>
      <c r="G172" s="32"/>
      <c r="I172" s="175"/>
      <c r="J172" s="48"/>
      <c r="K172" s="52"/>
      <c r="L172" s="52"/>
      <c r="M172" s="52"/>
      <c r="N172" s="52"/>
      <c r="O172" s="52"/>
      <c r="P172" s="48"/>
      <c r="Q172" s="53"/>
      <c r="R172" s="48"/>
      <c r="S172" s="54"/>
      <c r="T172" s="55"/>
      <c r="U172" s="150"/>
    </row>
    <row r="173" spans="1:25" x14ac:dyDescent="0.2">
      <c r="A173" s="21"/>
      <c r="C173" s="78" t="s">
        <v>176</v>
      </c>
      <c r="E173" s="1"/>
      <c r="F173" s="1"/>
      <c r="G173" s="32"/>
      <c r="I173" s="175">
        <f>+SUBTOTAL(9,I171:I172)</f>
        <v>29930.61</v>
      </c>
      <c r="J173" s="48"/>
      <c r="K173" s="175">
        <f>+SUBTOTAL(9,K171:K172)</f>
        <v>17806</v>
      </c>
      <c r="L173" s="52"/>
      <c r="M173" s="175">
        <f>+SUBTOTAL(9,M171:M172)</f>
        <v>13920</v>
      </c>
      <c r="N173" s="52"/>
      <c r="O173" s="175">
        <f>+SUBTOTAL(9,O171:O172)</f>
        <v>734</v>
      </c>
      <c r="P173" s="48"/>
      <c r="Q173" s="67">
        <f t="shared" ref="Q173" si="79">IF(O173/I173*100=0,"-     ",O173/I173*100)</f>
        <v>2.4523389266039013</v>
      </c>
      <c r="S173" s="76">
        <f t="shared" ref="S173" si="80">IF(O173=0,"-     ",ROUND(M173/O173,1))</f>
        <v>19</v>
      </c>
      <c r="T173" s="55"/>
      <c r="U173" s="150"/>
      <c r="W173" s="175">
        <f>+SUBTOTAL(9,W171:W172)</f>
        <v>0</v>
      </c>
      <c r="Y173" s="175">
        <f>+SUBTOTAL(9,Y171:Y172)</f>
        <v>734</v>
      </c>
    </row>
    <row r="174" spans="1:25" ht="15.75" x14ac:dyDescent="0.25">
      <c r="A174" s="21"/>
      <c r="C174" s="47"/>
      <c r="E174" s="1"/>
      <c r="F174" s="1"/>
      <c r="G174" s="32"/>
      <c r="I174" s="174"/>
      <c r="J174" s="14"/>
      <c r="K174" s="174"/>
      <c r="L174" s="38"/>
      <c r="M174" s="174"/>
      <c r="N174" s="38"/>
      <c r="O174" s="174"/>
      <c r="Q174" s="21"/>
      <c r="S174" s="20"/>
      <c r="T174" s="19"/>
      <c r="U174" s="150"/>
      <c r="W174" s="174"/>
      <c r="Y174" s="174"/>
    </row>
    <row r="175" spans="1:25" ht="15.75" x14ac:dyDescent="0.25">
      <c r="A175" s="21"/>
      <c r="C175" s="79" t="s">
        <v>134</v>
      </c>
      <c r="E175" s="1"/>
      <c r="F175" s="1"/>
      <c r="G175" s="32"/>
      <c r="I175" s="174">
        <f>+SUBTOTAL(9,I143:I174)</f>
        <v>42448854.979999997</v>
      </c>
      <c r="J175" s="14"/>
      <c r="K175" s="174">
        <f>+SUBTOTAL(9,K143:K174)</f>
        <v>8942904</v>
      </c>
      <c r="L175" s="38"/>
      <c r="M175" s="174">
        <f>+SUBTOTAL(9,M143:M174)</f>
        <v>36052881</v>
      </c>
      <c r="N175" s="38"/>
      <c r="O175" s="174">
        <f>+SUBTOTAL(9,O143:O174)</f>
        <v>1077908</v>
      </c>
      <c r="Q175" s="82">
        <f t="shared" ref="Q175" si="81">IF(O175/I175*100=0,"-     ",O175/I175*100)</f>
        <v>2.5393099543152862</v>
      </c>
      <c r="R175" s="252"/>
      <c r="S175" s="277">
        <f t="shared" ref="S175" si="82">IF(O175=0,"-     ",ROUND(M175/O175,1))</f>
        <v>33.4</v>
      </c>
      <c r="T175" s="19"/>
      <c r="U175" s="150"/>
      <c r="W175" s="174">
        <f>+SUBTOTAL(9,W143:W174)</f>
        <v>608828.84651499998</v>
      </c>
      <c r="Y175" s="174">
        <f>+SUBTOTAL(9,Y143:Y174)</f>
        <v>469079.15348500002</v>
      </c>
    </row>
    <row r="176" spans="1:25" ht="15.75" x14ac:dyDescent="0.25">
      <c r="A176" s="21"/>
      <c r="C176" s="47"/>
      <c r="E176" s="1"/>
      <c r="F176" s="1"/>
      <c r="G176" s="32"/>
      <c r="I176" s="174"/>
      <c r="J176" s="14"/>
      <c r="K176" s="38"/>
      <c r="L176" s="38"/>
      <c r="M176" s="38"/>
      <c r="N176" s="38"/>
      <c r="O176" s="38"/>
      <c r="Q176" s="21"/>
      <c r="S176" s="20"/>
      <c r="T176" s="19"/>
      <c r="U176" s="150"/>
    </row>
    <row r="177" spans="1:25" ht="15.75" x14ac:dyDescent="0.25">
      <c r="A177" s="21"/>
      <c r="B177" s="19"/>
      <c r="C177" s="4" t="s">
        <v>33</v>
      </c>
      <c r="D177" s="19"/>
      <c r="E177" s="1"/>
      <c r="F177" s="1"/>
      <c r="G177" s="32"/>
      <c r="H177" s="19"/>
      <c r="I177" s="170"/>
      <c r="J177" s="19"/>
      <c r="K177" s="33"/>
      <c r="L177" s="33"/>
      <c r="M177" s="33"/>
      <c r="N177" s="33"/>
      <c r="O177" s="33"/>
      <c r="P177" s="19"/>
      <c r="Q177" s="21"/>
      <c r="R177" s="19"/>
      <c r="S177" s="20"/>
      <c r="T177" s="19"/>
      <c r="U177" s="150"/>
    </row>
    <row r="178" spans="1:25" x14ac:dyDescent="0.2">
      <c r="A178" s="21"/>
      <c r="C178" s="24"/>
      <c r="E178" s="1"/>
      <c r="F178" s="1"/>
      <c r="G178" s="32"/>
      <c r="I178" s="170"/>
      <c r="K178" s="33"/>
      <c r="L178" s="33"/>
      <c r="M178" s="33"/>
      <c r="N178" s="33"/>
      <c r="O178" s="33"/>
      <c r="Q178" s="21"/>
      <c r="S178" s="20"/>
      <c r="T178" s="19"/>
      <c r="U178" s="150"/>
    </row>
    <row r="179" spans="1:25" x14ac:dyDescent="0.2">
      <c r="A179" s="21">
        <v>341</v>
      </c>
      <c r="C179" s="11" t="s">
        <v>34</v>
      </c>
      <c r="I179" s="170"/>
      <c r="K179" s="33"/>
      <c r="L179" s="33"/>
      <c r="M179" s="33"/>
      <c r="N179" s="33"/>
      <c r="O179" s="33"/>
      <c r="T179" s="19"/>
      <c r="U179" s="150"/>
    </row>
    <row r="180" spans="1:25" x14ac:dyDescent="0.2">
      <c r="A180" s="21"/>
      <c r="C180" s="11" t="s">
        <v>81</v>
      </c>
      <c r="E180" s="1" t="s">
        <v>117</v>
      </c>
      <c r="F180" s="1" t="s">
        <v>104</v>
      </c>
      <c r="G180" s="32">
        <v>-5</v>
      </c>
      <c r="I180" s="170">
        <v>211518.43</v>
      </c>
      <c r="J180" s="43"/>
      <c r="K180" s="44">
        <v>26810</v>
      </c>
      <c r="L180" s="44"/>
      <c r="M180" s="44">
        <v>195284</v>
      </c>
      <c r="N180" s="44"/>
      <c r="O180" s="44">
        <v>30309</v>
      </c>
      <c r="Q180" s="67">
        <f t="shared" ref="Q180:Q192" si="83">IF(O180/I180*100=0,"-     ",O180/I180*100)</f>
        <v>14.32924781069905</v>
      </c>
      <c r="S180" s="76">
        <f t="shared" ref="S180:S192" si="84">IF(O180=0,"-     ",ROUND(M180/O180,1))</f>
        <v>6.4</v>
      </c>
      <c r="T180" s="19"/>
      <c r="U180" s="150">
        <v>1.34E-2</v>
      </c>
      <c r="W180" s="154">
        <f t="shared" ref="W180:W192" si="85">I180*U180</f>
        <v>2834.3469620000001</v>
      </c>
      <c r="Y180" s="159">
        <f t="shared" ref="Y180:Y192" si="86">O180-W180</f>
        <v>27474.653038</v>
      </c>
    </row>
    <row r="181" spans="1:25" x14ac:dyDescent="0.2">
      <c r="A181" s="21"/>
      <c r="C181" s="11" t="s">
        <v>106</v>
      </c>
      <c r="E181" s="1" t="s">
        <v>117</v>
      </c>
      <c r="F181" s="1" t="s">
        <v>104</v>
      </c>
      <c r="G181" s="32">
        <v>-5</v>
      </c>
      <c r="I181" s="170">
        <v>8241.14</v>
      </c>
      <c r="J181" s="43"/>
      <c r="K181" s="44">
        <v>8653</v>
      </c>
      <c r="L181" s="44"/>
      <c r="M181" s="44">
        <v>0</v>
      </c>
      <c r="N181" s="44"/>
      <c r="O181" s="44">
        <v>0</v>
      </c>
      <c r="Q181" s="67" t="str">
        <f t="shared" si="83"/>
        <v xml:space="preserve">-     </v>
      </c>
      <c r="S181" s="76" t="str">
        <f t="shared" si="84"/>
        <v xml:space="preserve">-     </v>
      </c>
      <c r="T181" s="19"/>
      <c r="U181" s="150">
        <v>6.1000000000000004E-3</v>
      </c>
      <c r="W181" s="154">
        <f t="shared" si="85"/>
        <v>50.270953999999996</v>
      </c>
      <c r="Y181" s="159">
        <f t="shared" si="86"/>
        <v>-50.270953999999996</v>
      </c>
    </row>
    <row r="182" spans="1:25" x14ac:dyDescent="0.2">
      <c r="A182" s="21"/>
      <c r="C182" s="72" t="s">
        <v>159</v>
      </c>
      <c r="E182" s="1" t="s">
        <v>117</v>
      </c>
      <c r="F182" s="1" t="s">
        <v>104</v>
      </c>
      <c r="G182" s="32">
        <v>-5</v>
      </c>
      <c r="I182" s="170">
        <v>64113.35</v>
      </c>
      <c r="J182" s="43"/>
      <c r="K182" s="44">
        <v>52586</v>
      </c>
      <c r="L182" s="44"/>
      <c r="M182" s="44">
        <v>14733</v>
      </c>
      <c r="N182" s="44"/>
      <c r="O182" s="44">
        <v>2270</v>
      </c>
      <c r="Q182" s="67">
        <f t="shared" si="83"/>
        <v>3.5406042579275612</v>
      </c>
      <c r="S182" s="76">
        <f t="shared" si="84"/>
        <v>6.5</v>
      </c>
      <c r="T182" s="19"/>
      <c r="U182" s="150">
        <v>6.0000000000000001E-3</v>
      </c>
      <c r="W182" s="154">
        <f t="shared" si="85"/>
        <v>384.68009999999998</v>
      </c>
      <c r="Y182" s="159">
        <f t="shared" si="86"/>
        <v>1885.3199</v>
      </c>
    </row>
    <row r="183" spans="1:25" x14ac:dyDescent="0.2">
      <c r="A183" s="21"/>
      <c r="C183" s="72" t="s">
        <v>160</v>
      </c>
      <c r="E183" s="1" t="s">
        <v>117</v>
      </c>
      <c r="F183" s="1" t="s">
        <v>104</v>
      </c>
      <c r="G183" s="32">
        <v>-5</v>
      </c>
      <c r="I183" s="170">
        <v>2158698.12</v>
      </c>
      <c r="J183" s="43"/>
      <c r="K183" s="44">
        <v>754202</v>
      </c>
      <c r="L183" s="44"/>
      <c r="M183" s="44">
        <v>1512431</v>
      </c>
      <c r="N183" s="44"/>
      <c r="O183" s="44">
        <v>79434</v>
      </c>
      <c r="Q183" s="67">
        <f t="shared" si="83"/>
        <v>3.6797178477183272</v>
      </c>
      <c r="S183" s="76">
        <f t="shared" si="84"/>
        <v>19</v>
      </c>
      <c r="T183" s="19"/>
      <c r="U183" s="150">
        <v>3.0499999999999999E-2</v>
      </c>
      <c r="W183" s="154">
        <f t="shared" si="85"/>
        <v>65840.292660000006</v>
      </c>
      <c r="Y183" s="159">
        <f t="shared" si="86"/>
        <v>13593.707339999994</v>
      </c>
    </row>
    <row r="184" spans="1:25" x14ac:dyDescent="0.2">
      <c r="A184" s="21"/>
      <c r="C184" s="72" t="s">
        <v>161</v>
      </c>
      <c r="E184" s="1" t="s">
        <v>117</v>
      </c>
      <c r="F184" s="1" t="s">
        <v>104</v>
      </c>
      <c r="G184" s="32">
        <v>-5</v>
      </c>
      <c r="I184" s="170">
        <v>858538.64</v>
      </c>
      <c r="J184" s="43"/>
      <c r="K184" s="44">
        <v>300046</v>
      </c>
      <c r="L184" s="44"/>
      <c r="M184" s="44">
        <v>601420</v>
      </c>
      <c r="N184" s="44"/>
      <c r="O184" s="44">
        <v>31587</v>
      </c>
      <c r="Q184" s="67">
        <f t="shared" si="83"/>
        <v>3.6791588087403966</v>
      </c>
      <c r="S184" s="76">
        <f t="shared" si="84"/>
        <v>19</v>
      </c>
      <c r="T184" s="19"/>
      <c r="U184" s="150">
        <v>3.0499999999999999E-2</v>
      </c>
      <c r="W184" s="154">
        <f t="shared" si="85"/>
        <v>26185.428520000001</v>
      </c>
      <c r="Y184" s="159">
        <f t="shared" si="86"/>
        <v>5401.5714799999987</v>
      </c>
    </row>
    <row r="185" spans="1:25" x14ac:dyDescent="0.2">
      <c r="A185" s="21"/>
      <c r="C185" s="72" t="s">
        <v>162</v>
      </c>
      <c r="E185" s="1" t="s">
        <v>117</v>
      </c>
      <c r="F185" s="1" t="s">
        <v>104</v>
      </c>
      <c r="G185" s="32">
        <v>-5</v>
      </c>
      <c r="I185" s="170">
        <v>105977.86</v>
      </c>
      <c r="J185" s="43"/>
      <c r="K185" s="44">
        <v>34594</v>
      </c>
      <c r="L185" s="44"/>
      <c r="M185" s="44">
        <v>76683</v>
      </c>
      <c r="N185" s="44"/>
      <c r="O185" s="44">
        <v>4459</v>
      </c>
      <c r="Q185" s="67">
        <f t="shared" si="83"/>
        <v>4.2074825817392432</v>
      </c>
      <c r="S185" s="76">
        <f t="shared" si="84"/>
        <v>17.2</v>
      </c>
      <c r="T185" s="19"/>
      <c r="U185" s="150">
        <v>3.1699999999999999E-2</v>
      </c>
      <c r="W185" s="154">
        <f t="shared" si="85"/>
        <v>3359.4981619999999</v>
      </c>
      <c r="Y185" s="159">
        <f t="shared" si="86"/>
        <v>1099.5018380000001</v>
      </c>
    </row>
    <row r="186" spans="1:25" x14ac:dyDescent="0.2">
      <c r="A186" s="21"/>
      <c r="C186" s="72" t="s">
        <v>163</v>
      </c>
      <c r="E186" s="1" t="s">
        <v>117</v>
      </c>
      <c r="F186" s="1" t="s">
        <v>104</v>
      </c>
      <c r="G186" s="32">
        <v>-5</v>
      </c>
      <c r="I186" s="170">
        <v>144356.29</v>
      </c>
      <c r="J186" s="43"/>
      <c r="K186" s="44">
        <v>47476</v>
      </c>
      <c r="L186" s="44"/>
      <c r="M186" s="44">
        <v>104098</v>
      </c>
      <c r="N186" s="44"/>
      <c r="O186" s="44">
        <v>6060</v>
      </c>
      <c r="Q186" s="67">
        <f t="shared" si="83"/>
        <v>4.1979466222081481</v>
      </c>
      <c r="S186" s="76">
        <f t="shared" si="84"/>
        <v>17.2</v>
      </c>
      <c r="T186" s="19"/>
      <c r="U186" s="150">
        <v>3.1199999999999999E-2</v>
      </c>
      <c r="W186" s="154">
        <f t="shared" si="85"/>
        <v>4503.9162480000005</v>
      </c>
      <c r="Y186" s="159">
        <f t="shared" si="86"/>
        <v>1556.0837519999995</v>
      </c>
    </row>
    <row r="187" spans="1:25" x14ac:dyDescent="0.2">
      <c r="A187" s="21"/>
      <c r="C187" s="72" t="s">
        <v>164</v>
      </c>
      <c r="E187" s="1" t="s">
        <v>117</v>
      </c>
      <c r="F187" s="1" t="s">
        <v>104</v>
      </c>
      <c r="G187" s="32">
        <v>-5</v>
      </c>
      <c r="I187" s="170">
        <v>1555655.08</v>
      </c>
      <c r="J187" s="43"/>
      <c r="K187" s="44">
        <v>486383</v>
      </c>
      <c r="L187" s="44"/>
      <c r="M187" s="44">
        <v>1147055</v>
      </c>
      <c r="N187" s="44"/>
      <c r="O187" s="44">
        <v>57271</v>
      </c>
      <c r="Q187" s="67">
        <f t="shared" si="83"/>
        <v>3.6814716023040277</v>
      </c>
      <c r="S187" s="76">
        <f t="shared" si="84"/>
        <v>20</v>
      </c>
      <c r="T187" s="19"/>
      <c r="U187" s="150">
        <v>3.1600000000000003E-2</v>
      </c>
      <c r="W187" s="154">
        <f t="shared" si="85"/>
        <v>49158.700528000008</v>
      </c>
      <c r="Y187" s="159">
        <f t="shared" si="86"/>
        <v>8112.2994719999915</v>
      </c>
    </row>
    <row r="188" spans="1:25" x14ac:dyDescent="0.2">
      <c r="A188" s="21"/>
      <c r="C188" s="72" t="s">
        <v>165</v>
      </c>
      <c r="E188" s="1" t="s">
        <v>117</v>
      </c>
      <c r="F188" s="1" t="s">
        <v>104</v>
      </c>
      <c r="G188" s="32">
        <v>-5</v>
      </c>
      <c r="I188" s="170">
        <v>1467923.89</v>
      </c>
      <c r="J188" s="43"/>
      <c r="K188" s="44">
        <v>463218</v>
      </c>
      <c r="L188" s="44"/>
      <c r="M188" s="44">
        <v>1078102</v>
      </c>
      <c r="N188" s="44"/>
      <c r="O188" s="44">
        <v>53850</v>
      </c>
      <c r="Q188" s="67">
        <f t="shared" si="83"/>
        <v>3.6684463252382926</v>
      </c>
      <c r="S188" s="76">
        <f t="shared" si="84"/>
        <v>20</v>
      </c>
      <c r="T188" s="19"/>
      <c r="U188" s="150">
        <v>3.1399999999999997E-2</v>
      </c>
      <c r="W188" s="154">
        <f t="shared" si="85"/>
        <v>46092.810145999996</v>
      </c>
      <c r="Y188" s="159">
        <f t="shared" si="86"/>
        <v>7757.1898540000038</v>
      </c>
    </row>
    <row r="189" spans="1:25" x14ac:dyDescent="0.2">
      <c r="A189" s="21"/>
      <c r="C189" s="72" t="s">
        <v>166</v>
      </c>
      <c r="E189" s="1" t="s">
        <v>117</v>
      </c>
      <c r="F189" s="1" t="s">
        <v>104</v>
      </c>
      <c r="G189" s="32">
        <v>-5</v>
      </c>
      <c r="I189" s="170">
        <v>2083698.13</v>
      </c>
      <c r="J189" s="43"/>
      <c r="K189" s="44">
        <v>533540</v>
      </c>
      <c r="L189" s="44"/>
      <c r="M189" s="44">
        <v>1654343</v>
      </c>
      <c r="N189" s="44"/>
      <c r="O189" s="44">
        <v>75232</v>
      </c>
      <c r="Q189" s="67">
        <f t="shared" si="83"/>
        <v>3.6105037921207908</v>
      </c>
      <c r="S189" s="76">
        <f t="shared" si="84"/>
        <v>22</v>
      </c>
      <c r="T189" s="19"/>
      <c r="U189" s="150">
        <v>3.3399999999999999E-2</v>
      </c>
      <c r="W189" s="154">
        <f t="shared" si="85"/>
        <v>69595.517542000001</v>
      </c>
      <c r="Y189" s="159">
        <f t="shared" si="86"/>
        <v>5636.4824579999986</v>
      </c>
    </row>
    <row r="190" spans="1:25" x14ac:dyDescent="0.2">
      <c r="A190" s="21"/>
      <c r="C190" s="72" t="s">
        <v>167</v>
      </c>
      <c r="E190" s="1" t="s">
        <v>117</v>
      </c>
      <c r="F190" s="1" t="s">
        <v>104</v>
      </c>
      <c r="G190" s="32">
        <v>-5</v>
      </c>
      <c r="I190" s="170">
        <v>2075526.5</v>
      </c>
      <c r="J190" s="43"/>
      <c r="K190" s="44">
        <v>531447</v>
      </c>
      <c r="L190" s="44"/>
      <c r="M190" s="44">
        <v>1647856</v>
      </c>
      <c r="N190" s="44"/>
      <c r="O190" s="44">
        <v>74937</v>
      </c>
      <c r="Q190" s="67">
        <f t="shared" si="83"/>
        <v>3.610505575332331</v>
      </c>
      <c r="S190" s="76">
        <f t="shared" si="84"/>
        <v>22</v>
      </c>
      <c r="T190" s="19"/>
      <c r="U190" s="150">
        <v>3.3399999999999999E-2</v>
      </c>
      <c r="W190" s="154">
        <f t="shared" si="85"/>
        <v>69322.585099999997</v>
      </c>
      <c r="Y190" s="159">
        <f t="shared" si="86"/>
        <v>5614.4149000000034</v>
      </c>
    </row>
    <row r="191" spans="1:25" x14ac:dyDescent="0.2">
      <c r="A191" s="21"/>
      <c r="C191" s="72" t="s">
        <v>168</v>
      </c>
      <c r="E191" s="1" t="s">
        <v>117</v>
      </c>
      <c r="F191" s="1" t="s">
        <v>104</v>
      </c>
      <c r="G191" s="32">
        <v>-5</v>
      </c>
      <c r="I191" s="170">
        <v>2137402.33</v>
      </c>
      <c r="J191" s="43"/>
      <c r="K191" s="44">
        <v>541181</v>
      </c>
      <c r="L191" s="44"/>
      <c r="M191" s="44">
        <v>1703091</v>
      </c>
      <c r="N191" s="44"/>
      <c r="O191" s="44">
        <v>77448</v>
      </c>
      <c r="Q191" s="67">
        <f t="shared" si="83"/>
        <v>3.6234638146015303</v>
      </c>
      <c r="S191" s="76">
        <f t="shared" si="84"/>
        <v>22</v>
      </c>
      <c r="T191" s="19"/>
      <c r="U191" s="150">
        <v>3.3399999999999999E-2</v>
      </c>
      <c r="W191" s="154">
        <f t="shared" si="85"/>
        <v>71389.237821999996</v>
      </c>
      <c r="Y191" s="159">
        <f t="shared" si="86"/>
        <v>6058.7621780000045</v>
      </c>
    </row>
    <row r="192" spans="1:25" x14ac:dyDescent="0.2">
      <c r="A192" s="21"/>
      <c r="C192" s="72" t="s">
        <v>169</v>
      </c>
      <c r="E192" s="1" t="s">
        <v>117</v>
      </c>
      <c r="F192" s="1" t="s">
        <v>104</v>
      </c>
      <c r="G192" s="32">
        <v>-5</v>
      </c>
      <c r="I192" s="172">
        <v>2132789.69</v>
      </c>
      <c r="J192" s="43"/>
      <c r="K192" s="44">
        <v>540013</v>
      </c>
      <c r="L192" s="44"/>
      <c r="M192" s="44">
        <v>1699416</v>
      </c>
      <c r="N192" s="44"/>
      <c r="O192" s="44">
        <v>77281</v>
      </c>
      <c r="Q192" s="67">
        <f t="shared" si="83"/>
        <v>3.6234702541158668</v>
      </c>
      <c r="S192" s="76">
        <f t="shared" si="84"/>
        <v>22</v>
      </c>
      <c r="T192" s="19"/>
      <c r="U192" s="150">
        <v>3.3399999999999999E-2</v>
      </c>
      <c r="W192" s="158">
        <f t="shared" si="85"/>
        <v>71235.175646000003</v>
      </c>
      <c r="Y192" s="164">
        <f t="shared" si="86"/>
        <v>6045.8243539999967</v>
      </c>
    </row>
    <row r="193" spans="1:25" x14ac:dyDescent="0.2">
      <c r="A193" s="21"/>
      <c r="C193" s="11"/>
      <c r="E193" s="1"/>
      <c r="F193" s="1"/>
      <c r="G193" s="32"/>
      <c r="I193" s="170"/>
      <c r="K193" s="37"/>
      <c r="L193" s="33"/>
      <c r="M193" s="37"/>
      <c r="N193" s="33"/>
      <c r="O193" s="37"/>
      <c r="Q193" s="21"/>
      <c r="S193" s="20"/>
      <c r="T193" s="19"/>
      <c r="U193" s="150"/>
    </row>
    <row r="194" spans="1:25" x14ac:dyDescent="0.2">
      <c r="A194" s="21"/>
      <c r="C194" s="18" t="s">
        <v>35</v>
      </c>
      <c r="E194" s="1"/>
      <c r="F194" s="1"/>
      <c r="G194" s="32"/>
      <c r="I194" s="170">
        <f>+SUBTOTAL(9,I180:I193)</f>
        <v>15004439.449999999</v>
      </c>
      <c r="K194" s="170">
        <f>+SUBTOTAL(9,K180:K193)</f>
        <v>4320149</v>
      </c>
      <c r="L194" s="33"/>
      <c r="M194" s="170">
        <f>+SUBTOTAL(9,M180:M193)</f>
        <v>11434512</v>
      </c>
      <c r="N194" s="33"/>
      <c r="O194" s="170">
        <f>+SUBTOTAL(9,O180:O193)</f>
        <v>570138</v>
      </c>
      <c r="Q194" s="67">
        <f t="shared" ref="Q194" si="87">IF(O194/I194*100=0,"-     ",O194/I194*100)</f>
        <v>3.799795399887465</v>
      </c>
      <c r="S194" s="76">
        <f t="shared" ref="S194" si="88">IF(O194=0,"-     ",ROUND(M194/O194,1))</f>
        <v>20.100000000000001</v>
      </c>
      <c r="T194" s="19"/>
      <c r="U194" s="150"/>
      <c r="W194" s="170">
        <f>+SUBTOTAL(9,W180:W193)</f>
        <v>479952.46039000002</v>
      </c>
      <c r="Y194" s="170">
        <f>+SUBTOTAL(9,Y180:Y193)</f>
        <v>90185.539609999978</v>
      </c>
    </row>
    <row r="195" spans="1:25" x14ac:dyDescent="0.2">
      <c r="A195" s="21"/>
      <c r="C195" s="11"/>
      <c r="E195" s="1"/>
      <c r="F195" s="1"/>
      <c r="G195" s="32"/>
      <c r="I195" s="170"/>
      <c r="K195" s="33"/>
      <c r="L195" s="33"/>
      <c r="M195" s="33"/>
      <c r="N195" s="33"/>
      <c r="O195" s="33"/>
      <c r="Q195" s="21"/>
      <c r="S195" s="20"/>
      <c r="T195" s="19"/>
      <c r="U195" s="150"/>
    </row>
    <row r="196" spans="1:25" x14ac:dyDescent="0.2">
      <c r="A196" s="21">
        <v>342</v>
      </c>
      <c r="C196" t="s">
        <v>82</v>
      </c>
      <c r="I196" s="170"/>
      <c r="K196" s="33"/>
      <c r="L196" s="33"/>
      <c r="M196" s="33"/>
      <c r="N196" s="33"/>
      <c r="O196" s="33"/>
      <c r="T196" s="19"/>
      <c r="U196" s="150"/>
    </row>
    <row r="197" spans="1:25" x14ac:dyDescent="0.2">
      <c r="A197" s="21"/>
      <c r="C197" s="11" t="s">
        <v>81</v>
      </c>
      <c r="E197" s="1" t="s">
        <v>183</v>
      </c>
      <c r="F197" s="1" t="s">
        <v>104</v>
      </c>
      <c r="G197" s="32">
        <v>-5</v>
      </c>
      <c r="I197" s="170">
        <v>319042.17</v>
      </c>
      <c r="J197" s="43"/>
      <c r="K197" s="44">
        <v>35135</v>
      </c>
      <c r="L197" s="44"/>
      <c r="M197" s="44">
        <v>299859</v>
      </c>
      <c r="N197" s="44"/>
      <c r="O197" s="44">
        <v>46751</v>
      </c>
      <c r="Q197" s="67">
        <f t="shared" ref="Q197:Q211" si="89">IF(O197/I197*100=0,"-     ",O197/I197*100)</f>
        <v>14.653548776953219</v>
      </c>
      <c r="S197" s="76">
        <f t="shared" ref="S197:S211" si="90">IF(O197=0,"-     ",ROUND(M197/O197,1))</f>
        <v>6.4</v>
      </c>
      <c r="T197" s="19"/>
      <c r="U197" s="150">
        <v>3.85E-2</v>
      </c>
      <c r="W197" s="154">
        <f t="shared" ref="W197:W211" si="91">I197*U197</f>
        <v>12283.123544999999</v>
      </c>
      <c r="Y197" s="159">
        <f t="shared" ref="Y197:Y211" si="92">O197-W197</f>
        <v>34467.876455000005</v>
      </c>
    </row>
    <row r="198" spans="1:25" x14ac:dyDescent="0.2">
      <c r="A198" s="21"/>
      <c r="C198" s="11" t="s">
        <v>106</v>
      </c>
      <c r="E198" s="1" t="s">
        <v>183</v>
      </c>
      <c r="F198" s="1" t="s">
        <v>104</v>
      </c>
      <c r="G198" s="32">
        <v>-5</v>
      </c>
      <c r="I198" s="170">
        <v>23433.81</v>
      </c>
      <c r="J198" s="43"/>
      <c r="K198" s="44">
        <v>17418</v>
      </c>
      <c r="L198" s="44"/>
      <c r="M198" s="44">
        <v>7188</v>
      </c>
      <c r="N198" s="44"/>
      <c r="O198" s="44">
        <v>964</v>
      </c>
      <c r="Q198" s="67">
        <f t="shared" si="89"/>
        <v>4.1137143298507581</v>
      </c>
      <c r="S198" s="76">
        <f t="shared" si="90"/>
        <v>7.5</v>
      </c>
      <c r="T198" s="19"/>
      <c r="U198" s="150">
        <v>5.8999999999999999E-3</v>
      </c>
      <c r="W198" s="154">
        <f t="shared" si="91"/>
        <v>138.259479</v>
      </c>
      <c r="Y198" s="159">
        <f t="shared" si="92"/>
        <v>825.74052099999994</v>
      </c>
    </row>
    <row r="199" spans="1:25" x14ac:dyDescent="0.2">
      <c r="A199" s="21"/>
      <c r="C199" s="72" t="s">
        <v>170</v>
      </c>
      <c r="E199" s="1" t="s">
        <v>183</v>
      </c>
      <c r="F199" s="1" t="s">
        <v>104</v>
      </c>
      <c r="G199" s="32">
        <v>-5</v>
      </c>
      <c r="I199" s="170">
        <v>9237.57</v>
      </c>
      <c r="J199" s="43"/>
      <c r="K199" s="44">
        <v>9699</v>
      </c>
      <c r="L199" s="44"/>
      <c r="M199" s="44">
        <v>0</v>
      </c>
      <c r="N199" s="44"/>
      <c r="O199" s="44">
        <v>0</v>
      </c>
      <c r="Q199" s="67" t="str">
        <f t="shared" si="89"/>
        <v xml:space="preserve">-     </v>
      </c>
      <c r="S199" s="76" t="str">
        <f t="shared" si="90"/>
        <v xml:space="preserve">-     </v>
      </c>
      <c r="T199" s="19"/>
      <c r="U199" s="150">
        <v>5.7999999999999996E-3</v>
      </c>
      <c r="W199" s="154">
        <f t="shared" si="91"/>
        <v>53.577905999999992</v>
      </c>
      <c r="Y199" s="159">
        <f t="shared" si="92"/>
        <v>-53.577905999999992</v>
      </c>
    </row>
    <row r="200" spans="1:25" x14ac:dyDescent="0.2">
      <c r="A200" s="21"/>
      <c r="C200" s="72" t="s">
        <v>159</v>
      </c>
      <c r="E200" s="1" t="s">
        <v>183</v>
      </c>
      <c r="F200" s="1" t="s">
        <v>104</v>
      </c>
      <c r="G200" s="32">
        <v>-5</v>
      </c>
      <c r="I200" s="170">
        <v>21667.08</v>
      </c>
      <c r="J200" s="43"/>
      <c r="K200" s="44">
        <v>15410</v>
      </c>
      <c r="L200" s="44"/>
      <c r="M200" s="44">
        <v>7340</v>
      </c>
      <c r="N200" s="44"/>
      <c r="O200" s="44">
        <v>1134</v>
      </c>
      <c r="Q200" s="67">
        <f t="shared" si="89"/>
        <v>5.2337463100703916</v>
      </c>
      <c r="S200" s="76">
        <f t="shared" si="90"/>
        <v>6.5</v>
      </c>
      <c r="T200" s="19"/>
      <c r="U200" s="150">
        <v>8.5000000000000006E-3</v>
      </c>
      <c r="W200" s="154">
        <f t="shared" si="91"/>
        <v>184.17018000000002</v>
      </c>
      <c r="Y200" s="159">
        <f t="shared" si="92"/>
        <v>949.82981999999993</v>
      </c>
    </row>
    <row r="201" spans="1:25" x14ac:dyDescent="0.2">
      <c r="A201" s="21"/>
      <c r="C201" s="72" t="s">
        <v>160</v>
      </c>
      <c r="E201" s="1" t="s">
        <v>183</v>
      </c>
      <c r="F201" s="1" t="s">
        <v>104</v>
      </c>
      <c r="G201" s="32">
        <v>-5</v>
      </c>
      <c r="I201" s="170">
        <v>2255338.17</v>
      </c>
      <c r="J201" s="43"/>
      <c r="K201" s="44">
        <v>785083</v>
      </c>
      <c r="L201" s="44"/>
      <c r="M201" s="44">
        <v>1583022</v>
      </c>
      <c r="N201" s="44"/>
      <c r="O201" s="44">
        <v>85785</v>
      </c>
      <c r="Q201" s="67">
        <f t="shared" si="89"/>
        <v>3.8036424488838407</v>
      </c>
      <c r="S201" s="76">
        <f t="shared" si="90"/>
        <v>18.5</v>
      </c>
      <c r="T201" s="19"/>
      <c r="U201" s="150">
        <v>3.0800000000000001E-2</v>
      </c>
      <c r="W201" s="154">
        <f t="shared" si="91"/>
        <v>69464.415636000005</v>
      </c>
      <c r="Y201" s="159">
        <f t="shared" si="92"/>
        <v>16320.584363999995</v>
      </c>
    </row>
    <row r="202" spans="1:25" x14ac:dyDescent="0.2">
      <c r="A202" s="21"/>
      <c r="C202" s="72" t="s">
        <v>161</v>
      </c>
      <c r="E202" s="1" t="s">
        <v>183</v>
      </c>
      <c r="F202" s="1" t="s">
        <v>104</v>
      </c>
      <c r="G202" s="32">
        <v>-5</v>
      </c>
      <c r="I202" s="170">
        <v>846906.63</v>
      </c>
      <c r="J202" s="43"/>
      <c r="K202" s="44">
        <v>228324</v>
      </c>
      <c r="L202" s="44"/>
      <c r="M202" s="44">
        <v>660928</v>
      </c>
      <c r="N202" s="44"/>
      <c r="O202" s="44">
        <v>35694</v>
      </c>
      <c r="Q202" s="67">
        <f t="shared" si="89"/>
        <v>4.214632255269982</v>
      </c>
      <c r="S202" s="76">
        <f t="shared" si="90"/>
        <v>18.5</v>
      </c>
      <c r="T202" s="19"/>
      <c r="U202" s="150">
        <v>3.0700000000000002E-2</v>
      </c>
      <c r="W202" s="154">
        <f t="shared" si="91"/>
        <v>26000.033541000001</v>
      </c>
      <c r="Y202" s="159">
        <f t="shared" si="92"/>
        <v>9693.9664589999993</v>
      </c>
    </row>
    <row r="203" spans="1:25" x14ac:dyDescent="0.2">
      <c r="A203" s="21"/>
      <c r="C203" s="72" t="s">
        <v>162</v>
      </c>
      <c r="E203" s="1" t="s">
        <v>183</v>
      </c>
      <c r="F203" s="1" t="s">
        <v>104</v>
      </c>
      <c r="G203" s="32">
        <v>-5</v>
      </c>
      <c r="I203" s="170">
        <v>403060.13</v>
      </c>
      <c r="J203" s="43"/>
      <c r="K203" s="44">
        <v>49527</v>
      </c>
      <c r="L203" s="44"/>
      <c r="M203" s="44">
        <v>373686</v>
      </c>
      <c r="N203" s="44"/>
      <c r="O203" s="44">
        <v>22234</v>
      </c>
      <c r="Q203" s="67">
        <f t="shared" si="89"/>
        <v>5.516298523498218</v>
      </c>
      <c r="S203" s="76">
        <f t="shared" si="90"/>
        <v>16.8</v>
      </c>
      <c r="T203" s="19"/>
      <c r="U203" s="150">
        <v>2.9899999999999999E-2</v>
      </c>
      <c r="W203" s="154">
        <f t="shared" si="91"/>
        <v>12051.497887</v>
      </c>
      <c r="Y203" s="159">
        <f t="shared" si="92"/>
        <v>10182.502113</v>
      </c>
    </row>
    <row r="204" spans="1:25" x14ac:dyDescent="0.2">
      <c r="A204" s="21"/>
      <c r="C204" s="72" t="s">
        <v>163</v>
      </c>
      <c r="E204" s="1" t="s">
        <v>183</v>
      </c>
      <c r="F204" s="1" t="s">
        <v>104</v>
      </c>
      <c r="G204" s="32">
        <v>-5</v>
      </c>
      <c r="I204" s="170">
        <v>141363.16</v>
      </c>
      <c r="J204" s="43"/>
      <c r="K204" s="44">
        <v>-48742</v>
      </c>
      <c r="L204" s="44"/>
      <c r="M204" s="44">
        <v>197173</v>
      </c>
      <c r="N204" s="44"/>
      <c r="O204" s="44">
        <v>11574</v>
      </c>
      <c r="Q204" s="67">
        <f t="shared" si="89"/>
        <v>8.1874230881652625</v>
      </c>
      <c r="S204" s="76">
        <f t="shared" si="90"/>
        <v>17</v>
      </c>
      <c r="T204" s="19"/>
      <c r="U204" s="150">
        <v>2.9899999999999999E-2</v>
      </c>
      <c r="W204" s="154">
        <f t="shared" si="91"/>
        <v>4226.758484</v>
      </c>
      <c r="Y204" s="159">
        <f t="shared" si="92"/>
        <v>7347.241516</v>
      </c>
    </row>
    <row r="205" spans="1:25" x14ac:dyDescent="0.2">
      <c r="A205" s="21"/>
      <c r="C205" s="72" t="s">
        <v>164</v>
      </c>
      <c r="E205" s="1" t="s">
        <v>183</v>
      </c>
      <c r="F205" s="1" t="s">
        <v>104</v>
      </c>
      <c r="G205" s="32">
        <v>-5</v>
      </c>
      <c r="I205" s="170">
        <v>97996.9</v>
      </c>
      <c r="J205" s="43"/>
      <c r="K205" s="44">
        <v>31005</v>
      </c>
      <c r="L205" s="44"/>
      <c r="M205" s="44">
        <v>71892</v>
      </c>
      <c r="N205" s="44"/>
      <c r="O205" s="44">
        <v>3707</v>
      </c>
      <c r="Q205" s="67">
        <f t="shared" si="89"/>
        <v>3.7827727203615629</v>
      </c>
      <c r="S205" s="76">
        <f t="shared" si="90"/>
        <v>19.399999999999999</v>
      </c>
      <c r="T205" s="19"/>
      <c r="U205" s="150">
        <v>3.1699999999999999E-2</v>
      </c>
      <c r="W205" s="154">
        <f t="shared" si="91"/>
        <v>3106.5017299999995</v>
      </c>
      <c r="Y205" s="159">
        <f t="shared" si="92"/>
        <v>600.4982700000005</v>
      </c>
    </row>
    <row r="206" spans="1:25" x14ac:dyDescent="0.2">
      <c r="A206" s="21"/>
      <c r="C206" s="72" t="s">
        <v>165</v>
      </c>
      <c r="E206" s="1" t="s">
        <v>183</v>
      </c>
      <c r="F206" s="1" t="s">
        <v>104</v>
      </c>
      <c r="G206" s="32">
        <v>-5</v>
      </c>
      <c r="I206" s="170">
        <v>97861.58</v>
      </c>
      <c r="J206" s="43"/>
      <c r="K206" s="44">
        <v>30967</v>
      </c>
      <c r="L206" s="44"/>
      <c r="M206" s="44">
        <v>71788</v>
      </c>
      <c r="N206" s="44"/>
      <c r="O206" s="44">
        <v>3702</v>
      </c>
      <c r="Q206" s="67">
        <f t="shared" si="89"/>
        <v>3.7828941654120034</v>
      </c>
      <c r="S206" s="76">
        <f t="shared" si="90"/>
        <v>19.399999999999999</v>
      </c>
      <c r="T206" s="19"/>
      <c r="U206" s="150">
        <v>3.1699999999999999E-2</v>
      </c>
      <c r="W206" s="154">
        <f t="shared" si="91"/>
        <v>3102.212086</v>
      </c>
      <c r="Y206" s="159">
        <f t="shared" si="92"/>
        <v>599.787914</v>
      </c>
    </row>
    <row r="207" spans="1:25" x14ac:dyDescent="0.2">
      <c r="A207" s="21"/>
      <c r="C207" s="11" t="s">
        <v>83</v>
      </c>
      <c r="E207" s="1" t="s">
        <v>183</v>
      </c>
      <c r="F207" s="1" t="s">
        <v>104</v>
      </c>
      <c r="G207" s="32">
        <v>-5</v>
      </c>
      <c r="I207" s="170">
        <v>1998390.62</v>
      </c>
      <c r="J207" s="43"/>
      <c r="K207" s="44">
        <v>645679</v>
      </c>
      <c r="L207" s="44"/>
      <c r="M207" s="44">
        <v>1452631</v>
      </c>
      <c r="N207" s="44"/>
      <c r="O207" s="44">
        <v>68823</v>
      </c>
      <c r="Q207" s="67">
        <f t="shared" si="89"/>
        <v>3.4439212890220632</v>
      </c>
      <c r="S207" s="76">
        <f t="shared" si="90"/>
        <v>21.1</v>
      </c>
      <c r="T207" s="19"/>
      <c r="U207" s="150">
        <v>3.1899999999999998E-2</v>
      </c>
      <c r="W207" s="154">
        <f t="shared" si="91"/>
        <v>63748.660777999998</v>
      </c>
      <c r="Y207" s="159">
        <f t="shared" si="92"/>
        <v>5074.3392220000023</v>
      </c>
    </row>
    <row r="208" spans="1:25" x14ac:dyDescent="0.2">
      <c r="A208" s="21"/>
      <c r="C208" s="72" t="s">
        <v>166</v>
      </c>
      <c r="E208" s="1" t="s">
        <v>183</v>
      </c>
      <c r="F208" s="1" t="s">
        <v>104</v>
      </c>
      <c r="G208" s="32">
        <v>-5</v>
      </c>
      <c r="I208" s="170">
        <v>338423.07</v>
      </c>
      <c r="J208" s="43"/>
      <c r="K208" s="44">
        <v>86852</v>
      </c>
      <c r="L208" s="44"/>
      <c r="M208" s="44">
        <v>268492</v>
      </c>
      <c r="N208" s="44"/>
      <c r="O208" s="44">
        <v>12611</v>
      </c>
      <c r="Q208" s="67">
        <f t="shared" si="89"/>
        <v>3.7264008035858782</v>
      </c>
      <c r="S208" s="76">
        <f t="shared" si="90"/>
        <v>21.3</v>
      </c>
      <c r="T208" s="19"/>
      <c r="U208" s="150">
        <v>3.3599999999999998E-2</v>
      </c>
      <c r="W208" s="154">
        <f t="shared" si="91"/>
        <v>11371.015152</v>
      </c>
      <c r="Y208" s="159">
        <f t="shared" si="92"/>
        <v>1239.9848480000001</v>
      </c>
    </row>
    <row r="209" spans="1:25" x14ac:dyDescent="0.2">
      <c r="A209" s="21"/>
      <c r="C209" s="72" t="s">
        <v>167</v>
      </c>
      <c r="E209" s="1" t="s">
        <v>183</v>
      </c>
      <c r="F209" s="1" t="s">
        <v>104</v>
      </c>
      <c r="G209" s="32">
        <v>-5</v>
      </c>
      <c r="I209" s="170">
        <v>337096.18</v>
      </c>
      <c r="J209" s="43"/>
      <c r="K209" s="44">
        <v>86511</v>
      </c>
      <c r="L209" s="44"/>
      <c r="M209" s="44">
        <v>267440</v>
      </c>
      <c r="N209" s="44"/>
      <c r="O209" s="44">
        <v>12562</v>
      </c>
      <c r="Q209" s="67">
        <f t="shared" si="89"/>
        <v>3.7265328844723187</v>
      </c>
      <c r="S209" s="76">
        <f t="shared" si="90"/>
        <v>21.3</v>
      </c>
      <c r="T209" s="19"/>
      <c r="U209" s="150">
        <v>3.3599999999999998E-2</v>
      </c>
      <c r="W209" s="154">
        <f t="shared" si="91"/>
        <v>11326.431648</v>
      </c>
      <c r="Y209" s="159">
        <f t="shared" si="92"/>
        <v>1235.5683520000002</v>
      </c>
    </row>
    <row r="210" spans="1:25" x14ac:dyDescent="0.2">
      <c r="A210" s="21"/>
      <c r="C210" s="72" t="s">
        <v>168</v>
      </c>
      <c r="E210" s="1" t="s">
        <v>183</v>
      </c>
      <c r="F210" s="1" t="s">
        <v>104</v>
      </c>
      <c r="G210" s="32">
        <v>-5</v>
      </c>
      <c r="I210" s="170">
        <v>347146.53</v>
      </c>
      <c r="J210" s="43"/>
      <c r="K210" s="44">
        <v>88099</v>
      </c>
      <c r="L210" s="44"/>
      <c r="M210" s="44">
        <v>276405</v>
      </c>
      <c r="N210" s="44"/>
      <c r="O210" s="44">
        <v>12983</v>
      </c>
      <c r="Q210" s="67">
        <f t="shared" si="89"/>
        <v>3.7399192784672222</v>
      </c>
      <c r="S210" s="76">
        <f t="shared" si="90"/>
        <v>21.3</v>
      </c>
      <c r="T210" s="19"/>
      <c r="U210" s="150">
        <v>3.3599999999999998E-2</v>
      </c>
      <c r="W210" s="154">
        <f t="shared" si="91"/>
        <v>11664.123407999999</v>
      </c>
      <c r="Y210" s="159">
        <f t="shared" si="92"/>
        <v>1318.8765920000005</v>
      </c>
    </row>
    <row r="211" spans="1:25" x14ac:dyDescent="0.2">
      <c r="A211" s="21"/>
      <c r="C211" s="72" t="s">
        <v>169</v>
      </c>
      <c r="E211" s="1" t="s">
        <v>183</v>
      </c>
      <c r="F211" s="1" t="s">
        <v>104</v>
      </c>
      <c r="G211" s="32">
        <v>-5</v>
      </c>
      <c r="I211" s="172">
        <v>361860.02</v>
      </c>
      <c r="J211" s="43"/>
      <c r="K211" s="44">
        <v>90772</v>
      </c>
      <c r="L211" s="44"/>
      <c r="M211" s="44">
        <v>289181</v>
      </c>
      <c r="N211" s="44"/>
      <c r="O211" s="44">
        <v>13575</v>
      </c>
      <c r="Q211" s="67">
        <f t="shared" si="89"/>
        <v>3.7514506299977537</v>
      </c>
      <c r="S211" s="76">
        <f t="shared" si="90"/>
        <v>21.3</v>
      </c>
      <c r="T211" s="19"/>
      <c r="U211" s="150">
        <v>3.3599999999999998E-2</v>
      </c>
      <c r="W211" s="158">
        <f t="shared" si="91"/>
        <v>12158.496671999999</v>
      </c>
      <c r="Y211" s="164">
        <f t="shared" si="92"/>
        <v>1416.5033280000007</v>
      </c>
    </row>
    <row r="212" spans="1:25" x14ac:dyDescent="0.2">
      <c r="A212" s="21"/>
      <c r="E212" s="1"/>
      <c r="F212" s="1"/>
      <c r="G212" s="32"/>
      <c r="I212" s="170"/>
      <c r="K212" s="37"/>
      <c r="L212" s="33"/>
      <c r="M212" s="37"/>
      <c r="N212" s="33"/>
      <c r="O212" s="37"/>
      <c r="Q212" s="21"/>
      <c r="S212" s="20"/>
      <c r="T212" s="19"/>
      <c r="U212" s="150"/>
    </row>
    <row r="213" spans="1:25" x14ac:dyDescent="0.2">
      <c r="A213" s="21"/>
      <c r="C213" s="18" t="s">
        <v>105</v>
      </c>
      <c r="E213" s="1"/>
      <c r="F213" s="1"/>
      <c r="G213" s="32"/>
      <c r="I213" s="33">
        <f>+SUBTOTAL(9,I197:I212)</f>
        <v>7598823.6199999992</v>
      </c>
      <c r="K213" s="33">
        <f>+SUBTOTAL(9,K197:K212)</f>
        <v>2151739</v>
      </c>
      <c r="L213" s="33"/>
      <c r="M213" s="33">
        <f>+SUBTOTAL(9,M197:M212)</f>
        <v>5827025</v>
      </c>
      <c r="N213" s="33"/>
      <c r="O213" s="33">
        <f>+SUBTOTAL(9,O197:O212)</f>
        <v>332099</v>
      </c>
      <c r="Q213" s="67">
        <f t="shared" ref="Q213" si="93">IF(O213/I213*100=0,"-     ",O213/I213*100)</f>
        <v>4.3704001646507491</v>
      </c>
      <c r="S213" s="76">
        <f t="shared" ref="S213" si="94">IF(O213=0,"-     ",ROUND(M213/O213,1))</f>
        <v>17.5</v>
      </c>
      <c r="T213" s="19"/>
      <c r="U213" s="150"/>
      <c r="W213" s="33">
        <f>+SUBTOTAL(9,W197:W212)</f>
        <v>240879.27813200004</v>
      </c>
      <c r="Y213" s="33">
        <f>+SUBTOTAL(9,Y197:Y212)</f>
        <v>91219.721867999993</v>
      </c>
    </row>
    <row r="214" spans="1:25" x14ac:dyDescent="0.2">
      <c r="A214" s="21"/>
      <c r="E214" s="1"/>
      <c r="F214" s="1"/>
      <c r="G214" s="32"/>
      <c r="I214" s="170"/>
      <c r="K214" s="33"/>
      <c r="L214" s="33"/>
      <c r="M214" s="33"/>
      <c r="N214" s="33"/>
      <c r="O214" s="33"/>
      <c r="Q214" s="21"/>
      <c r="S214" s="20"/>
      <c r="T214" s="19"/>
      <c r="U214" s="150"/>
    </row>
    <row r="215" spans="1:25" x14ac:dyDescent="0.2">
      <c r="A215" s="21">
        <v>343</v>
      </c>
      <c r="C215" t="s">
        <v>84</v>
      </c>
      <c r="I215" s="170"/>
      <c r="K215" s="33"/>
      <c r="L215" s="33"/>
      <c r="M215" s="33"/>
      <c r="N215" s="33"/>
      <c r="O215" s="33"/>
      <c r="T215" s="19"/>
      <c r="U215" s="150"/>
    </row>
    <row r="216" spans="1:25" x14ac:dyDescent="0.2">
      <c r="A216" s="21"/>
      <c r="C216" s="72" t="s">
        <v>160</v>
      </c>
      <c r="E216" s="1" t="s">
        <v>118</v>
      </c>
      <c r="F216" s="1" t="s">
        <v>104</v>
      </c>
      <c r="G216" s="32">
        <v>-5</v>
      </c>
      <c r="I216" s="170">
        <v>20146190.989999998</v>
      </c>
      <c r="J216" s="43"/>
      <c r="K216" s="44">
        <v>5644307</v>
      </c>
      <c r="L216" s="44"/>
      <c r="M216" s="44">
        <v>15509194</v>
      </c>
      <c r="N216" s="44"/>
      <c r="O216" s="44">
        <v>944090</v>
      </c>
      <c r="Q216" s="67">
        <f t="shared" ref="Q216:Q225" si="95">IF(O216/I216*100=0,"-     ",O216/I216*100)</f>
        <v>4.6861960182379869</v>
      </c>
      <c r="S216" s="76">
        <f t="shared" ref="S216:S225" si="96">IF(O216=0,"-     ",ROUND(M216/O216,1))</f>
        <v>16.399999999999999</v>
      </c>
      <c r="T216" s="19"/>
      <c r="U216" s="150">
        <v>3.8399999999999997E-2</v>
      </c>
      <c r="W216" s="154">
        <f t="shared" ref="W216:W225" si="97">I216*U216</f>
        <v>773613.73401599983</v>
      </c>
      <c r="Y216" s="159">
        <f t="shared" ref="Y216:Y225" si="98">O216-W216</f>
        <v>170476.26598400017</v>
      </c>
    </row>
    <row r="217" spans="1:25" x14ac:dyDescent="0.2">
      <c r="A217" s="21"/>
      <c r="C217" s="72" t="s">
        <v>161</v>
      </c>
      <c r="E217" s="1" t="s">
        <v>118</v>
      </c>
      <c r="F217" s="1" t="s">
        <v>104</v>
      </c>
      <c r="G217" s="32">
        <v>-5</v>
      </c>
      <c r="I217" s="170">
        <v>15877891</v>
      </c>
      <c r="J217" s="43"/>
      <c r="K217" s="44">
        <v>4993220</v>
      </c>
      <c r="L217" s="44"/>
      <c r="M217" s="44">
        <v>11678566</v>
      </c>
      <c r="N217" s="44"/>
      <c r="O217" s="44">
        <v>707119</v>
      </c>
      <c r="Q217" s="67">
        <f t="shared" si="95"/>
        <v>4.4534818887470635</v>
      </c>
      <c r="S217" s="76">
        <f t="shared" si="96"/>
        <v>16.5</v>
      </c>
      <c r="T217" s="19"/>
      <c r="U217" s="150">
        <v>3.8399999999999997E-2</v>
      </c>
      <c r="W217" s="154">
        <f t="shared" si="97"/>
        <v>609711.01439999999</v>
      </c>
      <c r="Y217" s="159">
        <f t="shared" si="98"/>
        <v>97407.985600000015</v>
      </c>
    </row>
    <row r="218" spans="1:25" x14ac:dyDescent="0.2">
      <c r="A218" s="21"/>
      <c r="C218" s="72" t="s">
        <v>162</v>
      </c>
      <c r="E218" s="1" t="s">
        <v>118</v>
      </c>
      <c r="F218" s="1" t="s">
        <v>104</v>
      </c>
      <c r="G218" s="32">
        <v>-5</v>
      </c>
      <c r="I218" s="170">
        <v>19951721.960000001</v>
      </c>
      <c r="J218" s="43"/>
      <c r="K218" s="44">
        <v>2379308</v>
      </c>
      <c r="L218" s="44"/>
      <c r="M218" s="44">
        <v>18570000</v>
      </c>
      <c r="N218" s="44"/>
      <c r="O218" s="44">
        <v>1220599</v>
      </c>
      <c r="Q218" s="67">
        <f t="shared" si="95"/>
        <v>6.1177626795677336</v>
      </c>
      <c r="S218" s="76">
        <f t="shared" si="96"/>
        <v>15.2</v>
      </c>
      <c r="T218" s="19"/>
      <c r="U218" s="150">
        <v>3.85E-2</v>
      </c>
      <c r="W218" s="154">
        <f t="shared" si="97"/>
        <v>768141.29546000005</v>
      </c>
      <c r="Y218" s="159">
        <f t="shared" si="98"/>
        <v>452457.70453999995</v>
      </c>
    </row>
    <row r="219" spans="1:25" x14ac:dyDescent="0.2">
      <c r="A219" s="21"/>
      <c r="C219" s="72" t="s">
        <v>163</v>
      </c>
      <c r="E219" s="1" t="s">
        <v>118</v>
      </c>
      <c r="F219" s="1" t="s">
        <v>104</v>
      </c>
      <c r="G219" s="32">
        <v>-5</v>
      </c>
      <c r="I219" s="170">
        <v>18239647.010000002</v>
      </c>
      <c r="J219" s="43"/>
      <c r="K219" s="44">
        <v>4842316</v>
      </c>
      <c r="L219" s="44"/>
      <c r="M219" s="44">
        <v>14309313</v>
      </c>
      <c r="N219" s="44"/>
      <c r="O219" s="44">
        <v>945333</v>
      </c>
      <c r="Q219" s="67">
        <f t="shared" si="95"/>
        <v>5.1828470116867678</v>
      </c>
      <c r="S219" s="76">
        <f t="shared" si="96"/>
        <v>15.1</v>
      </c>
      <c r="T219" s="19"/>
      <c r="U219" s="150">
        <v>3.8100000000000002E-2</v>
      </c>
      <c r="W219" s="154">
        <f t="shared" si="97"/>
        <v>694930.55108100013</v>
      </c>
      <c r="Y219" s="159">
        <f t="shared" si="98"/>
        <v>250402.44891899987</v>
      </c>
    </row>
    <row r="220" spans="1:25" x14ac:dyDescent="0.2">
      <c r="A220" s="21"/>
      <c r="C220" s="72" t="s">
        <v>164</v>
      </c>
      <c r="E220" s="1" t="s">
        <v>118</v>
      </c>
      <c r="F220" s="1" t="s">
        <v>104</v>
      </c>
      <c r="G220" s="32">
        <v>-5</v>
      </c>
      <c r="I220" s="170">
        <v>16268197.67</v>
      </c>
      <c r="J220" s="43"/>
      <c r="K220" s="44">
        <v>4216785</v>
      </c>
      <c r="L220" s="44"/>
      <c r="M220" s="44">
        <v>12864823</v>
      </c>
      <c r="N220" s="44"/>
      <c r="O220" s="44">
        <v>730006</v>
      </c>
      <c r="Q220" s="67">
        <f t="shared" si="95"/>
        <v>4.4873194610008698</v>
      </c>
      <c r="S220" s="76">
        <f t="shared" si="96"/>
        <v>17.600000000000001</v>
      </c>
      <c r="T220" s="19"/>
      <c r="U220" s="150">
        <v>3.8800000000000001E-2</v>
      </c>
      <c r="W220" s="154">
        <f t="shared" si="97"/>
        <v>631206.06959600002</v>
      </c>
      <c r="Y220" s="159">
        <f t="shared" si="98"/>
        <v>98799.930403999984</v>
      </c>
    </row>
    <row r="221" spans="1:25" x14ac:dyDescent="0.2">
      <c r="A221" s="21"/>
      <c r="C221" s="72" t="s">
        <v>165</v>
      </c>
      <c r="E221" s="1" t="s">
        <v>118</v>
      </c>
      <c r="F221" s="1" t="s">
        <v>104</v>
      </c>
      <c r="G221" s="32">
        <v>-5</v>
      </c>
      <c r="I221" s="170">
        <v>13120484.41</v>
      </c>
      <c r="J221" s="43"/>
      <c r="K221" s="44">
        <v>3291737</v>
      </c>
      <c r="L221" s="44"/>
      <c r="M221" s="44">
        <v>10484772</v>
      </c>
      <c r="N221" s="44"/>
      <c r="O221" s="44">
        <v>604661</v>
      </c>
      <c r="Q221" s="67">
        <f t="shared" si="95"/>
        <v>4.6085264926586653</v>
      </c>
      <c r="S221" s="76">
        <f t="shared" si="96"/>
        <v>17.3</v>
      </c>
      <c r="T221" s="19"/>
      <c r="U221" s="150">
        <v>3.8800000000000001E-2</v>
      </c>
      <c r="W221" s="154">
        <f t="shared" si="97"/>
        <v>509074.79510800005</v>
      </c>
      <c r="Y221" s="159">
        <f t="shared" si="98"/>
        <v>95586.204891999951</v>
      </c>
    </row>
    <row r="222" spans="1:25" x14ac:dyDescent="0.2">
      <c r="A222" s="21"/>
      <c r="C222" s="72" t="s">
        <v>166</v>
      </c>
      <c r="E222" s="1" t="s">
        <v>118</v>
      </c>
      <c r="F222" s="1" t="s">
        <v>104</v>
      </c>
      <c r="G222" s="32">
        <v>-5</v>
      </c>
      <c r="I222" s="170">
        <v>13611692.25</v>
      </c>
      <c r="J222" s="43"/>
      <c r="K222" s="44">
        <v>3670974</v>
      </c>
      <c r="L222" s="44"/>
      <c r="M222" s="44">
        <v>10621303</v>
      </c>
      <c r="N222" s="44"/>
      <c r="O222" s="44">
        <v>563209</v>
      </c>
      <c r="Q222" s="67">
        <f t="shared" si="95"/>
        <v>4.1376853785391754</v>
      </c>
      <c r="S222" s="76">
        <f t="shared" si="96"/>
        <v>18.899999999999999</v>
      </c>
      <c r="T222" s="19"/>
      <c r="U222" s="150">
        <v>3.9899999999999998E-2</v>
      </c>
      <c r="W222" s="154">
        <f t="shared" si="97"/>
        <v>543106.52077499998</v>
      </c>
      <c r="Y222" s="159">
        <f t="shared" si="98"/>
        <v>20102.479225000017</v>
      </c>
    </row>
    <row r="223" spans="1:25" x14ac:dyDescent="0.2">
      <c r="A223" s="21"/>
      <c r="C223" s="72" t="s">
        <v>167</v>
      </c>
      <c r="E223" s="1" t="s">
        <v>118</v>
      </c>
      <c r="F223" s="1" t="s">
        <v>104</v>
      </c>
      <c r="G223" s="32">
        <v>-5</v>
      </c>
      <c r="I223" s="170">
        <v>13496647.460000001</v>
      </c>
      <c r="J223" s="43"/>
      <c r="K223" s="44">
        <v>3637317</v>
      </c>
      <c r="L223" s="44"/>
      <c r="M223" s="44">
        <v>10534163</v>
      </c>
      <c r="N223" s="44"/>
      <c r="O223" s="44">
        <v>558481</v>
      </c>
      <c r="Q223" s="67">
        <f t="shared" si="95"/>
        <v>4.1379238929902371</v>
      </c>
      <c r="S223" s="76">
        <f t="shared" si="96"/>
        <v>18.899999999999999</v>
      </c>
      <c r="T223" s="19"/>
      <c r="U223" s="150">
        <v>3.9899999999999998E-2</v>
      </c>
      <c r="W223" s="154">
        <f t="shared" si="97"/>
        <v>538516.23365399998</v>
      </c>
      <c r="Y223" s="159">
        <f t="shared" si="98"/>
        <v>19964.766346000019</v>
      </c>
    </row>
    <row r="224" spans="1:25" x14ac:dyDescent="0.2">
      <c r="A224" s="21"/>
      <c r="C224" s="72" t="s">
        <v>168</v>
      </c>
      <c r="E224" s="1" t="s">
        <v>118</v>
      </c>
      <c r="F224" s="1" t="s">
        <v>104</v>
      </c>
      <c r="G224" s="32">
        <v>-5</v>
      </c>
      <c r="I224" s="170">
        <v>13407237.42</v>
      </c>
      <c r="J224" s="43"/>
      <c r="K224" s="44">
        <v>3476963</v>
      </c>
      <c r="L224" s="44"/>
      <c r="M224" s="44">
        <v>10600636</v>
      </c>
      <c r="N224" s="44"/>
      <c r="O224" s="44">
        <v>561647</v>
      </c>
      <c r="Q224" s="67">
        <f t="shared" si="95"/>
        <v>4.1891329466738121</v>
      </c>
      <c r="S224" s="76">
        <f t="shared" si="96"/>
        <v>18.899999999999999</v>
      </c>
      <c r="T224" s="19"/>
      <c r="U224" s="150">
        <v>3.9899999999999998E-2</v>
      </c>
      <c r="W224" s="154">
        <f t="shared" si="97"/>
        <v>534948.77305800002</v>
      </c>
      <c r="Y224" s="159">
        <f t="shared" si="98"/>
        <v>26698.226941999979</v>
      </c>
    </row>
    <row r="225" spans="1:25" x14ac:dyDescent="0.2">
      <c r="A225" s="21"/>
      <c r="C225" s="72" t="s">
        <v>169</v>
      </c>
      <c r="E225" s="1" t="s">
        <v>118</v>
      </c>
      <c r="F225" s="1" t="s">
        <v>104</v>
      </c>
      <c r="G225" s="32">
        <v>-5</v>
      </c>
      <c r="I225" s="172">
        <v>13352629.949999999</v>
      </c>
      <c r="J225" s="43"/>
      <c r="K225" s="45">
        <v>3461812</v>
      </c>
      <c r="L225" s="44"/>
      <c r="M225" s="45">
        <v>10558449</v>
      </c>
      <c r="N225" s="44"/>
      <c r="O225" s="45">
        <v>559580</v>
      </c>
      <c r="Q225" s="67">
        <f t="shared" si="95"/>
        <v>4.1907849022656398</v>
      </c>
      <c r="S225" s="76">
        <f t="shared" si="96"/>
        <v>18.899999999999999</v>
      </c>
      <c r="T225" s="19"/>
      <c r="U225" s="150">
        <v>3.9899999999999998E-2</v>
      </c>
      <c r="W225" s="158">
        <f t="shared" si="97"/>
        <v>532769.93500499998</v>
      </c>
      <c r="Y225" s="164">
        <f t="shared" si="98"/>
        <v>26810.064995000022</v>
      </c>
    </row>
    <row r="226" spans="1:25" x14ac:dyDescent="0.2">
      <c r="A226" s="21"/>
      <c r="E226" s="1"/>
      <c r="F226" s="1"/>
      <c r="G226" s="32"/>
      <c r="I226" s="170"/>
      <c r="J226" s="43"/>
      <c r="K226" s="44"/>
      <c r="L226" s="44"/>
      <c r="M226" s="44"/>
      <c r="N226" s="44"/>
      <c r="O226" s="44"/>
      <c r="Q226" s="21"/>
      <c r="S226" s="20"/>
      <c r="T226" s="19"/>
      <c r="U226" s="150"/>
    </row>
    <row r="227" spans="1:25" x14ac:dyDescent="0.2">
      <c r="A227" s="21"/>
      <c r="C227" s="18" t="s">
        <v>107</v>
      </c>
      <c r="E227" s="1"/>
      <c r="F227" s="1"/>
      <c r="G227" s="32"/>
      <c r="I227" s="170">
        <f>+SUBTOTAL(9,I216:I226)</f>
        <v>157472340.11999997</v>
      </c>
      <c r="K227" s="170">
        <f>+SUBTOTAL(9,K216:K226)</f>
        <v>39614739</v>
      </c>
      <c r="L227" s="33"/>
      <c r="M227" s="170">
        <f>+SUBTOTAL(9,M216:M226)</f>
        <v>125731219</v>
      </c>
      <c r="N227" s="33"/>
      <c r="O227" s="170">
        <f>+SUBTOTAL(9,O216:O226)</f>
        <v>7394725</v>
      </c>
      <c r="Q227" s="67">
        <f t="shared" ref="Q227" si="99">IF(O227/I227*100=0,"-     ",O227/I227*100)</f>
        <v>4.6958881758948499</v>
      </c>
      <c r="S227" s="76">
        <f t="shared" ref="S227" si="100">IF(O227=0,"-     ",ROUND(M227/O227,1))</f>
        <v>17</v>
      </c>
      <c r="T227" s="19"/>
      <c r="U227" s="150"/>
      <c r="W227" s="170">
        <f>+SUBTOTAL(9,W216:W226)</f>
        <v>6136018.9221529989</v>
      </c>
      <c r="Y227" s="170">
        <f>+SUBTOTAL(9,Y216:Y226)</f>
        <v>1258706.0778470002</v>
      </c>
    </row>
    <row r="228" spans="1:25" x14ac:dyDescent="0.2">
      <c r="A228" s="21"/>
      <c r="E228" s="1"/>
      <c r="F228" s="1"/>
      <c r="G228" s="32"/>
      <c r="I228" s="170"/>
      <c r="K228" s="33"/>
      <c r="L228" s="33"/>
      <c r="M228" s="33"/>
      <c r="N228" s="33"/>
      <c r="O228" s="33"/>
      <c r="Q228" s="21"/>
      <c r="S228" s="20"/>
      <c r="T228" s="19"/>
      <c r="U228" s="150"/>
    </row>
    <row r="229" spans="1:25" x14ac:dyDescent="0.2">
      <c r="A229" s="21">
        <v>344</v>
      </c>
      <c r="C229" t="s">
        <v>85</v>
      </c>
      <c r="I229" s="170"/>
      <c r="K229" s="33"/>
      <c r="L229" s="33"/>
      <c r="M229" s="33"/>
      <c r="N229" s="33"/>
      <c r="O229" s="33"/>
      <c r="T229" s="19"/>
      <c r="U229" s="150"/>
    </row>
    <row r="230" spans="1:25" x14ac:dyDescent="0.2">
      <c r="A230" s="21"/>
      <c r="C230" s="11" t="s">
        <v>81</v>
      </c>
      <c r="E230" s="1" t="s">
        <v>119</v>
      </c>
      <c r="F230" s="1" t="s">
        <v>104</v>
      </c>
      <c r="G230" s="32">
        <v>-5</v>
      </c>
      <c r="I230" s="170">
        <v>2910123.6</v>
      </c>
      <c r="J230" s="43"/>
      <c r="K230" s="44">
        <v>2077069</v>
      </c>
      <c r="L230" s="44"/>
      <c r="M230" s="44">
        <v>978561</v>
      </c>
      <c r="N230" s="44"/>
      <c r="O230" s="44">
        <v>152169</v>
      </c>
      <c r="Q230" s="67">
        <f t="shared" ref="Q230:Q244" si="101">IF(O230/I230*100=0,"-     ",O230/I230*100)</f>
        <v>5.2289531619894083</v>
      </c>
      <c r="S230" s="76">
        <f t="shared" ref="S230:S244" si="102">IF(O230=0,"-     ",ROUND(M230/O230,1))</f>
        <v>6.4</v>
      </c>
      <c r="T230" s="19"/>
      <c r="U230" s="150">
        <v>5.7299999999999997E-2</v>
      </c>
      <c r="W230" s="154">
        <f t="shared" ref="W230:W232" si="103">I230*U230</f>
        <v>166750.08228</v>
      </c>
      <c r="Y230" s="159">
        <f t="shared" ref="Y230:Y232" si="104">O230-W230</f>
        <v>-14581.082280000002</v>
      </c>
    </row>
    <row r="231" spans="1:25" x14ac:dyDescent="0.2">
      <c r="A231" s="21"/>
      <c r="C231" s="11" t="s">
        <v>106</v>
      </c>
      <c r="E231" s="1" t="s">
        <v>119</v>
      </c>
      <c r="F231" s="1" t="s">
        <v>104</v>
      </c>
      <c r="G231" s="32">
        <v>-5</v>
      </c>
      <c r="I231" s="170">
        <v>1827580.88</v>
      </c>
      <c r="J231" s="43"/>
      <c r="K231" s="44">
        <v>1918960</v>
      </c>
      <c r="L231" s="44"/>
      <c r="M231" s="44">
        <v>0</v>
      </c>
      <c r="N231" s="44"/>
      <c r="O231" s="44">
        <v>0</v>
      </c>
      <c r="Q231" s="67" t="str">
        <f t="shared" si="101"/>
        <v xml:space="preserve">-     </v>
      </c>
      <c r="S231" s="76" t="str">
        <f t="shared" si="102"/>
        <v xml:space="preserve">-     </v>
      </c>
      <c r="T231" s="19"/>
      <c r="U231" s="150">
        <v>2.7E-2</v>
      </c>
      <c r="W231" s="154">
        <f t="shared" si="103"/>
        <v>49344.68376</v>
      </c>
      <c r="Y231" s="159">
        <f t="shared" si="104"/>
        <v>-49344.68376</v>
      </c>
    </row>
    <row r="232" spans="1:25" x14ac:dyDescent="0.2">
      <c r="A232" s="21"/>
      <c r="C232" s="72" t="s">
        <v>170</v>
      </c>
      <c r="E232" s="1" t="s">
        <v>119</v>
      </c>
      <c r="F232" s="1" t="s">
        <v>104</v>
      </c>
      <c r="G232" s="32">
        <v>-5</v>
      </c>
      <c r="I232" s="170">
        <v>1523115.56</v>
      </c>
      <c r="J232" s="43"/>
      <c r="K232" s="44">
        <v>1599271</v>
      </c>
      <c r="L232" s="44"/>
      <c r="M232" s="44">
        <v>0</v>
      </c>
      <c r="N232" s="44"/>
      <c r="O232" s="44">
        <v>0</v>
      </c>
      <c r="Q232" s="67" t="str">
        <f t="shared" si="101"/>
        <v xml:space="preserve">-     </v>
      </c>
      <c r="S232" s="76" t="str">
        <f t="shared" si="102"/>
        <v xml:space="preserve">-     </v>
      </c>
      <c r="T232" s="19"/>
      <c r="U232" s="150">
        <v>2.7400000000000001E-2</v>
      </c>
      <c r="W232" s="154">
        <f t="shared" si="103"/>
        <v>41733.366344000002</v>
      </c>
      <c r="Y232" s="159">
        <f t="shared" si="104"/>
        <v>-41733.366344000002</v>
      </c>
    </row>
    <row r="233" spans="1:25" x14ac:dyDescent="0.2">
      <c r="A233" s="21">
        <v>344</v>
      </c>
      <c r="C233" t="s">
        <v>114</v>
      </c>
      <c r="E233" s="1"/>
      <c r="F233" s="1"/>
      <c r="G233" s="32"/>
      <c r="I233" s="170"/>
      <c r="J233" s="43"/>
      <c r="K233" s="44"/>
      <c r="L233" s="44"/>
      <c r="M233" s="44"/>
      <c r="N233" s="44"/>
      <c r="O233" s="44"/>
      <c r="Q233" s="67"/>
      <c r="S233" s="76"/>
      <c r="T233" s="19"/>
      <c r="U233" s="150"/>
    </row>
    <row r="234" spans="1:25" x14ac:dyDescent="0.2">
      <c r="A234" s="21"/>
      <c r="C234" s="72" t="s">
        <v>159</v>
      </c>
      <c r="E234" s="1" t="s">
        <v>119</v>
      </c>
      <c r="F234" s="1" t="s">
        <v>104</v>
      </c>
      <c r="G234" s="32">
        <v>-5</v>
      </c>
      <c r="I234" s="170">
        <v>2991589.41</v>
      </c>
      <c r="J234" s="43"/>
      <c r="K234" s="44">
        <v>3141169</v>
      </c>
      <c r="L234" s="44"/>
      <c r="M234" s="44">
        <v>0</v>
      </c>
      <c r="N234" s="44"/>
      <c r="O234" s="44">
        <v>0</v>
      </c>
      <c r="Q234" s="67" t="str">
        <f t="shared" si="101"/>
        <v xml:space="preserve">-     </v>
      </c>
      <c r="S234" s="76" t="str">
        <f t="shared" si="102"/>
        <v xml:space="preserve">-     </v>
      </c>
      <c r="T234" s="19"/>
      <c r="U234" s="150">
        <v>2.63E-2</v>
      </c>
      <c r="W234" s="154">
        <f t="shared" ref="W234:W244" si="105">I234*U234</f>
        <v>78678.801483000003</v>
      </c>
      <c r="Y234" s="159">
        <f t="shared" ref="Y234:Y244" si="106">O234-W234</f>
        <v>-78678.801483000003</v>
      </c>
    </row>
    <row r="235" spans="1:25" x14ac:dyDescent="0.2">
      <c r="A235" s="21"/>
      <c r="C235" s="72" t="s">
        <v>160</v>
      </c>
      <c r="E235" s="1" t="s">
        <v>119</v>
      </c>
      <c r="F235" s="1" t="s">
        <v>104</v>
      </c>
      <c r="G235" s="32">
        <v>-5</v>
      </c>
      <c r="I235" s="170">
        <v>5859857.9299999997</v>
      </c>
      <c r="J235" s="43"/>
      <c r="K235" s="44">
        <v>2327573</v>
      </c>
      <c r="L235" s="44"/>
      <c r="M235" s="44">
        <v>3825278</v>
      </c>
      <c r="N235" s="44"/>
      <c r="O235" s="44">
        <v>196875</v>
      </c>
      <c r="Q235" s="67">
        <f t="shared" si="101"/>
        <v>3.3597230914436178</v>
      </c>
      <c r="S235" s="76">
        <f t="shared" si="102"/>
        <v>19.399999999999999</v>
      </c>
      <c r="T235" s="19"/>
      <c r="U235" s="150">
        <v>0.03</v>
      </c>
      <c r="W235" s="154">
        <f t="shared" si="105"/>
        <v>175795.73789999998</v>
      </c>
      <c r="Y235" s="159">
        <f t="shared" si="106"/>
        <v>21079.262100000022</v>
      </c>
    </row>
    <row r="236" spans="1:25" x14ac:dyDescent="0.2">
      <c r="A236" s="21"/>
      <c r="C236" s="72" t="s">
        <v>161</v>
      </c>
      <c r="E236" s="1" t="s">
        <v>119</v>
      </c>
      <c r="F236" s="1" t="s">
        <v>104</v>
      </c>
      <c r="G236" s="32">
        <v>-5</v>
      </c>
      <c r="I236" s="170">
        <v>3249359.88</v>
      </c>
      <c r="J236" s="43"/>
      <c r="K236" s="44">
        <v>1069622</v>
      </c>
      <c r="L236" s="44"/>
      <c r="M236" s="44">
        <v>2342206</v>
      </c>
      <c r="N236" s="44"/>
      <c r="O236" s="44">
        <v>120531</v>
      </c>
      <c r="Q236" s="67">
        <f t="shared" si="101"/>
        <v>3.7093767526913637</v>
      </c>
      <c r="S236" s="76">
        <f t="shared" si="102"/>
        <v>19.399999999999999</v>
      </c>
      <c r="T236" s="19"/>
      <c r="U236" s="150">
        <v>0.03</v>
      </c>
      <c r="W236" s="154">
        <f t="shared" si="105"/>
        <v>97480.796399999992</v>
      </c>
      <c r="Y236" s="159">
        <f t="shared" si="106"/>
        <v>23050.203600000008</v>
      </c>
    </row>
    <row r="237" spans="1:25" x14ac:dyDescent="0.2">
      <c r="A237" s="21"/>
      <c r="C237" s="72" t="s">
        <v>162</v>
      </c>
      <c r="E237" s="1" t="s">
        <v>119</v>
      </c>
      <c r="F237" s="1" t="s">
        <v>104</v>
      </c>
      <c r="G237" s="32">
        <v>-5</v>
      </c>
      <c r="I237" s="170">
        <v>2417994.54</v>
      </c>
      <c r="J237" s="43"/>
      <c r="K237" s="44">
        <v>893368</v>
      </c>
      <c r="L237" s="44"/>
      <c r="M237" s="44">
        <v>1645526</v>
      </c>
      <c r="N237" s="44"/>
      <c r="O237" s="44">
        <v>94354</v>
      </c>
      <c r="Q237" s="67">
        <f t="shared" si="101"/>
        <v>3.9021593489619706</v>
      </c>
      <c r="S237" s="76">
        <f t="shared" si="102"/>
        <v>17.399999999999999</v>
      </c>
      <c r="T237" s="19"/>
      <c r="U237" s="150">
        <v>2.9100000000000001E-2</v>
      </c>
      <c r="W237" s="154">
        <f t="shared" si="105"/>
        <v>70363.641113999998</v>
      </c>
      <c r="Y237" s="159">
        <f t="shared" si="106"/>
        <v>23990.358886000002</v>
      </c>
    </row>
    <row r="238" spans="1:25" x14ac:dyDescent="0.2">
      <c r="A238" s="21"/>
      <c r="C238" s="72" t="s">
        <v>163</v>
      </c>
      <c r="E238" s="1" t="s">
        <v>119</v>
      </c>
      <c r="F238" s="1" t="s">
        <v>104</v>
      </c>
      <c r="G238" s="32">
        <v>-5</v>
      </c>
      <c r="I238" s="170">
        <v>2421079.2599999998</v>
      </c>
      <c r="J238" s="43"/>
      <c r="K238" s="44">
        <v>871507</v>
      </c>
      <c r="L238" s="44"/>
      <c r="M238" s="44">
        <v>1670626</v>
      </c>
      <c r="N238" s="44"/>
      <c r="O238" s="44">
        <v>95793</v>
      </c>
      <c r="Q238" s="67">
        <f t="shared" si="101"/>
        <v>3.9566238736025521</v>
      </c>
      <c r="S238" s="76">
        <f t="shared" si="102"/>
        <v>17.399999999999999</v>
      </c>
      <c r="T238" s="19"/>
      <c r="U238" s="150">
        <v>2.9100000000000001E-2</v>
      </c>
      <c r="W238" s="154">
        <f t="shared" si="105"/>
        <v>70453.406466</v>
      </c>
      <c r="Y238" s="159">
        <f t="shared" si="106"/>
        <v>25339.593534</v>
      </c>
    </row>
    <row r="239" spans="1:25" x14ac:dyDescent="0.2">
      <c r="A239" s="21"/>
      <c r="C239" s="72" t="s">
        <v>164</v>
      </c>
      <c r="E239" s="1" t="s">
        <v>119</v>
      </c>
      <c r="F239" s="1" t="s">
        <v>104</v>
      </c>
      <c r="G239" s="32">
        <v>-5</v>
      </c>
      <c r="I239" s="170">
        <v>1539295.24</v>
      </c>
      <c r="J239" s="43"/>
      <c r="K239" s="44">
        <v>483419</v>
      </c>
      <c r="L239" s="44"/>
      <c r="M239" s="44">
        <v>1132841</v>
      </c>
      <c r="N239" s="44"/>
      <c r="O239" s="44">
        <v>55449</v>
      </c>
      <c r="Q239" s="67">
        <f t="shared" si="101"/>
        <v>3.6022329283627226</v>
      </c>
      <c r="S239" s="76">
        <f t="shared" si="102"/>
        <v>20.399999999999999</v>
      </c>
      <c r="T239" s="19"/>
      <c r="U239" s="150">
        <v>3.09E-2</v>
      </c>
      <c r="W239" s="154">
        <f t="shared" si="105"/>
        <v>47564.222915999999</v>
      </c>
      <c r="Y239" s="159">
        <f t="shared" si="106"/>
        <v>7884.7770840000012</v>
      </c>
    </row>
    <row r="240" spans="1:25" x14ac:dyDescent="0.2">
      <c r="A240" s="21"/>
      <c r="C240" s="72" t="s">
        <v>165</v>
      </c>
      <c r="E240" s="1" t="s">
        <v>119</v>
      </c>
      <c r="F240" s="1" t="s">
        <v>104</v>
      </c>
      <c r="G240" s="32">
        <v>-5</v>
      </c>
      <c r="I240" s="170">
        <v>1537167.6</v>
      </c>
      <c r="J240" s="43"/>
      <c r="K240" s="44">
        <v>482827</v>
      </c>
      <c r="L240" s="44"/>
      <c r="M240" s="44">
        <v>1131199</v>
      </c>
      <c r="N240" s="44"/>
      <c r="O240" s="44">
        <v>55369</v>
      </c>
      <c r="Q240" s="67">
        <f t="shared" si="101"/>
        <v>3.6020145103240528</v>
      </c>
      <c r="S240" s="76">
        <f t="shared" si="102"/>
        <v>20.399999999999999</v>
      </c>
      <c r="T240" s="19"/>
      <c r="U240" s="150">
        <v>3.09E-2</v>
      </c>
      <c r="W240" s="154">
        <f t="shared" si="105"/>
        <v>47498.478840000003</v>
      </c>
      <c r="Y240" s="159">
        <f t="shared" si="106"/>
        <v>7870.5211599999966</v>
      </c>
    </row>
    <row r="241" spans="1:25" x14ac:dyDescent="0.2">
      <c r="A241" s="21"/>
      <c r="C241" s="72" t="s">
        <v>166</v>
      </c>
      <c r="E241" s="1" t="s">
        <v>119</v>
      </c>
      <c r="F241" s="1" t="s">
        <v>104</v>
      </c>
      <c r="G241" s="32">
        <v>-5</v>
      </c>
      <c r="I241" s="170">
        <v>1726823.88</v>
      </c>
      <c r="J241" s="43"/>
      <c r="K241" s="44">
        <v>439138</v>
      </c>
      <c r="L241" s="44"/>
      <c r="M241" s="44">
        <v>1374027</v>
      </c>
      <c r="N241" s="44"/>
      <c r="O241" s="44">
        <v>61258</v>
      </c>
      <c r="Q241" s="67">
        <f t="shared" si="101"/>
        <v>3.5474376228802216</v>
      </c>
      <c r="S241" s="76">
        <f t="shared" si="102"/>
        <v>22.4</v>
      </c>
      <c r="T241" s="19"/>
      <c r="U241" s="150">
        <v>3.2800000000000003E-2</v>
      </c>
      <c r="W241" s="154">
        <f t="shared" si="105"/>
        <v>56639.823263999999</v>
      </c>
      <c r="Y241" s="159">
        <f t="shared" si="106"/>
        <v>4618.1767360000013</v>
      </c>
    </row>
    <row r="242" spans="1:25" x14ac:dyDescent="0.2">
      <c r="A242" s="21"/>
      <c r="C242" s="72" t="s">
        <v>167</v>
      </c>
      <c r="E242" s="1" t="s">
        <v>119</v>
      </c>
      <c r="F242" s="1" t="s">
        <v>104</v>
      </c>
      <c r="G242" s="32">
        <v>-5</v>
      </c>
      <c r="I242" s="170">
        <v>1717276.72</v>
      </c>
      <c r="J242" s="43"/>
      <c r="K242" s="44">
        <v>436711</v>
      </c>
      <c r="L242" s="44"/>
      <c r="M242" s="44">
        <v>1366430</v>
      </c>
      <c r="N242" s="44"/>
      <c r="O242" s="44">
        <v>60920</v>
      </c>
      <c r="Q242" s="67">
        <f t="shared" si="101"/>
        <v>3.5474771940074978</v>
      </c>
      <c r="S242" s="76">
        <f t="shared" si="102"/>
        <v>22.4</v>
      </c>
      <c r="T242" s="19"/>
      <c r="U242" s="150">
        <v>3.2800000000000003E-2</v>
      </c>
      <c r="W242" s="154">
        <f t="shared" si="105"/>
        <v>56326.676416000002</v>
      </c>
      <c r="Y242" s="159">
        <f t="shared" si="106"/>
        <v>4593.3235839999979</v>
      </c>
    </row>
    <row r="243" spans="1:25" x14ac:dyDescent="0.2">
      <c r="A243" s="21"/>
      <c r="B243" s="19"/>
      <c r="C243" s="72" t="s">
        <v>168</v>
      </c>
      <c r="D243" s="19"/>
      <c r="E243" s="1" t="s">
        <v>119</v>
      </c>
      <c r="F243" s="1" t="s">
        <v>104</v>
      </c>
      <c r="G243" s="32">
        <v>-5</v>
      </c>
      <c r="I243" s="170">
        <v>1728008.37</v>
      </c>
      <c r="J243" s="43"/>
      <c r="K243" s="44">
        <v>434500</v>
      </c>
      <c r="L243" s="44"/>
      <c r="M243" s="44">
        <v>1379909</v>
      </c>
      <c r="N243" s="44"/>
      <c r="O243" s="44">
        <v>61521</v>
      </c>
      <c r="Q243" s="67">
        <f t="shared" si="101"/>
        <v>3.5602258107117848</v>
      </c>
      <c r="S243" s="76">
        <f t="shared" si="102"/>
        <v>22.4</v>
      </c>
      <c r="T243" s="19"/>
      <c r="U243" s="150">
        <v>3.2800000000000003E-2</v>
      </c>
      <c r="W243" s="154">
        <f t="shared" si="105"/>
        <v>56678.674536000006</v>
      </c>
      <c r="Y243" s="159">
        <f t="shared" si="106"/>
        <v>4842.3254639999941</v>
      </c>
    </row>
    <row r="244" spans="1:25" x14ac:dyDescent="0.2">
      <c r="A244" s="21"/>
      <c r="C244" s="72" t="s">
        <v>169</v>
      </c>
      <c r="E244" s="1" t="s">
        <v>119</v>
      </c>
      <c r="F244" s="1" t="s">
        <v>104</v>
      </c>
      <c r="G244" s="32">
        <v>-5</v>
      </c>
      <c r="I244" s="172">
        <v>1722674.29</v>
      </c>
      <c r="J244" s="43"/>
      <c r="K244" s="44">
        <v>433159</v>
      </c>
      <c r="L244" s="44"/>
      <c r="M244" s="44">
        <v>1375649</v>
      </c>
      <c r="N244" s="44"/>
      <c r="O244" s="44">
        <v>61331</v>
      </c>
      <c r="Q244" s="67">
        <f t="shared" si="101"/>
        <v>3.5602203130343346</v>
      </c>
      <c r="S244" s="76">
        <f t="shared" si="102"/>
        <v>22.4</v>
      </c>
      <c r="T244" s="19"/>
      <c r="U244" s="150">
        <v>3.2800000000000003E-2</v>
      </c>
      <c r="W244" s="158">
        <f t="shared" si="105"/>
        <v>56503.716712000009</v>
      </c>
      <c r="Y244" s="164">
        <f t="shared" si="106"/>
        <v>4827.2832879999914</v>
      </c>
    </row>
    <row r="245" spans="1:25" x14ac:dyDescent="0.2">
      <c r="A245" s="21"/>
      <c r="E245" s="1"/>
      <c r="F245" s="1"/>
      <c r="G245" s="32"/>
      <c r="I245" s="170"/>
      <c r="K245" s="37"/>
      <c r="L245" s="33"/>
      <c r="M245" s="37"/>
      <c r="N245" s="33"/>
      <c r="O245" s="37"/>
      <c r="Q245" s="21"/>
      <c r="S245" s="20"/>
      <c r="T245" s="19"/>
      <c r="U245" s="150"/>
    </row>
    <row r="246" spans="1:25" x14ac:dyDescent="0.2">
      <c r="A246" s="21"/>
      <c r="C246" s="18" t="s">
        <v>36</v>
      </c>
      <c r="E246" s="1"/>
      <c r="F246" s="1"/>
      <c r="G246" s="32"/>
      <c r="I246" s="33">
        <f>+SUBTOTAL(9,I230:I245)</f>
        <v>33171947.16</v>
      </c>
      <c r="K246" s="33">
        <f>+SUBTOTAL(9,K230:K245)</f>
        <v>16608293</v>
      </c>
      <c r="L246" s="33"/>
      <c r="M246" s="33">
        <f>+SUBTOTAL(9,M230:M245)</f>
        <v>18222252</v>
      </c>
      <c r="N246" s="33"/>
      <c r="O246" s="33">
        <f>+SUBTOTAL(9,O230:O245)</f>
        <v>1015570</v>
      </c>
      <c r="Q246" s="67">
        <f t="shared" ref="Q246" si="107">IF(O246/I246*100=0,"-     ",O246/I246*100)</f>
        <v>3.0615326712705402</v>
      </c>
      <c r="S246" s="76">
        <f t="shared" ref="S246" si="108">IF(O246=0,"-     ",ROUND(M246/O246,1))</f>
        <v>17.899999999999999</v>
      </c>
      <c r="T246" s="19"/>
      <c r="U246" s="150"/>
      <c r="W246" s="33">
        <f>+SUBTOTAL(9,W230:W245)</f>
        <v>1071812.108431</v>
      </c>
      <c r="Y246" s="33">
        <f>+SUBTOTAL(9,Y230:Y245)</f>
        <v>-56242.108430999986</v>
      </c>
    </row>
    <row r="247" spans="1:25" x14ac:dyDescent="0.2">
      <c r="A247" s="21"/>
      <c r="E247" s="1"/>
      <c r="F247" s="1"/>
      <c r="G247" s="32"/>
      <c r="I247" s="170"/>
      <c r="K247" s="33"/>
      <c r="L247" s="33"/>
      <c r="M247" s="33"/>
      <c r="N247" s="33"/>
      <c r="O247" s="33"/>
      <c r="Q247" s="21"/>
      <c r="S247" s="20"/>
      <c r="T247" s="19"/>
      <c r="U247" s="150"/>
    </row>
    <row r="248" spans="1:25" x14ac:dyDescent="0.2">
      <c r="A248" s="21">
        <v>345</v>
      </c>
      <c r="C248" t="s">
        <v>37</v>
      </c>
      <c r="I248" s="170"/>
      <c r="K248" s="33"/>
      <c r="L248" s="33"/>
      <c r="M248" s="33"/>
      <c r="N248" s="33"/>
      <c r="O248" s="33"/>
      <c r="T248" s="19"/>
      <c r="U248" s="150"/>
    </row>
    <row r="249" spans="1:25" x14ac:dyDescent="0.2">
      <c r="A249" s="21"/>
      <c r="C249" s="11" t="s">
        <v>81</v>
      </c>
      <c r="E249" s="1" t="s">
        <v>186</v>
      </c>
      <c r="F249" s="1" t="s">
        <v>104</v>
      </c>
      <c r="G249" s="32">
        <v>-5</v>
      </c>
      <c r="I249" s="170">
        <v>116627.22</v>
      </c>
      <c r="J249" s="43"/>
      <c r="K249" s="44">
        <v>122459</v>
      </c>
      <c r="L249" s="44"/>
      <c r="M249" s="44">
        <v>0</v>
      </c>
      <c r="N249" s="44"/>
      <c r="O249" s="44">
        <v>0</v>
      </c>
      <c r="Q249" s="67" t="str">
        <f t="shared" ref="Q249:Q262" si="109">IF(O249/I249*100=0,"-     ",O249/I249*100)</f>
        <v xml:space="preserve">-     </v>
      </c>
      <c r="S249" s="76" t="str">
        <f t="shared" ref="S249:S262" si="110">IF(O249=0,"-     ",ROUND(M249/O249,1))</f>
        <v xml:space="preserve">-     </v>
      </c>
      <c r="T249" s="19"/>
      <c r="U249" s="150">
        <v>2.4E-2</v>
      </c>
      <c r="W249" s="154">
        <f t="shared" ref="W249:W262" si="111">I249*U249</f>
        <v>2799.0532800000001</v>
      </c>
      <c r="Y249" s="159">
        <f t="shared" ref="Y249:Y262" si="112">O249-W249</f>
        <v>-2799.0532800000001</v>
      </c>
    </row>
    <row r="250" spans="1:25" x14ac:dyDescent="0.2">
      <c r="A250" s="21"/>
      <c r="C250" s="11" t="s">
        <v>106</v>
      </c>
      <c r="E250" s="1" t="s">
        <v>186</v>
      </c>
      <c r="F250" s="1" t="s">
        <v>104</v>
      </c>
      <c r="G250" s="32">
        <v>-5</v>
      </c>
      <c r="I250" s="170">
        <v>44282.77</v>
      </c>
      <c r="J250" s="43"/>
      <c r="K250" s="44">
        <v>46497</v>
      </c>
      <c r="L250" s="44"/>
      <c r="M250" s="44">
        <v>0</v>
      </c>
      <c r="N250" s="44"/>
      <c r="O250" s="44">
        <v>0</v>
      </c>
      <c r="Q250" s="67" t="str">
        <f t="shared" si="109"/>
        <v xml:space="preserve">-     </v>
      </c>
      <c r="S250" s="76" t="str">
        <f t="shared" si="110"/>
        <v xml:space="preserve">-     </v>
      </c>
      <c r="T250" s="19"/>
      <c r="U250" s="150">
        <v>2.3099999999999999E-2</v>
      </c>
      <c r="W250" s="154">
        <f t="shared" si="111"/>
        <v>1022.9319869999999</v>
      </c>
      <c r="Y250" s="159">
        <f t="shared" si="112"/>
        <v>-1022.9319869999999</v>
      </c>
    </row>
    <row r="251" spans="1:25" x14ac:dyDescent="0.2">
      <c r="A251" s="21"/>
      <c r="C251" s="72" t="s">
        <v>170</v>
      </c>
      <c r="E251" s="1" t="s">
        <v>186</v>
      </c>
      <c r="F251" s="1" t="s">
        <v>104</v>
      </c>
      <c r="G251" s="32">
        <v>-5</v>
      </c>
      <c r="I251" s="170">
        <v>68109.350000000006</v>
      </c>
      <c r="J251" s="43"/>
      <c r="K251" s="44">
        <v>70884</v>
      </c>
      <c r="L251" s="44"/>
      <c r="M251" s="44">
        <v>631</v>
      </c>
      <c r="N251" s="44"/>
      <c r="O251" s="44">
        <v>98</v>
      </c>
      <c r="Q251" s="67">
        <f t="shared" si="109"/>
        <v>0.14388626524845707</v>
      </c>
      <c r="S251" s="76">
        <f t="shared" si="110"/>
        <v>6.4</v>
      </c>
      <c r="T251" s="19"/>
      <c r="U251" s="150">
        <v>4.2700000000000002E-2</v>
      </c>
      <c r="W251" s="154">
        <f t="shared" si="111"/>
        <v>2908.2692450000004</v>
      </c>
      <c r="Y251" s="159">
        <f t="shared" si="112"/>
        <v>-2810.2692450000004</v>
      </c>
    </row>
    <row r="252" spans="1:25" x14ac:dyDescent="0.2">
      <c r="A252" s="21"/>
      <c r="C252" s="72" t="s">
        <v>159</v>
      </c>
      <c r="E252" s="1" t="s">
        <v>186</v>
      </c>
      <c r="F252" s="1" t="s">
        <v>104</v>
      </c>
      <c r="G252" s="32">
        <v>-5</v>
      </c>
      <c r="I252" s="170">
        <v>912641.5</v>
      </c>
      <c r="J252" s="43"/>
      <c r="K252" s="44">
        <v>131728</v>
      </c>
      <c r="L252" s="44"/>
      <c r="M252" s="44">
        <v>826546</v>
      </c>
      <c r="N252" s="44"/>
      <c r="O252" s="44">
        <v>128022</v>
      </c>
      <c r="Q252" s="67">
        <f t="shared" si="109"/>
        <v>14.027632975270135</v>
      </c>
      <c r="S252" s="76">
        <f t="shared" si="110"/>
        <v>6.5</v>
      </c>
      <c r="T252" s="19"/>
      <c r="U252" s="150">
        <v>3.8199999999999998E-2</v>
      </c>
      <c r="W252" s="154">
        <f t="shared" si="111"/>
        <v>34862.905299999999</v>
      </c>
      <c r="Y252" s="159">
        <f t="shared" si="112"/>
        <v>93159.094700000001</v>
      </c>
    </row>
    <row r="253" spans="1:25" x14ac:dyDescent="0.2">
      <c r="A253" s="21"/>
      <c r="C253" s="72" t="s">
        <v>160</v>
      </c>
      <c r="E253" s="1" t="s">
        <v>186</v>
      </c>
      <c r="F253" s="1" t="s">
        <v>104</v>
      </c>
      <c r="G253" s="32">
        <v>-5</v>
      </c>
      <c r="I253" s="170">
        <v>2778992.6</v>
      </c>
      <c r="J253" s="43"/>
      <c r="K253" s="44">
        <v>992746</v>
      </c>
      <c r="L253" s="44"/>
      <c r="M253" s="44">
        <v>1925196</v>
      </c>
      <c r="N253" s="44"/>
      <c r="O253" s="44">
        <v>102951</v>
      </c>
      <c r="Q253" s="67">
        <f t="shared" si="109"/>
        <v>3.7046158381278165</v>
      </c>
      <c r="S253" s="76">
        <f t="shared" si="110"/>
        <v>18.7</v>
      </c>
      <c r="T253" s="19"/>
      <c r="U253" s="150">
        <v>3.32E-2</v>
      </c>
      <c r="W253" s="154">
        <f t="shared" si="111"/>
        <v>92262.55432000001</v>
      </c>
      <c r="Y253" s="159">
        <f t="shared" si="112"/>
        <v>10688.44567999999</v>
      </c>
    </row>
    <row r="254" spans="1:25" x14ac:dyDescent="0.2">
      <c r="A254" s="21"/>
      <c r="C254" s="72" t="s">
        <v>161</v>
      </c>
      <c r="E254" s="1" t="s">
        <v>186</v>
      </c>
      <c r="F254" s="1" t="s">
        <v>104</v>
      </c>
      <c r="G254" s="32">
        <v>-5</v>
      </c>
      <c r="I254" s="170">
        <v>2588422.56</v>
      </c>
      <c r="J254" s="43"/>
      <c r="K254" s="44">
        <v>920956</v>
      </c>
      <c r="L254" s="44"/>
      <c r="M254" s="44">
        <v>1796888</v>
      </c>
      <c r="N254" s="44"/>
      <c r="O254" s="44">
        <v>96071</v>
      </c>
      <c r="Q254" s="67">
        <f t="shared" si="109"/>
        <v>3.7115655490191677</v>
      </c>
      <c r="S254" s="76">
        <f t="shared" si="110"/>
        <v>18.7</v>
      </c>
      <c r="T254" s="19"/>
      <c r="U254" s="150">
        <v>3.32E-2</v>
      </c>
      <c r="W254" s="154">
        <f t="shared" si="111"/>
        <v>85935.628991999998</v>
      </c>
      <c r="Y254" s="159">
        <f t="shared" si="112"/>
        <v>10135.371008000002</v>
      </c>
    </row>
    <row r="255" spans="1:25" x14ac:dyDescent="0.2">
      <c r="A255" s="21"/>
      <c r="C255" s="72" t="s">
        <v>162</v>
      </c>
      <c r="E255" s="1" t="s">
        <v>186</v>
      </c>
      <c r="F255" s="1" t="s">
        <v>104</v>
      </c>
      <c r="G255" s="32">
        <v>-5</v>
      </c>
      <c r="I255" s="170">
        <v>970189.22</v>
      </c>
      <c r="J255" s="43"/>
      <c r="K255" s="44">
        <v>359270</v>
      </c>
      <c r="L255" s="44"/>
      <c r="M255" s="44">
        <v>659429</v>
      </c>
      <c r="N255" s="44"/>
      <c r="O255" s="44">
        <v>39116</v>
      </c>
      <c r="Q255" s="67">
        <f t="shared" si="109"/>
        <v>4.0317908294219142</v>
      </c>
      <c r="S255" s="76">
        <f t="shared" si="110"/>
        <v>16.899999999999999</v>
      </c>
      <c r="T255" s="19"/>
      <c r="U255" s="150">
        <v>3.2599999999999997E-2</v>
      </c>
      <c r="W255" s="154">
        <f t="shared" si="111"/>
        <v>31628.168571999995</v>
      </c>
      <c r="Y255" s="159">
        <f t="shared" si="112"/>
        <v>7487.831428000005</v>
      </c>
    </row>
    <row r="256" spans="1:25" x14ac:dyDescent="0.2">
      <c r="A256" s="21"/>
      <c r="C256" s="72" t="s">
        <v>163</v>
      </c>
      <c r="E256" s="1" t="s">
        <v>186</v>
      </c>
      <c r="F256" s="1" t="s">
        <v>104</v>
      </c>
      <c r="G256" s="32">
        <v>-5</v>
      </c>
      <c r="I256" s="170">
        <v>953200.45</v>
      </c>
      <c r="J256" s="43"/>
      <c r="K256" s="44">
        <v>349815</v>
      </c>
      <c r="L256" s="44"/>
      <c r="M256" s="44">
        <v>651045</v>
      </c>
      <c r="N256" s="44"/>
      <c r="O256" s="44">
        <v>38646</v>
      </c>
      <c r="Q256" s="67">
        <f t="shared" si="109"/>
        <v>4.0543413507620567</v>
      </c>
      <c r="S256" s="76">
        <f t="shared" si="110"/>
        <v>16.8</v>
      </c>
      <c r="T256" s="19"/>
      <c r="U256" s="150">
        <v>3.2599999999999997E-2</v>
      </c>
      <c r="W256" s="154">
        <f t="shared" si="111"/>
        <v>31074.334669999997</v>
      </c>
      <c r="Y256" s="159">
        <f t="shared" si="112"/>
        <v>7571.6653300000035</v>
      </c>
    </row>
    <row r="257" spans="1:25" x14ac:dyDescent="0.2">
      <c r="A257" s="21"/>
      <c r="C257" s="72" t="s">
        <v>164</v>
      </c>
      <c r="E257" s="1" t="s">
        <v>186</v>
      </c>
      <c r="F257" s="1" t="s">
        <v>104</v>
      </c>
      <c r="G257" s="32">
        <v>-5</v>
      </c>
      <c r="I257" s="170">
        <v>706963.22</v>
      </c>
      <c r="J257" s="43"/>
      <c r="K257" s="44">
        <v>213484</v>
      </c>
      <c r="L257" s="44"/>
      <c r="M257" s="44">
        <v>528827</v>
      </c>
      <c r="N257" s="44"/>
      <c r="O257" s="44">
        <v>26855</v>
      </c>
      <c r="Q257" s="67">
        <f t="shared" si="109"/>
        <v>3.7986417454644954</v>
      </c>
      <c r="S257" s="76">
        <f t="shared" si="110"/>
        <v>19.7</v>
      </c>
      <c r="T257" s="19"/>
      <c r="U257" s="150">
        <v>3.3799999999999997E-2</v>
      </c>
      <c r="W257" s="154">
        <f t="shared" si="111"/>
        <v>23895.356835999995</v>
      </c>
      <c r="Y257" s="159">
        <f t="shared" si="112"/>
        <v>2959.6431640000046</v>
      </c>
    </row>
    <row r="258" spans="1:25" x14ac:dyDescent="0.2">
      <c r="A258" s="21"/>
      <c r="C258" s="72" t="s">
        <v>165</v>
      </c>
      <c r="E258" s="1" t="s">
        <v>186</v>
      </c>
      <c r="F258" s="1" t="s">
        <v>104</v>
      </c>
      <c r="G258" s="32">
        <v>-5</v>
      </c>
      <c r="I258" s="170">
        <v>1594892.41</v>
      </c>
      <c r="J258" s="43"/>
      <c r="K258" s="44">
        <v>447269</v>
      </c>
      <c r="L258" s="44"/>
      <c r="M258" s="44">
        <v>1227368</v>
      </c>
      <c r="N258" s="44"/>
      <c r="O258" s="44">
        <v>62428</v>
      </c>
      <c r="Q258" s="67">
        <f t="shared" si="109"/>
        <v>3.9142452248550113</v>
      </c>
      <c r="S258" s="76">
        <f t="shared" si="110"/>
        <v>19.7</v>
      </c>
      <c r="T258" s="19"/>
      <c r="U258" s="150">
        <v>3.3799999999999997E-2</v>
      </c>
      <c r="W258" s="154">
        <f t="shared" si="111"/>
        <v>53907.363457999993</v>
      </c>
      <c r="Y258" s="159">
        <f t="shared" si="112"/>
        <v>8520.6365420000075</v>
      </c>
    </row>
    <row r="259" spans="1:25" x14ac:dyDescent="0.2">
      <c r="A259" s="21"/>
      <c r="C259" s="72" t="s">
        <v>166</v>
      </c>
      <c r="E259" s="1" t="s">
        <v>186</v>
      </c>
      <c r="F259" s="1" t="s">
        <v>104</v>
      </c>
      <c r="G259" s="32">
        <v>-5</v>
      </c>
      <c r="I259" s="170">
        <v>1843364.42</v>
      </c>
      <c r="J259" s="43"/>
      <c r="K259" s="44">
        <v>481481</v>
      </c>
      <c r="L259" s="44"/>
      <c r="M259" s="44">
        <v>1454052</v>
      </c>
      <c r="N259" s="44"/>
      <c r="O259" s="44">
        <v>67285</v>
      </c>
      <c r="Q259" s="67">
        <f t="shared" si="109"/>
        <v>3.6501192748420306</v>
      </c>
      <c r="S259" s="76">
        <f t="shared" si="110"/>
        <v>21.6</v>
      </c>
      <c r="T259" s="19"/>
      <c r="U259" s="150">
        <v>3.5200000000000002E-2</v>
      </c>
      <c r="W259" s="154">
        <f t="shared" si="111"/>
        <v>64886.427584000005</v>
      </c>
      <c r="Y259" s="159">
        <f t="shared" si="112"/>
        <v>2398.5724159999954</v>
      </c>
    </row>
    <row r="260" spans="1:25" x14ac:dyDescent="0.2">
      <c r="A260" s="21"/>
      <c r="C260" s="72" t="s">
        <v>167</v>
      </c>
      <c r="E260" s="1" t="s">
        <v>186</v>
      </c>
      <c r="F260" s="1" t="s">
        <v>104</v>
      </c>
      <c r="G260" s="32">
        <v>-5</v>
      </c>
      <c r="I260" s="170">
        <v>1836141.17</v>
      </c>
      <c r="J260" s="43"/>
      <c r="K260" s="44">
        <v>479594</v>
      </c>
      <c r="L260" s="44"/>
      <c r="M260" s="44">
        <v>1448354</v>
      </c>
      <c r="N260" s="44"/>
      <c r="O260" s="44">
        <v>67022</v>
      </c>
      <c r="Q260" s="67">
        <f t="shared" si="109"/>
        <v>3.6501550695037244</v>
      </c>
      <c r="S260" s="76">
        <f t="shared" si="110"/>
        <v>21.6</v>
      </c>
      <c r="T260" s="19"/>
      <c r="U260" s="150">
        <v>3.5200000000000002E-2</v>
      </c>
      <c r="W260" s="154">
        <f t="shared" si="111"/>
        <v>64632.169183999998</v>
      </c>
      <c r="Y260" s="159">
        <f t="shared" si="112"/>
        <v>2389.8308160000015</v>
      </c>
    </row>
    <row r="261" spans="1:25" x14ac:dyDescent="0.2">
      <c r="A261" s="21"/>
      <c r="C261" s="72" t="s">
        <v>168</v>
      </c>
      <c r="E261" s="1" t="s">
        <v>186</v>
      </c>
      <c r="F261" s="1" t="s">
        <v>104</v>
      </c>
      <c r="G261" s="32">
        <v>-5</v>
      </c>
      <c r="I261" s="170">
        <v>1890840.33</v>
      </c>
      <c r="J261" s="43"/>
      <c r="K261" s="44">
        <v>488486</v>
      </c>
      <c r="L261" s="44"/>
      <c r="M261" s="44">
        <v>1496896</v>
      </c>
      <c r="N261" s="44"/>
      <c r="O261" s="44">
        <v>69268</v>
      </c>
      <c r="Q261" s="67">
        <f t="shared" si="109"/>
        <v>3.6633447521187579</v>
      </c>
      <c r="S261" s="76">
        <f t="shared" si="110"/>
        <v>21.6</v>
      </c>
      <c r="T261" s="19"/>
      <c r="U261" s="150">
        <v>3.5200000000000002E-2</v>
      </c>
      <c r="W261" s="154">
        <f t="shared" si="111"/>
        <v>66557.579616000003</v>
      </c>
      <c r="Y261" s="159">
        <f t="shared" si="112"/>
        <v>2710.4203839999973</v>
      </c>
    </row>
    <row r="262" spans="1:25" x14ac:dyDescent="0.2">
      <c r="A262" s="21"/>
      <c r="C262" s="72" t="s">
        <v>169</v>
      </c>
      <c r="E262" s="1" t="s">
        <v>186</v>
      </c>
      <c r="F262" s="1" t="s">
        <v>104</v>
      </c>
      <c r="G262" s="32">
        <v>-5</v>
      </c>
      <c r="I262" s="172">
        <v>4387836.09</v>
      </c>
      <c r="J262" s="43"/>
      <c r="K262" s="44">
        <v>977530</v>
      </c>
      <c r="L262" s="44"/>
      <c r="M262" s="44">
        <v>3629698</v>
      </c>
      <c r="N262" s="44"/>
      <c r="O262" s="44">
        <v>167932</v>
      </c>
      <c r="Q262" s="67">
        <f t="shared" si="109"/>
        <v>3.8272168001608287</v>
      </c>
      <c r="S262" s="76">
        <f t="shared" si="110"/>
        <v>21.6</v>
      </c>
      <c r="T262" s="19"/>
      <c r="U262" s="150">
        <v>3.5200000000000002E-2</v>
      </c>
      <c r="W262" s="158">
        <f t="shared" si="111"/>
        <v>154451.830368</v>
      </c>
      <c r="Y262" s="164">
        <f t="shared" si="112"/>
        <v>13480.169632000005</v>
      </c>
    </row>
    <row r="263" spans="1:25" x14ac:dyDescent="0.2">
      <c r="A263" s="21"/>
      <c r="E263" s="1"/>
      <c r="F263" s="1"/>
      <c r="G263" s="32"/>
      <c r="I263" s="170"/>
      <c r="K263" s="37"/>
      <c r="L263" s="33"/>
      <c r="M263" s="37"/>
      <c r="N263" s="33"/>
      <c r="O263" s="37"/>
      <c r="Q263" s="21"/>
      <c r="S263" s="20"/>
      <c r="T263" s="19"/>
      <c r="U263" s="150"/>
    </row>
    <row r="264" spans="1:25" x14ac:dyDescent="0.2">
      <c r="A264" s="21"/>
      <c r="C264" s="18" t="s">
        <v>38</v>
      </c>
      <c r="E264" s="1"/>
      <c r="F264" s="1"/>
      <c r="G264" s="32"/>
      <c r="I264" s="170">
        <f>+SUBTOTAL(9,I249:I263)</f>
        <v>20692503.310000002</v>
      </c>
      <c r="K264" s="170">
        <f>+SUBTOTAL(9,K249:K263)</f>
        <v>6082199</v>
      </c>
      <c r="L264" s="33"/>
      <c r="M264" s="170">
        <f>+SUBTOTAL(9,M249:M263)</f>
        <v>15644930</v>
      </c>
      <c r="N264" s="33"/>
      <c r="O264" s="170">
        <f>+SUBTOTAL(9,O249:O263)</f>
        <v>865694</v>
      </c>
      <c r="Q264" s="67">
        <f t="shared" ref="Q264" si="113">IF(O264/I264*100=0,"-     ",O264/I264*100)</f>
        <v>4.1836117507427852</v>
      </c>
      <c r="S264" s="76">
        <f t="shared" ref="S264" si="114">IF(O264=0,"-     ",ROUND(M264/O264,1))</f>
        <v>18.100000000000001</v>
      </c>
      <c r="T264" s="19"/>
      <c r="U264" s="150"/>
      <c r="W264" s="170">
        <f>+SUBTOTAL(9,W249:W263)</f>
        <v>710824.57341199997</v>
      </c>
      <c r="Y264" s="170">
        <f>+SUBTOTAL(9,Y249:Y263)</f>
        <v>154869.426588</v>
      </c>
    </row>
    <row r="265" spans="1:25" x14ac:dyDescent="0.2">
      <c r="A265" s="21"/>
      <c r="E265" s="1"/>
      <c r="F265" s="1"/>
      <c r="G265" s="32"/>
      <c r="I265" s="170"/>
      <c r="K265" s="33"/>
      <c r="L265" s="33"/>
      <c r="M265" s="33"/>
      <c r="N265" s="33"/>
      <c r="O265" s="33"/>
      <c r="Q265" s="21"/>
      <c r="S265" s="20"/>
      <c r="T265" s="19"/>
      <c r="U265" s="150"/>
    </row>
    <row r="266" spans="1:25" x14ac:dyDescent="0.2">
      <c r="A266" s="21">
        <v>346</v>
      </c>
      <c r="C266" t="s">
        <v>140</v>
      </c>
      <c r="I266" s="170"/>
      <c r="K266" s="33"/>
      <c r="L266" s="33"/>
      <c r="M266" s="33"/>
      <c r="N266" s="33"/>
      <c r="O266" s="33"/>
      <c r="T266" s="19"/>
      <c r="U266" s="150"/>
    </row>
    <row r="267" spans="1:25" x14ac:dyDescent="0.2">
      <c r="A267" s="21"/>
      <c r="C267" s="11" t="s">
        <v>106</v>
      </c>
      <c r="E267" s="1" t="s">
        <v>120</v>
      </c>
      <c r="F267" s="1" t="s">
        <v>104</v>
      </c>
      <c r="G267" s="32">
        <v>-5</v>
      </c>
      <c r="I267" s="170">
        <v>9488.39</v>
      </c>
      <c r="J267" s="43"/>
      <c r="K267" s="44">
        <v>368</v>
      </c>
      <c r="L267" s="44"/>
      <c r="M267" s="44">
        <v>9595</v>
      </c>
      <c r="N267" s="44"/>
      <c r="O267" s="44">
        <v>1279</v>
      </c>
      <c r="Q267" s="67">
        <f t="shared" ref="Q267:Q277" si="115">IF(O267/I267*100=0,"-     ",O267/I267*100)</f>
        <v>13.479631423244617</v>
      </c>
      <c r="S267" s="76">
        <f t="shared" ref="S267:S277" si="116">IF(O267=0,"-     ",ROUND(M267/O267,1))</f>
        <v>7.5</v>
      </c>
      <c r="T267" s="19"/>
      <c r="U267" s="150">
        <v>0</v>
      </c>
      <c r="W267" s="154">
        <f t="shared" ref="W267:W277" si="117">I267*U267</f>
        <v>0</v>
      </c>
      <c r="Y267" s="159">
        <f t="shared" ref="Y267:Y277" si="118">O267-W267</f>
        <v>1279</v>
      </c>
    </row>
    <row r="268" spans="1:25" x14ac:dyDescent="0.2">
      <c r="A268" s="21"/>
      <c r="C268" s="72" t="s">
        <v>170</v>
      </c>
      <c r="E268" s="1" t="s">
        <v>120</v>
      </c>
      <c r="F268" s="1" t="s">
        <v>104</v>
      </c>
      <c r="G268" s="32">
        <v>-5</v>
      </c>
      <c r="I268" s="170">
        <v>9494.3799999999992</v>
      </c>
      <c r="J268" s="43"/>
      <c r="K268" s="44">
        <v>374</v>
      </c>
      <c r="L268" s="44"/>
      <c r="M268" s="44">
        <v>9595</v>
      </c>
      <c r="N268" s="44"/>
      <c r="O268" s="44">
        <v>1476</v>
      </c>
      <c r="Q268" s="67">
        <f t="shared" si="115"/>
        <v>15.546038814540813</v>
      </c>
      <c r="S268" s="76">
        <f t="shared" si="116"/>
        <v>6.5</v>
      </c>
      <c r="T268" s="19"/>
      <c r="U268" s="150">
        <v>0</v>
      </c>
      <c r="W268" s="154">
        <f t="shared" si="117"/>
        <v>0</v>
      </c>
      <c r="Y268" s="159">
        <f t="shared" si="118"/>
        <v>1476</v>
      </c>
    </row>
    <row r="269" spans="1:25" x14ac:dyDescent="0.2">
      <c r="A269" s="21"/>
      <c r="C269" s="72" t="s">
        <v>160</v>
      </c>
      <c r="E269" s="1" t="s">
        <v>120</v>
      </c>
      <c r="F269" s="1" t="s">
        <v>104</v>
      </c>
      <c r="G269" s="32">
        <v>-5</v>
      </c>
      <c r="I269" s="170">
        <v>1281034.19</v>
      </c>
      <c r="J269" s="43"/>
      <c r="K269" s="44">
        <v>401565</v>
      </c>
      <c r="L269" s="44"/>
      <c r="M269" s="44">
        <v>943521</v>
      </c>
      <c r="N269" s="44"/>
      <c r="O269" s="44">
        <v>48929</v>
      </c>
      <c r="Q269" s="67">
        <f t="shared" si="115"/>
        <v>3.8194921245622648</v>
      </c>
      <c r="S269" s="76">
        <f t="shared" si="116"/>
        <v>19.3</v>
      </c>
      <c r="T269" s="19"/>
      <c r="U269" s="150">
        <v>2.81E-2</v>
      </c>
      <c r="W269" s="154">
        <f t="shared" si="117"/>
        <v>35997.060739</v>
      </c>
      <c r="Y269" s="159">
        <f t="shared" si="118"/>
        <v>12931.939261</v>
      </c>
    </row>
    <row r="270" spans="1:25" x14ac:dyDescent="0.2">
      <c r="A270" s="21"/>
      <c r="C270" s="72" t="s">
        <v>161</v>
      </c>
      <c r="E270" s="1" t="s">
        <v>120</v>
      </c>
      <c r="F270" s="1" t="s">
        <v>104</v>
      </c>
      <c r="G270" s="32">
        <v>-5</v>
      </c>
      <c r="I270" s="170">
        <v>2395225.12</v>
      </c>
      <c r="J270" s="43"/>
      <c r="K270" s="44">
        <v>815731</v>
      </c>
      <c r="L270" s="44"/>
      <c r="M270" s="44">
        <v>1699255</v>
      </c>
      <c r="N270" s="44"/>
      <c r="O270" s="44">
        <v>88126</v>
      </c>
      <c r="Q270" s="67">
        <f t="shared" si="115"/>
        <v>3.6792366305844348</v>
      </c>
      <c r="S270" s="76">
        <f t="shared" si="116"/>
        <v>19.3</v>
      </c>
      <c r="T270" s="19"/>
      <c r="U270" s="150">
        <v>2.81E-2</v>
      </c>
      <c r="W270" s="154">
        <f t="shared" si="117"/>
        <v>67305.825872000001</v>
      </c>
      <c r="Y270" s="159">
        <f t="shared" si="118"/>
        <v>20820.174127999999</v>
      </c>
    </row>
    <row r="271" spans="1:25" x14ac:dyDescent="0.2">
      <c r="A271" s="21"/>
      <c r="C271" s="72" t="s">
        <v>162</v>
      </c>
      <c r="E271" s="1" t="s">
        <v>120</v>
      </c>
      <c r="F271" s="1" t="s">
        <v>104</v>
      </c>
      <c r="G271" s="32">
        <v>-5</v>
      </c>
      <c r="I271" s="170">
        <v>22455.77</v>
      </c>
      <c r="J271" s="43"/>
      <c r="K271" s="44">
        <v>8149</v>
      </c>
      <c r="L271" s="44"/>
      <c r="M271" s="44">
        <v>15430</v>
      </c>
      <c r="N271" s="44"/>
      <c r="O271" s="44">
        <v>888</v>
      </c>
      <c r="Q271" s="67">
        <f t="shared" si="115"/>
        <v>3.9544402173695223</v>
      </c>
      <c r="S271" s="76">
        <f t="shared" si="116"/>
        <v>17.399999999999999</v>
      </c>
      <c r="T271" s="19"/>
      <c r="U271" s="150">
        <v>2.86E-2</v>
      </c>
      <c r="W271" s="154">
        <f t="shared" si="117"/>
        <v>642.23502200000007</v>
      </c>
      <c r="Y271" s="159">
        <f t="shared" si="118"/>
        <v>245.76497799999993</v>
      </c>
    </row>
    <row r="272" spans="1:25" x14ac:dyDescent="0.2">
      <c r="A272" s="21"/>
      <c r="C272" s="72" t="s">
        <v>163</v>
      </c>
      <c r="E272" s="1" t="s">
        <v>120</v>
      </c>
      <c r="F272" s="1" t="s">
        <v>104</v>
      </c>
      <c r="G272" s="32">
        <v>-5</v>
      </c>
      <c r="I272" s="170">
        <v>23047.78</v>
      </c>
      <c r="J272" s="43"/>
      <c r="K272" s="44">
        <v>8142</v>
      </c>
      <c r="L272" s="44"/>
      <c r="M272" s="44">
        <v>16058</v>
      </c>
      <c r="N272" s="44"/>
      <c r="O272" s="44">
        <v>924</v>
      </c>
      <c r="Q272" s="67">
        <f t="shared" si="115"/>
        <v>4.009062911916029</v>
      </c>
      <c r="S272" s="76">
        <f t="shared" si="116"/>
        <v>17.399999999999999</v>
      </c>
      <c r="T272" s="19"/>
      <c r="U272" s="150">
        <v>2.86E-2</v>
      </c>
      <c r="W272" s="154">
        <f t="shared" si="117"/>
        <v>659.16650800000002</v>
      </c>
      <c r="Y272" s="159">
        <f t="shared" si="118"/>
        <v>264.83349199999998</v>
      </c>
    </row>
    <row r="273" spans="1:25" x14ac:dyDescent="0.2">
      <c r="A273" s="21"/>
      <c r="C273" s="72" t="s">
        <v>164</v>
      </c>
      <c r="E273" s="1" t="s">
        <v>120</v>
      </c>
      <c r="F273" s="1" t="s">
        <v>104</v>
      </c>
      <c r="G273" s="32">
        <v>-5</v>
      </c>
      <c r="I273" s="170">
        <v>14528.92</v>
      </c>
      <c r="J273" s="43"/>
      <c r="K273" s="44">
        <v>3935</v>
      </c>
      <c r="L273" s="44"/>
      <c r="M273" s="44">
        <v>11320</v>
      </c>
      <c r="N273" s="44"/>
      <c r="O273" s="44">
        <v>555</v>
      </c>
      <c r="Q273" s="67">
        <f t="shared" si="115"/>
        <v>3.8199673478827059</v>
      </c>
      <c r="S273" s="76">
        <f t="shared" si="116"/>
        <v>20.399999999999999</v>
      </c>
      <c r="T273" s="19"/>
      <c r="U273" s="150">
        <v>3.2199999999999999E-2</v>
      </c>
      <c r="W273" s="154">
        <f t="shared" si="117"/>
        <v>467.83122400000002</v>
      </c>
      <c r="Y273" s="159">
        <f t="shared" si="118"/>
        <v>87.16877599999998</v>
      </c>
    </row>
    <row r="274" spans="1:25" x14ac:dyDescent="0.2">
      <c r="A274" s="21"/>
      <c r="C274" s="72" t="s">
        <v>166</v>
      </c>
      <c r="E274" s="1" t="s">
        <v>120</v>
      </c>
      <c r="F274" s="1" t="s">
        <v>104</v>
      </c>
      <c r="G274" s="32">
        <v>-5</v>
      </c>
      <c r="I274" s="170">
        <v>5204.51</v>
      </c>
      <c r="J274" s="43"/>
      <c r="K274" s="44">
        <v>1298</v>
      </c>
      <c r="L274" s="44"/>
      <c r="M274" s="44">
        <v>4167</v>
      </c>
      <c r="N274" s="44"/>
      <c r="O274" s="44">
        <v>187</v>
      </c>
      <c r="Q274" s="67">
        <f t="shared" si="115"/>
        <v>3.5930375770245422</v>
      </c>
      <c r="S274" s="76">
        <f t="shared" si="116"/>
        <v>22.3</v>
      </c>
      <c r="T274" s="19"/>
      <c r="U274" s="150">
        <v>3.1099999999999999E-2</v>
      </c>
      <c r="W274" s="154">
        <f t="shared" si="117"/>
        <v>161.86026100000001</v>
      </c>
      <c r="Y274" s="159">
        <f t="shared" si="118"/>
        <v>25.139738999999992</v>
      </c>
    </row>
    <row r="275" spans="1:25" x14ac:dyDescent="0.2">
      <c r="A275" s="21"/>
      <c r="C275" s="72" t="s">
        <v>167</v>
      </c>
      <c r="E275" s="1" t="s">
        <v>120</v>
      </c>
      <c r="F275" s="1" t="s">
        <v>104</v>
      </c>
      <c r="G275" s="32">
        <v>-5</v>
      </c>
      <c r="I275" s="170">
        <v>5182.59</v>
      </c>
      <c r="J275" s="43"/>
      <c r="K275" s="44">
        <v>1292</v>
      </c>
      <c r="L275" s="44"/>
      <c r="M275" s="44">
        <v>4150</v>
      </c>
      <c r="N275" s="44"/>
      <c r="O275" s="44">
        <v>186</v>
      </c>
      <c r="Q275" s="67">
        <f t="shared" si="115"/>
        <v>3.5889391211730044</v>
      </c>
      <c r="S275" s="76">
        <f t="shared" si="116"/>
        <v>22.3</v>
      </c>
      <c r="T275" s="19"/>
      <c r="U275" s="150">
        <v>3.1099999999999999E-2</v>
      </c>
      <c r="W275" s="154">
        <f t="shared" si="117"/>
        <v>161.178549</v>
      </c>
      <c r="Y275" s="159">
        <f t="shared" si="118"/>
        <v>24.821450999999996</v>
      </c>
    </row>
    <row r="276" spans="1:25" x14ac:dyDescent="0.2">
      <c r="A276" s="21"/>
      <c r="C276" s="72" t="s">
        <v>168</v>
      </c>
      <c r="E276" s="1" t="s">
        <v>120</v>
      </c>
      <c r="F276" s="1" t="s">
        <v>104</v>
      </c>
      <c r="G276" s="32">
        <v>-5</v>
      </c>
      <c r="I276" s="170">
        <v>5328.44</v>
      </c>
      <c r="J276" s="43"/>
      <c r="K276" s="44">
        <v>1315</v>
      </c>
      <c r="L276" s="44"/>
      <c r="M276" s="44">
        <v>4280</v>
      </c>
      <c r="N276" s="44"/>
      <c r="O276" s="44">
        <v>192</v>
      </c>
      <c r="Q276" s="67">
        <f t="shared" si="115"/>
        <v>3.6033060332855396</v>
      </c>
      <c r="S276" s="76">
        <f t="shared" si="116"/>
        <v>22.3</v>
      </c>
      <c r="T276" s="19"/>
      <c r="U276" s="150">
        <v>3.1199999999999999E-2</v>
      </c>
      <c r="W276" s="154">
        <f t="shared" si="117"/>
        <v>166.24732799999998</v>
      </c>
      <c r="Y276" s="159">
        <f t="shared" si="118"/>
        <v>25.752672000000018</v>
      </c>
    </row>
    <row r="277" spans="1:25" x14ac:dyDescent="0.2">
      <c r="A277" s="21"/>
      <c r="C277" s="72" t="s">
        <v>169</v>
      </c>
      <c r="E277" s="1" t="s">
        <v>120</v>
      </c>
      <c r="F277" s="1" t="s">
        <v>104</v>
      </c>
      <c r="G277" s="32">
        <v>-5</v>
      </c>
      <c r="I277" s="172">
        <v>25332.91</v>
      </c>
      <c r="J277" s="43"/>
      <c r="K277" s="44">
        <v>2410</v>
      </c>
      <c r="L277" s="44"/>
      <c r="M277" s="44">
        <v>24190</v>
      </c>
      <c r="N277" s="44"/>
      <c r="O277" s="44">
        <v>1079</v>
      </c>
      <c r="Q277" s="67">
        <f t="shared" si="115"/>
        <v>4.2592817011547428</v>
      </c>
      <c r="S277" s="76">
        <f t="shared" si="116"/>
        <v>22.4</v>
      </c>
      <c r="T277" s="19"/>
      <c r="U277" s="150">
        <v>3.1E-2</v>
      </c>
      <c r="W277" s="158">
        <f t="shared" si="117"/>
        <v>785.32020999999997</v>
      </c>
      <c r="Y277" s="164">
        <f t="shared" si="118"/>
        <v>293.67979000000003</v>
      </c>
    </row>
    <row r="278" spans="1:25" x14ac:dyDescent="0.2">
      <c r="A278" s="21"/>
      <c r="E278" s="1"/>
      <c r="F278" s="1"/>
      <c r="G278" s="32"/>
      <c r="I278" s="170"/>
      <c r="K278" s="37"/>
      <c r="L278" s="33"/>
      <c r="M278" s="37"/>
      <c r="N278" s="33"/>
      <c r="O278" s="37"/>
      <c r="Q278" s="21"/>
      <c r="S278" s="20"/>
      <c r="T278" s="19"/>
      <c r="U278" s="150"/>
    </row>
    <row r="279" spans="1:25" x14ac:dyDescent="0.2">
      <c r="A279" s="21"/>
      <c r="C279" s="18" t="s">
        <v>141</v>
      </c>
      <c r="E279" s="1"/>
      <c r="F279" s="1"/>
      <c r="G279" s="32"/>
      <c r="I279" s="33">
        <f>+SUBTOTAL(9,I267:I278)</f>
        <v>3796322.9999999995</v>
      </c>
      <c r="K279" s="33">
        <f>+SUBTOTAL(9,K267:K278)</f>
        <v>1244579</v>
      </c>
      <c r="L279" s="33"/>
      <c r="M279" s="33">
        <f>+SUBTOTAL(9,M267:M278)</f>
        <v>2741561</v>
      </c>
      <c r="N279" s="33"/>
      <c r="O279" s="33">
        <f>+SUBTOTAL(9,O267:O278)</f>
        <v>143821</v>
      </c>
      <c r="Q279" s="67">
        <f t="shared" ref="Q279" si="119">IF(O279/I279*100=0,"-     ",O279/I279*100)</f>
        <v>3.7884289613923796</v>
      </c>
      <c r="S279" s="76">
        <f t="shared" ref="S279" si="120">IF(O279=0,"-     ",ROUND(M279/O279,1))</f>
        <v>19.100000000000001</v>
      </c>
      <c r="T279" s="19"/>
      <c r="U279" s="150"/>
      <c r="W279" s="33">
        <f>+SUBTOTAL(9,W267:W278)</f>
        <v>106346.72571299998</v>
      </c>
      <c r="Y279" s="33">
        <f>+SUBTOTAL(9,Y267:Y278)</f>
        <v>37474.274287</v>
      </c>
    </row>
    <row r="280" spans="1:25" x14ac:dyDescent="0.2">
      <c r="A280" s="21"/>
      <c r="E280" s="1"/>
      <c r="F280" s="1"/>
      <c r="G280" s="32"/>
      <c r="I280" s="159"/>
      <c r="K280" s="159"/>
      <c r="L280" s="33"/>
      <c r="M280" s="159"/>
      <c r="N280" s="33"/>
      <c r="O280" s="159"/>
      <c r="Q280" s="21"/>
      <c r="S280" s="20"/>
      <c r="T280" s="19"/>
      <c r="U280" s="150"/>
      <c r="W280" s="159"/>
    </row>
    <row r="281" spans="1:25" ht="15.75" x14ac:dyDescent="0.25">
      <c r="A281" s="21"/>
      <c r="C281" s="15" t="s">
        <v>39</v>
      </c>
      <c r="E281" s="2"/>
      <c r="G281" s="29"/>
      <c r="H281" s="14"/>
      <c r="I281" s="51">
        <f>+SUBTOTAL(9,I179:I280)</f>
        <v>237736376.65999991</v>
      </c>
      <c r="J281" s="14"/>
      <c r="K281" s="51">
        <f>+SUBTOTAL(9,K179:K280)</f>
        <v>70021698</v>
      </c>
      <c r="L281" s="38"/>
      <c r="M281" s="51">
        <f>+SUBTOTAL(9,M179:M280)</f>
        <v>179601499</v>
      </c>
      <c r="N281" s="38"/>
      <c r="O281" s="51">
        <f>+SUBTOTAL(9,O179:O280)</f>
        <v>10322047</v>
      </c>
      <c r="P281" s="14"/>
      <c r="Q281" s="82">
        <f t="shared" ref="Q281" si="121">IF(O281/I281*100=0,"-     ",O281/I281*100)</f>
        <v>4.3418037849386995</v>
      </c>
      <c r="R281" s="252"/>
      <c r="S281" s="277">
        <f t="shared" ref="S281" si="122">IF(O281=0,"-     ",ROUND(M281/O281,1))</f>
        <v>17.399999999999999</v>
      </c>
      <c r="T281" s="19"/>
      <c r="U281" s="150"/>
      <c r="W281" s="51">
        <f>+SUBTOTAL(9,W179:W280)</f>
        <v>8745834.0682309978</v>
      </c>
      <c r="Y281" s="51">
        <f>+SUBTOTAL(9,Y179:Y280)</f>
        <v>1576212.9317689997</v>
      </c>
    </row>
    <row r="282" spans="1:25" ht="15.75" x14ac:dyDescent="0.25">
      <c r="A282" s="21"/>
      <c r="C282" s="15"/>
      <c r="E282" s="2"/>
      <c r="G282" s="29"/>
      <c r="H282" s="14"/>
      <c r="I282" s="170"/>
      <c r="J282" s="14"/>
      <c r="K282" s="38"/>
      <c r="L282" s="38"/>
      <c r="M282" s="38"/>
      <c r="N282" s="38"/>
      <c r="O282" s="38"/>
      <c r="P282" s="14"/>
      <c r="Q282" s="21"/>
      <c r="S282" s="20"/>
      <c r="T282" s="19"/>
      <c r="U282" s="150"/>
    </row>
    <row r="283" spans="1:25" x14ac:dyDescent="0.2">
      <c r="A283" s="21"/>
      <c r="E283" s="2"/>
      <c r="G283" s="32"/>
      <c r="I283" s="170"/>
      <c r="K283" s="33"/>
      <c r="L283" s="33"/>
      <c r="M283" s="33"/>
      <c r="N283" s="33"/>
      <c r="O283" s="33"/>
      <c r="Q283" s="21"/>
      <c r="S283" s="20"/>
      <c r="T283" s="19"/>
      <c r="U283" s="150"/>
    </row>
    <row r="284" spans="1:25" ht="15.75" x14ac:dyDescent="0.25">
      <c r="A284" s="21"/>
      <c r="C284" s="4" t="s">
        <v>40</v>
      </c>
      <c r="E284" s="2"/>
      <c r="G284" s="32"/>
      <c r="I284" s="170"/>
      <c r="K284" s="33"/>
      <c r="L284" s="33"/>
      <c r="M284" s="33"/>
      <c r="N284" s="33"/>
      <c r="O284" s="33"/>
      <c r="Q284" s="21"/>
      <c r="S284" s="20"/>
      <c r="T284" s="19"/>
      <c r="U284" s="150"/>
    </row>
    <row r="285" spans="1:25" s="57" customFormat="1" ht="15.75" x14ac:dyDescent="0.25">
      <c r="A285" s="56"/>
      <c r="C285" s="60"/>
      <c r="E285" s="61"/>
      <c r="G285" s="41"/>
      <c r="I285" s="169"/>
      <c r="K285" s="62"/>
      <c r="L285" s="62"/>
      <c r="M285" s="62"/>
      <c r="N285" s="62"/>
      <c r="O285" s="62"/>
      <c r="Q285" s="56"/>
      <c r="S285" s="63"/>
      <c r="T285" s="64"/>
      <c r="U285" s="151"/>
      <c r="W285" s="156"/>
      <c r="Y285" s="161"/>
    </row>
    <row r="286" spans="1:25" s="57" customFormat="1" x14ac:dyDescent="0.2">
      <c r="A286" s="56">
        <v>350.1</v>
      </c>
      <c r="C286" s="57" t="s">
        <v>142</v>
      </c>
      <c r="E286" s="1" t="s">
        <v>187</v>
      </c>
      <c r="F286" s="1"/>
      <c r="G286" s="32">
        <v>0</v>
      </c>
      <c r="H286"/>
      <c r="I286" s="170">
        <v>7781410.5899999999</v>
      </c>
      <c r="J286" s="43"/>
      <c r="K286" s="44">
        <v>2271916</v>
      </c>
      <c r="L286" s="44"/>
      <c r="M286" s="44">
        <v>5509495</v>
      </c>
      <c r="N286" s="44"/>
      <c r="O286" s="44">
        <v>116377</v>
      </c>
      <c r="P286"/>
      <c r="Q286" s="67">
        <f t="shared" ref="Q286:Q293" si="123">IF(O286/I286*100=0,"-     ",O286/I286*100)</f>
        <v>1.4955771662988422</v>
      </c>
      <c r="R286"/>
      <c r="S286" s="76">
        <f t="shared" ref="S286:S293" si="124">IF(O286=0,"-     ",ROUND(M286/O286,1))</f>
        <v>47.3</v>
      </c>
      <c r="T286" s="64"/>
      <c r="U286" s="151">
        <v>3.9199999999999999E-2</v>
      </c>
      <c r="W286" s="154">
        <f t="shared" ref="W286:W293" si="125">I286*U286</f>
        <v>305031.29512799997</v>
      </c>
      <c r="Y286" s="159">
        <f t="shared" ref="Y286:Y293" si="126">O286-W286</f>
        <v>-188654.29512799997</v>
      </c>
    </row>
    <row r="287" spans="1:25" x14ac:dyDescent="0.2">
      <c r="A287" s="21">
        <v>352.1</v>
      </c>
      <c r="C287" t="s">
        <v>86</v>
      </c>
      <c r="E287" s="1" t="s">
        <v>122</v>
      </c>
      <c r="F287" s="1"/>
      <c r="G287" s="32">
        <v>-5</v>
      </c>
      <c r="I287" s="170">
        <v>6456555.1299999999</v>
      </c>
      <c r="J287" s="43"/>
      <c r="K287" s="44">
        <v>1500856</v>
      </c>
      <c r="L287" s="44"/>
      <c r="M287" s="44">
        <v>5278527</v>
      </c>
      <c r="N287" s="44"/>
      <c r="O287" s="44">
        <v>112155</v>
      </c>
      <c r="Q287" s="67">
        <f t="shared" si="123"/>
        <v>1.7370718245535992</v>
      </c>
      <c r="S287" s="76">
        <f t="shared" si="124"/>
        <v>47.1</v>
      </c>
      <c r="T287" s="19"/>
      <c r="U287" s="150">
        <v>1.17E-2</v>
      </c>
      <c r="W287" s="154">
        <f t="shared" si="125"/>
        <v>75541.695021000007</v>
      </c>
      <c r="Y287" s="159">
        <f t="shared" si="126"/>
        <v>36613.304978999993</v>
      </c>
    </row>
    <row r="288" spans="1:25" x14ac:dyDescent="0.2">
      <c r="A288" s="21">
        <v>353.1</v>
      </c>
      <c r="C288" t="s">
        <v>87</v>
      </c>
      <c r="E288" s="1" t="s">
        <v>121</v>
      </c>
      <c r="F288" s="1"/>
      <c r="G288" s="32">
        <v>-10</v>
      </c>
      <c r="I288" s="170">
        <v>127564599.08</v>
      </c>
      <c r="J288" s="43"/>
      <c r="K288" s="44">
        <v>69433144</v>
      </c>
      <c r="L288" s="44"/>
      <c r="M288" s="44">
        <v>70887915</v>
      </c>
      <c r="N288" s="44"/>
      <c r="O288" s="44">
        <v>1763324</v>
      </c>
      <c r="Q288" s="67">
        <f t="shared" si="123"/>
        <v>1.3822988609043181</v>
      </c>
      <c r="S288" s="76">
        <f t="shared" si="124"/>
        <v>40.200000000000003</v>
      </c>
      <c r="T288" s="19"/>
      <c r="U288" s="150">
        <v>1.32E-2</v>
      </c>
      <c r="W288" s="154">
        <f t="shared" si="125"/>
        <v>1683852.7078559999</v>
      </c>
      <c r="Y288" s="159">
        <f t="shared" si="126"/>
        <v>79471.292144000065</v>
      </c>
    </row>
    <row r="289" spans="1:25" x14ac:dyDescent="0.2">
      <c r="A289" s="21">
        <v>354</v>
      </c>
      <c r="C289" t="s">
        <v>88</v>
      </c>
      <c r="E289" s="1" t="s">
        <v>188</v>
      </c>
      <c r="F289" s="1"/>
      <c r="G289" s="32">
        <v>-50</v>
      </c>
      <c r="I289" s="170">
        <v>40070495.049999997</v>
      </c>
      <c r="J289" s="43"/>
      <c r="K289" s="44">
        <v>22555849</v>
      </c>
      <c r="L289" s="44"/>
      <c r="M289" s="44">
        <v>37549894</v>
      </c>
      <c r="N289" s="44"/>
      <c r="O289" s="44">
        <v>688232</v>
      </c>
      <c r="Q289" s="67">
        <f t="shared" si="123"/>
        <v>1.7175530253400253</v>
      </c>
      <c r="S289" s="76">
        <f t="shared" si="124"/>
        <v>54.6</v>
      </c>
      <c r="T289" s="19"/>
      <c r="U289" s="150">
        <v>1.38E-2</v>
      </c>
      <c r="W289" s="154">
        <f t="shared" si="125"/>
        <v>552972.8316899999</v>
      </c>
      <c r="Y289" s="159">
        <f t="shared" si="126"/>
        <v>135259.1683100001</v>
      </c>
    </row>
    <row r="290" spans="1:25" x14ac:dyDescent="0.2">
      <c r="A290" s="21">
        <v>355</v>
      </c>
      <c r="C290" t="s">
        <v>89</v>
      </c>
      <c r="E290" s="1" t="s">
        <v>189</v>
      </c>
      <c r="F290" s="1"/>
      <c r="G290" s="32">
        <v>-55</v>
      </c>
      <c r="I290" s="170">
        <v>53282211.939999998</v>
      </c>
      <c r="J290" s="43"/>
      <c r="K290" s="44">
        <v>18093397</v>
      </c>
      <c r="L290" s="44"/>
      <c r="M290" s="44">
        <v>64494032</v>
      </c>
      <c r="N290" s="44"/>
      <c r="O290" s="44">
        <v>1542009</v>
      </c>
      <c r="Q290" s="67">
        <f t="shared" si="123"/>
        <v>2.8940408887987319</v>
      </c>
      <c r="S290" s="76">
        <f t="shared" si="124"/>
        <v>41.8</v>
      </c>
      <c r="T290" s="19"/>
      <c r="U290" s="150">
        <v>2.9499999999999998E-2</v>
      </c>
      <c r="W290" s="154">
        <f t="shared" si="125"/>
        <v>1571825.2522299998</v>
      </c>
      <c r="Y290" s="159">
        <f t="shared" si="126"/>
        <v>-29816.252229999751</v>
      </c>
    </row>
    <row r="291" spans="1:25" x14ac:dyDescent="0.2">
      <c r="A291" s="21">
        <v>356</v>
      </c>
      <c r="C291" t="s">
        <v>90</v>
      </c>
      <c r="E291" s="1" t="s">
        <v>190</v>
      </c>
      <c r="F291" s="1"/>
      <c r="G291" s="32">
        <v>-40</v>
      </c>
      <c r="I291" s="170">
        <v>47242306.840000004</v>
      </c>
      <c r="J291" s="43"/>
      <c r="K291" s="44">
        <v>24580970</v>
      </c>
      <c r="L291" s="44"/>
      <c r="M291" s="44">
        <v>41558260</v>
      </c>
      <c r="N291" s="44"/>
      <c r="O291" s="44">
        <v>1179283</v>
      </c>
      <c r="Q291" s="67">
        <f t="shared" si="123"/>
        <v>2.4962434709083734</v>
      </c>
      <c r="S291" s="76">
        <f t="shared" si="124"/>
        <v>35.200000000000003</v>
      </c>
      <c r="T291" s="19"/>
      <c r="U291" s="150">
        <v>2.52E-2</v>
      </c>
      <c r="W291" s="154">
        <f t="shared" si="125"/>
        <v>1190506.132368</v>
      </c>
      <c r="Y291" s="159">
        <f t="shared" si="126"/>
        <v>-11223.132367999991</v>
      </c>
    </row>
    <row r="292" spans="1:25" x14ac:dyDescent="0.2">
      <c r="A292" s="21">
        <v>357</v>
      </c>
      <c r="C292" t="s">
        <v>91</v>
      </c>
      <c r="E292" s="1" t="s">
        <v>117</v>
      </c>
      <c r="F292" s="1"/>
      <c r="G292" s="32">
        <v>0</v>
      </c>
      <c r="I292" s="170">
        <v>2437093.5699999998</v>
      </c>
      <c r="J292" s="43"/>
      <c r="K292" s="44">
        <v>617934</v>
      </c>
      <c r="L292" s="44"/>
      <c r="M292" s="44">
        <v>1819160</v>
      </c>
      <c r="N292" s="44"/>
      <c r="O292" s="44">
        <v>40795</v>
      </c>
      <c r="Q292" s="67">
        <f t="shared" si="123"/>
        <v>1.6739201359429134</v>
      </c>
      <c r="S292" s="76">
        <f t="shared" si="124"/>
        <v>44.6</v>
      </c>
      <c r="T292" s="19"/>
      <c r="U292" s="150">
        <v>1.8499999999999999E-2</v>
      </c>
      <c r="W292" s="154">
        <f t="shared" si="125"/>
        <v>45086.231044999993</v>
      </c>
      <c r="Y292" s="159">
        <f t="shared" si="126"/>
        <v>-4291.2310449999932</v>
      </c>
    </row>
    <row r="293" spans="1:25" x14ac:dyDescent="0.2">
      <c r="A293" s="21">
        <v>358</v>
      </c>
      <c r="C293" t="s">
        <v>92</v>
      </c>
      <c r="E293" s="1" t="s">
        <v>191</v>
      </c>
      <c r="F293" s="1"/>
      <c r="G293" s="32">
        <v>-5</v>
      </c>
      <c r="I293" s="172">
        <v>5659798.3799999999</v>
      </c>
      <c r="J293" s="43"/>
      <c r="K293" s="44">
        <v>2183949</v>
      </c>
      <c r="L293" s="44"/>
      <c r="M293" s="44">
        <v>3758839</v>
      </c>
      <c r="N293" s="44"/>
      <c r="O293" s="44">
        <v>168808</v>
      </c>
      <c r="Q293" s="67">
        <f t="shared" si="123"/>
        <v>2.9825797434148176</v>
      </c>
      <c r="S293" s="76">
        <f t="shared" si="124"/>
        <v>22.3</v>
      </c>
      <c r="T293" s="19"/>
      <c r="U293" s="150">
        <v>3.6499999999999998E-2</v>
      </c>
      <c r="W293" s="158">
        <f t="shared" si="125"/>
        <v>206582.64086999997</v>
      </c>
      <c r="Y293" s="164">
        <f t="shared" si="126"/>
        <v>-37774.640869999974</v>
      </c>
    </row>
    <row r="294" spans="1:25" x14ac:dyDescent="0.2">
      <c r="A294" s="21"/>
      <c r="E294" s="2"/>
      <c r="G294" s="32"/>
      <c r="I294" s="170"/>
      <c r="K294" s="37"/>
      <c r="L294" s="33"/>
      <c r="M294" s="37"/>
      <c r="N294" s="33"/>
      <c r="O294" s="37"/>
      <c r="Q294" s="21"/>
      <c r="S294" s="20"/>
      <c r="T294" s="19"/>
      <c r="U294" s="150"/>
    </row>
    <row r="295" spans="1:25" ht="15.75" x14ac:dyDescent="0.25">
      <c r="A295" s="21"/>
      <c r="C295" s="16" t="s">
        <v>43</v>
      </c>
      <c r="E295" s="10"/>
      <c r="F295" s="14"/>
      <c r="G295" s="29"/>
      <c r="H295" s="14"/>
      <c r="I295" s="174">
        <f>+SUBTOTAL(9,I286:I294)</f>
        <v>290494470.57999998</v>
      </c>
      <c r="J295" s="14"/>
      <c r="K295" s="174">
        <f>+SUBTOTAL(9,K286:K294)</f>
        <v>141238015</v>
      </c>
      <c r="L295" s="38"/>
      <c r="M295" s="174">
        <f>+SUBTOTAL(9,M286:M294)</f>
        <v>230856122</v>
      </c>
      <c r="N295" s="38"/>
      <c r="O295" s="174">
        <f>+SUBTOTAL(9,O286:O294)</f>
        <v>5610983</v>
      </c>
      <c r="Q295" s="82">
        <f t="shared" ref="Q295" si="127">IF(O295/I295*100=0,"-     ",O295/I295*100)</f>
        <v>1.9315283312612237</v>
      </c>
      <c r="R295" s="252"/>
      <c r="S295" s="277">
        <f t="shared" ref="S295" si="128">IF(O295=0,"-     ",ROUND(M295/O295,1))</f>
        <v>41.1</v>
      </c>
      <c r="T295" s="19"/>
      <c r="U295" s="150"/>
      <c r="W295" s="174">
        <f>+SUBTOTAL(9,W286:W294)</f>
        <v>5631398.786208</v>
      </c>
      <c r="Y295" s="174">
        <f>+SUBTOTAL(9,Y286:Y294)</f>
        <v>-20415.78620799951</v>
      </c>
    </row>
    <row r="296" spans="1:25" ht="15.75" x14ac:dyDescent="0.25">
      <c r="A296" s="21"/>
      <c r="C296" s="16"/>
      <c r="E296" s="10"/>
      <c r="F296" s="14"/>
      <c r="G296" s="29"/>
      <c r="H296" s="14"/>
      <c r="I296" s="170"/>
      <c r="J296" s="14"/>
      <c r="K296" s="38"/>
      <c r="L296" s="38"/>
      <c r="M296" s="38"/>
      <c r="N296" s="38"/>
      <c r="O296" s="38"/>
      <c r="Q296" s="21"/>
      <c r="S296" s="20"/>
      <c r="T296" s="19"/>
      <c r="U296" s="150"/>
    </row>
    <row r="297" spans="1:25" x14ac:dyDescent="0.2">
      <c r="A297" s="21"/>
      <c r="E297" s="2"/>
      <c r="G297" s="32"/>
      <c r="I297" s="170"/>
      <c r="K297" s="33"/>
      <c r="L297" s="33"/>
      <c r="M297" s="33"/>
      <c r="N297" s="33"/>
      <c r="O297" s="33"/>
      <c r="Q297" s="21"/>
      <c r="S297" s="20"/>
      <c r="T297" s="19"/>
      <c r="U297" s="150"/>
    </row>
    <row r="298" spans="1:25" ht="15.75" x14ac:dyDescent="0.25">
      <c r="A298" s="21"/>
      <c r="B298" s="19"/>
      <c r="C298" s="4" t="s">
        <v>44</v>
      </c>
      <c r="D298" s="19"/>
      <c r="E298" s="2"/>
      <c r="F298" s="19"/>
      <c r="G298" s="32"/>
      <c r="H298" s="19"/>
      <c r="I298" s="170"/>
      <c r="J298" s="19"/>
      <c r="K298" s="33"/>
      <c r="L298" s="33"/>
      <c r="M298" s="33"/>
      <c r="N298" s="33"/>
      <c r="O298" s="33"/>
      <c r="P298" s="19"/>
      <c r="Q298" s="21"/>
      <c r="R298" s="19"/>
      <c r="S298" s="20"/>
      <c r="T298" s="19"/>
      <c r="U298" s="150"/>
    </row>
    <row r="299" spans="1:25" s="57" customFormat="1" ht="15.75" x14ac:dyDescent="0.25">
      <c r="A299" s="56"/>
      <c r="C299" s="60"/>
      <c r="E299" s="61"/>
      <c r="G299" s="41"/>
      <c r="I299" s="169"/>
      <c r="K299" s="62"/>
      <c r="L299" s="62"/>
      <c r="M299" s="62"/>
      <c r="N299" s="62"/>
      <c r="O299" s="62"/>
      <c r="Q299" s="56"/>
      <c r="S299" s="63"/>
      <c r="T299" s="64"/>
      <c r="U299" s="151"/>
      <c r="W299" s="156"/>
      <c r="Y299" s="161"/>
    </row>
    <row r="300" spans="1:25" x14ac:dyDescent="0.2">
      <c r="A300" s="21">
        <v>361</v>
      </c>
      <c r="C300" s="71" t="s">
        <v>125</v>
      </c>
      <c r="E300" s="1" t="s">
        <v>192</v>
      </c>
      <c r="F300" s="1"/>
      <c r="G300" s="32">
        <v>-10</v>
      </c>
      <c r="I300" s="170">
        <v>4257660.38</v>
      </c>
      <c r="J300" s="43"/>
      <c r="K300" s="44">
        <v>1934525</v>
      </c>
      <c r="L300" s="44"/>
      <c r="M300" s="44">
        <v>2748901</v>
      </c>
      <c r="N300" s="44"/>
      <c r="O300" s="44">
        <v>68679</v>
      </c>
      <c r="Q300" s="67">
        <f t="shared" ref="Q300:Q311" si="129">IF(O300/I300*100=0,"-     ",O300/I300*100)</f>
        <v>1.6130690066923563</v>
      </c>
      <c r="S300" s="76">
        <f t="shared" ref="S300:S311" si="130">IF(O300=0,"-     ",ROUND(M300/O300,1))</f>
        <v>40</v>
      </c>
      <c r="T300" s="19"/>
      <c r="U300" s="150">
        <v>1.01E-2</v>
      </c>
      <c r="W300" s="154">
        <f t="shared" ref="W300:W311" si="131">I300*U300</f>
        <v>43002.369837999999</v>
      </c>
      <c r="Y300" s="159">
        <f t="shared" ref="Y300:Y311" si="132">O300-W300</f>
        <v>25676.630162000001</v>
      </c>
    </row>
    <row r="301" spans="1:25" x14ac:dyDescent="0.2">
      <c r="A301" s="21">
        <v>362</v>
      </c>
      <c r="C301" s="11" t="s">
        <v>41</v>
      </c>
      <c r="E301" s="1" t="s">
        <v>179</v>
      </c>
      <c r="F301" s="1"/>
      <c r="G301" s="32">
        <v>-15</v>
      </c>
      <c r="I301" s="170">
        <v>106268031.31999999</v>
      </c>
      <c r="J301" s="43"/>
      <c r="K301" s="44">
        <v>37506516</v>
      </c>
      <c r="L301" s="44"/>
      <c r="M301" s="44">
        <v>84701720</v>
      </c>
      <c r="N301" s="44"/>
      <c r="O301" s="44">
        <v>2221197</v>
      </c>
      <c r="Q301" s="67">
        <f t="shared" si="129"/>
        <v>2.0901836351060394</v>
      </c>
      <c r="S301" s="76">
        <f t="shared" si="130"/>
        <v>38.1</v>
      </c>
      <c r="T301" s="19"/>
      <c r="U301" s="150">
        <v>1.01E-2</v>
      </c>
      <c r="W301" s="154">
        <f t="shared" si="131"/>
        <v>1073307.1163319999</v>
      </c>
      <c r="Y301" s="159">
        <f t="shared" si="132"/>
        <v>1147889.8836680001</v>
      </c>
    </row>
    <row r="302" spans="1:25" x14ac:dyDescent="0.2">
      <c r="A302" s="21">
        <v>364</v>
      </c>
      <c r="C302" t="s">
        <v>177</v>
      </c>
      <c r="E302" s="1" t="s">
        <v>123</v>
      </c>
      <c r="F302" s="1"/>
      <c r="G302" s="32">
        <v>-70</v>
      </c>
      <c r="I302" s="170">
        <v>135482459.5</v>
      </c>
      <c r="J302" s="43"/>
      <c r="K302" s="44">
        <v>68100569</v>
      </c>
      <c r="L302" s="44"/>
      <c r="M302" s="44">
        <v>162219612</v>
      </c>
      <c r="N302" s="44"/>
      <c r="O302" s="44">
        <v>4586729</v>
      </c>
      <c r="Q302" s="67">
        <f t="shared" si="129"/>
        <v>3.3854781031636056</v>
      </c>
      <c r="S302" s="76">
        <f t="shared" si="130"/>
        <v>35.4</v>
      </c>
      <c r="T302" s="19"/>
      <c r="U302" s="150">
        <v>0.03</v>
      </c>
      <c r="W302" s="154">
        <f t="shared" si="131"/>
        <v>4064473.7849999997</v>
      </c>
      <c r="Y302" s="159">
        <f t="shared" si="132"/>
        <v>522255.21500000032</v>
      </c>
    </row>
    <row r="303" spans="1:25" x14ac:dyDescent="0.2">
      <c r="A303" s="21">
        <v>365</v>
      </c>
      <c r="C303" t="s">
        <v>42</v>
      </c>
      <c r="E303" s="1" t="s">
        <v>179</v>
      </c>
      <c r="F303" s="1"/>
      <c r="G303" s="32">
        <v>-60</v>
      </c>
      <c r="I303" s="170">
        <v>234012661.34</v>
      </c>
      <c r="J303" s="43"/>
      <c r="K303" s="44">
        <v>97059045</v>
      </c>
      <c r="L303" s="44"/>
      <c r="M303" s="44">
        <v>277361213</v>
      </c>
      <c r="N303" s="44"/>
      <c r="O303" s="44">
        <v>6977970</v>
      </c>
      <c r="Q303" s="67">
        <f t="shared" si="129"/>
        <v>2.9818771172648724</v>
      </c>
      <c r="S303" s="76">
        <f t="shared" si="130"/>
        <v>39.700000000000003</v>
      </c>
      <c r="T303" s="19"/>
      <c r="U303" s="150">
        <v>2.9000000000000001E-2</v>
      </c>
      <c r="W303" s="154">
        <f t="shared" si="131"/>
        <v>6786367.1788600003</v>
      </c>
      <c r="Y303" s="159">
        <f t="shared" si="132"/>
        <v>191602.82113999967</v>
      </c>
    </row>
    <row r="304" spans="1:25" x14ac:dyDescent="0.2">
      <c r="A304" s="21">
        <v>366</v>
      </c>
      <c r="C304" s="71" t="s">
        <v>126</v>
      </c>
      <c r="E304" s="1" t="s">
        <v>193</v>
      </c>
      <c r="F304" s="1"/>
      <c r="G304" s="32">
        <v>-20</v>
      </c>
      <c r="I304" s="170">
        <v>69528364.129999995</v>
      </c>
      <c r="J304" s="43"/>
      <c r="K304" s="44">
        <v>26343100</v>
      </c>
      <c r="L304" s="44"/>
      <c r="M304" s="44">
        <v>57090937</v>
      </c>
      <c r="N304" s="44"/>
      <c r="O304" s="44">
        <v>1041697</v>
      </c>
      <c r="Q304" s="67">
        <f t="shared" si="129"/>
        <v>1.4982331499304327</v>
      </c>
      <c r="S304" s="76">
        <f t="shared" si="130"/>
        <v>54.8</v>
      </c>
      <c r="T304" s="19"/>
      <c r="U304" s="150">
        <v>1.2500000000000001E-2</v>
      </c>
      <c r="W304" s="154">
        <f t="shared" si="131"/>
        <v>869104.55162499996</v>
      </c>
      <c r="Y304" s="159">
        <f t="shared" si="132"/>
        <v>172592.44837500004</v>
      </c>
    </row>
    <row r="305" spans="1:25" x14ac:dyDescent="0.2">
      <c r="A305" s="21">
        <v>367</v>
      </c>
      <c r="C305" t="s">
        <v>45</v>
      </c>
      <c r="E305" s="1" t="s">
        <v>117</v>
      </c>
      <c r="F305" s="1"/>
      <c r="G305" s="32">
        <v>-20</v>
      </c>
      <c r="I305" s="170">
        <v>145471542.41</v>
      </c>
      <c r="J305" s="43"/>
      <c r="K305" s="44">
        <v>48421476</v>
      </c>
      <c r="L305" s="44"/>
      <c r="M305" s="44">
        <v>126144375</v>
      </c>
      <c r="N305" s="44"/>
      <c r="O305" s="44">
        <v>2797549</v>
      </c>
      <c r="Q305" s="67">
        <f t="shared" si="129"/>
        <v>1.923090216583619</v>
      </c>
      <c r="S305" s="76">
        <f t="shared" si="130"/>
        <v>45.1</v>
      </c>
      <c r="T305" s="19"/>
      <c r="U305" s="150">
        <v>1.7600000000000001E-2</v>
      </c>
      <c r="W305" s="154">
        <f t="shared" si="131"/>
        <v>2560299.1464160001</v>
      </c>
      <c r="Y305" s="159">
        <f t="shared" si="132"/>
        <v>237249.85358399991</v>
      </c>
    </row>
    <row r="306" spans="1:25" x14ac:dyDescent="0.2">
      <c r="A306" s="21">
        <v>368</v>
      </c>
      <c r="C306" t="s">
        <v>46</v>
      </c>
      <c r="E306" s="1" t="s">
        <v>186</v>
      </c>
      <c r="F306" s="1"/>
      <c r="G306" s="32">
        <v>-20</v>
      </c>
      <c r="I306" s="170">
        <v>140346229.93000001</v>
      </c>
      <c r="J306" s="43"/>
      <c r="K306" s="44">
        <v>63165088</v>
      </c>
      <c r="L306" s="44"/>
      <c r="M306" s="44">
        <v>105250388</v>
      </c>
      <c r="N306" s="44"/>
      <c r="O306" s="44">
        <v>3341572</v>
      </c>
      <c r="Q306" s="67">
        <f t="shared" si="129"/>
        <v>2.3809488873813454</v>
      </c>
      <c r="S306" s="76">
        <f t="shared" si="130"/>
        <v>31.5</v>
      </c>
      <c r="T306" s="19"/>
      <c r="U306" s="150">
        <v>2.18E-2</v>
      </c>
      <c r="W306" s="154">
        <f t="shared" si="131"/>
        <v>3059547.8124740003</v>
      </c>
      <c r="Y306" s="159">
        <f t="shared" si="132"/>
        <v>282024.18752599973</v>
      </c>
    </row>
    <row r="307" spans="1:25" x14ac:dyDescent="0.2">
      <c r="A307" s="21">
        <v>369.1</v>
      </c>
      <c r="C307" t="s">
        <v>93</v>
      </c>
      <c r="E307" s="1" t="s">
        <v>183</v>
      </c>
      <c r="F307" s="1"/>
      <c r="G307" s="32">
        <v>-40</v>
      </c>
      <c r="I307" s="170">
        <v>6152801.5</v>
      </c>
      <c r="J307" s="43"/>
      <c r="K307" s="44">
        <v>1616005</v>
      </c>
      <c r="L307" s="44"/>
      <c r="M307" s="44">
        <v>6997917</v>
      </c>
      <c r="N307" s="44"/>
      <c r="O307" s="44">
        <v>204433</v>
      </c>
      <c r="Q307" s="67">
        <f t="shared" si="129"/>
        <v>3.3226002821641489</v>
      </c>
      <c r="S307" s="76">
        <f t="shared" si="130"/>
        <v>34.200000000000003</v>
      </c>
      <c r="T307" s="19"/>
      <c r="U307" s="150">
        <v>2.4500000000000001E-2</v>
      </c>
      <c r="W307" s="154">
        <f t="shared" si="131"/>
        <v>150743.63675000001</v>
      </c>
      <c r="Y307" s="159">
        <f t="shared" si="132"/>
        <v>53689.363249999995</v>
      </c>
    </row>
    <row r="308" spans="1:25" x14ac:dyDescent="0.2">
      <c r="A308" s="21">
        <v>369.2</v>
      </c>
      <c r="C308" t="s">
        <v>94</v>
      </c>
      <c r="E308" s="1" t="s">
        <v>190</v>
      </c>
      <c r="F308" s="1"/>
      <c r="G308" s="32">
        <v>-100</v>
      </c>
      <c r="I308" s="170">
        <v>21115396.68</v>
      </c>
      <c r="J308" s="43"/>
      <c r="K308" s="44">
        <v>19735617</v>
      </c>
      <c r="L308" s="44"/>
      <c r="M308" s="44">
        <v>22495176</v>
      </c>
      <c r="N308" s="44"/>
      <c r="O308" s="44">
        <v>758402</v>
      </c>
      <c r="Q308" s="67">
        <f t="shared" si="129"/>
        <v>3.5917014086613879</v>
      </c>
      <c r="S308" s="76">
        <f t="shared" si="130"/>
        <v>29.7</v>
      </c>
      <c r="T308" s="19"/>
      <c r="U308" s="150">
        <v>4.99E-2</v>
      </c>
      <c r="W308" s="154">
        <f t="shared" si="131"/>
        <v>1053658.294332</v>
      </c>
      <c r="Y308" s="159">
        <f t="shared" si="132"/>
        <v>-295256.29433199996</v>
      </c>
    </row>
    <row r="309" spans="1:25" x14ac:dyDescent="0.2">
      <c r="A309" s="21">
        <v>370</v>
      </c>
      <c r="C309" t="s">
        <v>47</v>
      </c>
      <c r="E309" s="1" t="s">
        <v>194</v>
      </c>
      <c r="F309" s="1"/>
      <c r="G309" s="32">
        <v>0</v>
      </c>
      <c r="I309" s="170">
        <v>37655788.090000004</v>
      </c>
      <c r="J309" s="43"/>
      <c r="K309" s="44">
        <v>19907329</v>
      </c>
      <c r="L309" s="44"/>
      <c r="M309" s="44">
        <v>17748459</v>
      </c>
      <c r="N309" s="44"/>
      <c r="O309" s="44">
        <v>1099191</v>
      </c>
      <c r="Q309" s="67">
        <f t="shared" si="129"/>
        <v>2.9190492504707524</v>
      </c>
      <c r="S309" s="76">
        <f t="shared" si="130"/>
        <v>16.100000000000001</v>
      </c>
      <c r="T309" s="19"/>
      <c r="U309" s="150">
        <v>3.7900000000000003E-2</v>
      </c>
      <c r="W309" s="154">
        <f t="shared" si="131"/>
        <v>1427154.3686110002</v>
      </c>
      <c r="Y309" s="159">
        <f t="shared" si="132"/>
        <v>-327963.36861100025</v>
      </c>
    </row>
    <row r="310" spans="1:25" x14ac:dyDescent="0.2">
      <c r="A310" s="21">
        <v>373.1</v>
      </c>
      <c r="C310" t="s">
        <v>95</v>
      </c>
      <c r="E310" s="1" t="s">
        <v>195</v>
      </c>
      <c r="F310" s="1"/>
      <c r="G310" s="32">
        <v>-25</v>
      </c>
      <c r="I310" s="170">
        <v>34508233.240000002</v>
      </c>
      <c r="J310" s="43"/>
      <c r="K310" s="44">
        <v>12877300</v>
      </c>
      <c r="L310" s="44"/>
      <c r="M310" s="44">
        <v>30257992</v>
      </c>
      <c r="N310" s="44"/>
      <c r="O310" s="44">
        <v>1368855</v>
      </c>
      <c r="Q310" s="67">
        <f t="shared" si="129"/>
        <v>3.9667490087939372</v>
      </c>
      <c r="S310" s="76">
        <f t="shared" si="130"/>
        <v>22.1</v>
      </c>
      <c r="T310" s="19"/>
      <c r="U310" s="150">
        <v>2.7699999999999999E-2</v>
      </c>
      <c r="W310" s="154">
        <f t="shared" si="131"/>
        <v>955878.06074800005</v>
      </c>
      <c r="Y310" s="159">
        <f t="shared" si="132"/>
        <v>412976.93925199995</v>
      </c>
    </row>
    <row r="311" spans="1:25" x14ac:dyDescent="0.2">
      <c r="A311" s="21">
        <v>373.2</v>
      </c>
      <c r="C311" s="50" t="s">
        <v>102</v>
      </c>
      <c r="E311" s="1" t="s">
        <v>196</v>
      </c>
      <c r="F311" s="1"/>
      <c r="G311" s="32">
        <v>-30</v>
      </c>
      <c r="I311" s="172">
        <v>48188855.100000001</v>
      </c>
      <c r="J311" s="43"/>
      <c r="K311" s="44">
        <v>21419157</v>
      </c>
      <c r="L311" s="44"/>
      <c r="M311" s="44">
        <v>41226355</v>
      </c>
      <c r="N311" s="44"/>
      <c r="O311" s="44">
        <v>1660101</v>
      </c>
      <c r="Q311" s="67">
        <f t="shared" si="129"/>
        <v>3.4449895033924554</v>
      </c>
      <c r="S311" s="76">
        <f t="shared" si="130"/>
        <v>24.8</v>
      </c>
      <c r="T311" s="19"/>
      <c r="U311" s="150">
        <v>2.9499999999999998E-2</v>
      </c>
      <c r="W311" s="158">
        <f t="shared" si="131"/>
        <v>1421571.22545</v>
      </c>
      <c r="Y311" s="164">
        <f t="shared" si="132"/>
        <v>238529.77454999997</v>
      </c>
    </row>
    <row r="312" spans="1:25" x14ac:dyDescent="0.2">
      <c r="A312" s="21"/>
      <c r="E312" s="2"/>
      <c r="G312" s="32"/>
      <c r="I312" s="170"/>
      <c r="K312" s="37"/>
      <c r="L312" s="33"/>
      <c r="M312" s="37"/>
      <c r="N312" s="33"/>
      <c r="O312" s="37"/>
      <c r="Q312" s="21"/>
      <c r="S312" s="20"/>
      <c r="T312" s="19"/>
      <c r="U312" s="150"/>
    </row>
    <row r="313" spans="1:25" ht="15.75" x14ac:dyDescent="0.25">
      <c r="A313" s="21"/>
      <c r="C313" s="16" t="s">
        <v>48</v>
      </c>
      <c r="E313" s="10"/>
      <c r="F313" s="14"/>
      <c r="G313" s="29"/>
      <c r="H313" s="14"/>
      <c r="I313" s="38">
        <f>+SUBTOTAL(9,I300:I312)</f>
        <v>982988023.62</v>
      </c>
      <c r="J313" s="14"/>
      <c r="K313" s="38">
        <f>+SUBTOTAL(9,K300:K312)</f>
        <v>418085727</v>
      </c>
      <c r="L313" s="38"/>
      <c r="M313" s="38">
        <f>+SUBTOTAL(9,M300:M312)</f>
        <v>934243045</v>
      </c>
      <c r="N313" s="38"/>
      <c r="O313" s="38">
        <f>+SUBTOTAL(9,O300:O312)</f>
        <v>26126375</v>
      </c>
      <c r="P313" s="14"/>
      <c r="Q313" s="82">
        <f t="shared" ref="Q313" si="133">IF(O313/I313*100=0,"-     ",O313/I313*100)</f>
        <v>2.6578528295579562</v>
      </c>
      <c r="R313" s="252"/>
      <c r="S313" s="277">
        <f t="shared" ref="S313" si="134">IF(O313=0,"-     ",ROUND(M313/O313,1))</f>
        <v>35.799999999999997</v>
      </c>
      <c r="T313" s="19"/>
      <c r="U313" s="150"/>
      <c r="W313" s="38">
        <f>+SUBTOTAL(9,W300:W312)</f>
        <v>23465107.546436004</v>
      </c>
      <c r="Y313" s="38">
        <f>+SUBTOTAL(9,Y300:Y312)</f>
        <v>2661267.4535639994</v>
      </c>
    </row>
    <row r="314" spans="1:25" ht="15.75" x14ac:dyDescent="0.25">
      <c r="A314" s="21"/>
      <c r="C314" s="16"/>
      <c r="E314" s="10"/>
      <c r="F314" s="14"/>
      <c r="G314" s="29"/>
      <c r="H314" s="14"/>
      <c r="I314" s="170"/>
      <c r="J314" s="14"/>
      <c r="K314" s="38"/>
      <c r="L314" s="38"/>
      <c r="M314" s="38"/>
      <c r="N314" s="38"/>
      <c r="O314" s="38"/>
      <c r="P314" s="14"/>
      <c r="Q314" s="21"/>
      <c r="S314" s="12"/>
      <c r="T314" s="19"/>
      <c r="U314" s="150"/>
    </row>
    <row r="315" spans="1:25" x14ac:dyDescent="0.2">
      <c r="A315" s="21"/>
      <c r="E315" s="2"/>
      <c r="G315" s="32"/>
      <c r="I315" s="170"/>
      <c r="K315" s="33"/>
      <c r="L315" s="33"/>
      <c r="M315" s="33"/>
      <c r="N315" s="33"/>
      <c r="O315" s="33"/>
      <c r="Q315" s="21"/>
      <c r="S315" s="20"/>
      <c r="T315" s="19"/>
      <c r="U315" s="150"/>
    </row>
    <row r="316" spans="1:25" ht="15.75" x14ac:dyDescent="0.25">
      <c r="A316" s="21"/>
      <c r="C316" s="46" t="s">
        <v>49</v>
      </c>
      <c r="E316" s="2"/>
      <c r="G316" s="32"/>
      <c r="I316" s="170"/>
      <c r="K316" s="33"/>
      <c r="L316" s="33"/>
      <c r="M316" s="33"/>
      <c r="N316" s="33"/>
      <c r="O316" s="33"/>
      <c r="Q316" s="21"/>
      <c r="S316" s="20"/>
      <c r="T316" s="19"/>
      <c r="U316" s="150"/>
    </row>
    <row r="317" spans="1:25" x14ac:dyDescent="0.2">
      <c r="A317" s="21"/>
      <c r="C317" s="17"/>
      <c r="E317" s="2"/>
      <c r="G317" s="32"/>
      <c r="I317" s="170"/>
      <c r="K317" s="33"/>
      <c r="L317" s="33"/>
      <c r="M317" s="33"/>
      <c r="N317" s="33"/>
      <c r="O317" s="33"/>
      <c r="Q317" s="21"/>
      <c r="S317" s="20"/>
      <c r="T317" s="19"/>
      <c r="U317" s="150"/>
    </row>
    <row r="318" spans="1:25" x14ac:dyDescent="0.2">
      <c r="A318" s="67">
        <v>392.1</v>
      </c>
      <c r="C318" s="77" t="s">
        <v>128</v>
      </c>
      <c r="E318" s="1" t="s">
        <v>197</v>
      </c>
      <c r="F318" s="1"/>
      <c r="G318" s="32">
        <v>0</v>
      </c>
      <c r="I318" s="170">
        <v>1570997.82</v>
      </c>
      <c r="J318" s="43"/>
      <c r="K318" s="44">
        <v>1071980</v>
      </c>
      <c r="L318" s="44"/>
      <c r="M318" s="44">
        <v>499018</v>
      </c>
      <c r="N318" s="44"/>
      <c r="O318" s="44">
        <v>86083</v>
      </c>
      <c r="Q318" s="67">
        <f t="shared" ref="Q318:Q324" si="135">IF(O318/I318*100=0,"-     ",O318/I318*100)</f>
        <v>5.4795111046048426</v>
      </c>
      <c r="S318" s="76">
        <f t="shared" ref="S318:S324" si="136">IF(O318=0,"-     ",ROUND(M318/O318,1))</f>
        <v>5.8</v>
      </c>
      <c r="T318" s="19"/>
      <c r="U318" s="150">
        <v>0.2</v>
      </c>
      <c r="W318" s="154">
        <f t="shared" ref="W318:W324" si="137">I318*U318</f>
        <v>314199.56400000001</v>
      </c>
      <c r="Y318" s="159">
        <f t="shared" ref="Y318:Y324" si="138">O318-W318</f>
        <v>-228116.56400000001</v>
      </c>
    </row>
    <row r="319" spans="1:25" x14ac:dyDescent="0.2">
      <c r="A319" s="21">
        <v>392.2</v>
      </c>
      <c r="C319" s="17" t="s">
        <v>96</v>
      </c>
      <c r="E319" s="1" t="s">
        <v>198</v>
      </c>
      <c r="F319" s="1"/>
      <c r="G319" s="32">
        <v>5</v>
      </c>
      <c r="H319" s="48"/>
      <c r="I319" s="170">
        <v>607413.67000000004</v>
      </c>
      <c r="J319" s="43"/>
      <c r="K319" s="44">
        <v>257488</v>
      </c>
      <c r="L319" s="44"/>
      <c r="M319" s="44">
        <v>319555</v>
      </c>
      <c r="N319" s="44"/>
      <c r="O319" s="44">
        <v>37747</v>
      </c>
      <c r="Q319" s="67">
        <f t="shared" si="135"/>
        <v>6.2143810494090452</v>
      </c>
      <c r="S319" s="76">
        <f t="shared" si="136"/>
        <v>8.5</v>
      </c>
      <c r="T319" s="19"/>
      <c r="U319" s="150">
        <v>3.6200000000000003E-2</v>
      </c>
      <c r="W319" s="154">
        <f t="shared" si="137"/>
        <v>21988.374854000005</v>
      </c>
      <c r="Y319" s="159">
        <f t="shared" si="138"/>
        <v>15758.625145999995</v>
      </c>
    </row>
    <row r="320" spans="1:25" x14ac:dyDescent="0.2">
      <c r="A320" s="21">
        <v>392.3</v>
      </c>
      <c r="C320" s="77" t="s">
        <v>129</v>
      </c>
      <c r="E320" s="1" t="s">
        <v>199</v>
      </c>
      <c r="F320" s="1"/>
      <c r="G320" s="32">
        <v>0</v>
      </c>
      <c r="H320" s="48"/>
      <c r="I320" s="170">
        <v>6613187.4199999999</v>
      </c>
      <c r="J320" s="43"/>
      <c r="K320" s="44">
        <v>6077693</v>
      </c>
      <c r="L320" s="44"/>
      <c r="M320" s="44">
        <v>535494</v>
      </c>
      <c r="N320" s="44"/>
      <c r="O320" s="44">
        <v>39795</v>
      </c>
      <c r="Q320" s="67">
        <f t="shared" si="135"/>
        <v>0.60175218805457653</v>
      </c>
      <c r="S320" s="76">
        <f t="shared" si="136"/>
        <v>13.5</v>
      </c>
      <c r="T320" s="19"/>
      <c r="U320" s="150">
        <v>0.2</v>
      </c>
      <c r="W320" s="154">
        <f t="shared" si="137"/>
        <v>1322637.4840000002</v>
      </c>
      <c r="Y320" s="159">
        <f t="shared" si="138"/>
        <v>-1282842.4840000002</v>
      </c>
    </row>
    <row r="321" spans="1:25" x14ac:dyDescent="0.2">
      <c r="A321" s="21">
        <v>394</v>
      </c>
      <c r="C321" s="17" t="s">
        <v>97</v>
      </c>
      <c r="E321" s="1" t="s">
        <v>200</v>
      </c>
      <c r="F321" s="1"/>
      <c r="G321" s="32">
        <v>0</v>
      </c>
      <c r="I321" s="170">
        <v>4603923.59</v>
      </c>
      <c r="J321" s="43"/>
      <c r="K321" s="44">
        <v>1508076</v>
      </c>
      <c r="L321" s="44"/>
      <c r="M321" s="44">
        <v>3095848</v>
      </c>
      <c r="N321" s="44"/>
      <c r="O321" s="44">
        <v>207415</v>
      </c>
      <c r="Q321" s="67">
        <f t="shared" si="135"/>
        <v>4.5051790270915424</v>
      </c>
      <c r="S321" s="76">
        <f t="shared" si="136"/>
        <v>14.9</v>
      </c>
      <c r="T321" s="19"/>
      <c r="U321" s="150">
        <v>4.3900000000000002E-2</v>
      </c>
      <c r="W321" s="154">
        <f t="shared" si="137"/>
        <v>202112.245601</v>
      </c>
      <c r="Y321" s="159">
        <f t="shared" si="138"/>
        <v>5302.7543989999976</v>
      </c>
    </row>
    <row r="322" spans="1:25" x14ac:dyDescent="0.2">
      <c r="A322" s="67">
        <v>396.1</v>
      </c>
      <c r="C322" s="72" t="s">
        <v>130</v>
      </c>
      <c r="E322" s="1" t="s">
        <v>201</v>
      </c>
      <c r="F322" s="1"/>
      <c r="G322" s="32">
        <v>0</v>
      </c>
      <c r="H322" s="48"/>
      <c r="I322" s="170">
        <v>1292580.47</v>
      </c>
      <c r="J322" s="43"/>
      <c r="K322" s="44">
        <v>1292580</v>
      </c>
      <c r="L322" s="44"/>
      <c r="M322" s="44">
        <v>0</v>
      </c>
      <c r="N322" s="44"/>
      <c r="O322" s="44">
        <v>0</v>
      </c>
      <c r="Q322" s="67" t="str">
        <f t="shared" si="135"/>
        <v xml:space="preserve">-     </v>
      </c>
      <c r="S322" s="76" t="str">
        <f t="shared" si="136"/>
        <v xml:space="preserve">-     </v>
      </c>
      <c r="T322" s="19"/>
      <c r="U322" s="150">
        <v>0.2</v>
      </c>
      <c r="W322" s="154">
        <f t="shared" si="137"/>
        <v>258516.09400000001</v>
      </c>
      <c r="Y322" s="159">
        <f t="shared" si="138"/>
        <v>-258516.09400000001</v>
      </c>
    </row>
    <row r="323" spans="1:25" x14ac:dyDescent="0.2">
      <c r="A323" s="21">
        <v>396.2</v>
      </c>
      <c r="C323" s="72" t="s">
        <v>131</v>
      </c>
      <c r="E323" s="1" t="s">
        <v>202</v>
      </c>
      <c r="F323" s="1"/>
      <c r="G323" s="32">
        <v>0</v>
      </c>
      <c r="H323" s="48"/>
      <c r="I323" s="170">
        <v>151086.93</v>
      </c>
      <c r="J323" s="43"/>
      <c r="K323" s="44">
        <v>26948</v>
      </c>
      <c r="L323" s="44"/>
      <c r="M323" s="44">
        <v>124139</v>
      </c>
      <c r="N323" s="44"/>
      <c r="O323" s="44">
        <v>11484</v>
      </c>
      <c r="Q323" s="67">
        <f t="shared" si="135"/>
        <v>7.600922197571955</v>
      </c>
      <c r="S323" s="76">
        <f t="shared" si="136"/>
        <v>10.8</v>
      </c>
      <c r="T323" s="19"/>
      <c r="U323" s="150">
        <v>3.1699999999999999E-2</v>
      </c>
      <c r="W323" s="154">
        <f t="shared" si="137"/>
        <v>4789.4556809999995</v>
      </c>
      <c r="Y323" s="159">
        <f t="shared" si="138"/>
        <v>6694.5443190000005</v>
      </c>
    </row>
    <row r="324" spans="1:25" x14ac:dyDescent="0.2">
      <c r="A324" s="21">
        <v>396.3</v>
      </c>
      <c r="C324" s="72" t="s">
        <v>132</v>
      </c>
      <c r="E324" s="1" t="s">
        <v>203</v>
      </c>
      <c r="F324" s="1"/>
      <c r="G324" s="32">
        <v>0</v>
      </c>
      <c r="I324" s="172">
        <v>1110684.81</v>
      </c>
      <c r="J324" s="43"/>
      <c r="K324" s="44">
        <v>925971</v>
      </c>
      <c r="L324" s="44"/>
      <c r="M324" s="44">
        <v>184714</v>
      </c>
      <c r="N324" s="44"/>
      <c r="O324" s="44">
        <v>23551</v>
      </c>
      <c r="Q324" s="67">
        <f t="shared" si="135"/>
        <v>2.120403537345577</v>
      </c>
      <c r="S324" s="76">
        <f t="shared" si="136"/>
        <v>7.8</v>
      </c>
      <c r="T324" s="19"/>
      <c r="U324" s="150">
        <v>3.1699999999999999E-2</v>
      </c>
      <c r="W324" s="158">
        <f t="shared" si="137"/>
        <v>35208.708477</v>
      </c>
      <c r="Y324" s="164">
        <f t="shared" si="138"/>
        <v>-11657.708477</v>
      </c>
    </row>
    <row r="325" spans="1:25" x14ac:dyDescent="0.2">
      <c r="A325" s="21"/>
      <c r="E325" s="1"/>
      <c r="G325" s="32"/>
      <c r="I325" s="170"/>
      <c r="K325" s="37"/>
      <c r="L325" s="33"/>
      <c r="M325" s="37"/>
      <c r="N325" s="33"/>
      <c r="O325" s="37"/>
      <c r="Q325" s="21"/>
      <c r="S325" s="20"/>
      <c r="T325" s="19"/>
      <c r="U325" s="150"/>
    </row>
    <row r="326" spans="1:25" ht="15.75" x14ac:dyDescent="0.25">
      <c r="A326" s="19"/>
      <c r="C326" s="16" t="s">
        <v>50</v>
      </c>
      <c r="E326" s="2"/>
      <c r="G326" s="32"/>
      <c r="I326" s="177">
        <f>+SUBTOTAL(9,I318:I325)</f>
        <v>15949874.710000001</v>
      </c>
      <c r="J326" s="14"/>
      <c r="K326" s="177">
        <f>+SUBTOTAL(9,K318:K325)</f>
        <v>11160736</v>
      </c>
      <c r="L326" s="38"/>
      <c r="M326" s="177">
        <f>+SUBTOTAL(9,M318:M325)</f>
        <v>4758768</v>
      </c>
      <c r="N326" s="38"/>
      <c r="O326" s="177">
        <f>+SUBTOTAL(9,O318:O325)</f>
        <v>406075</v>
      </c>
      <c r="P326" s="14"/>
      <c r="Q326" s="67">
        <f t="shared" ref="Q326" si="139">IF(O326/I326*100=0,"-     ",O326/I326*100)</f>
        <v>2.5459447637253567</v>
      </c>
      <c r="S326" s="76">
        <f t="shared" ref="S326" si="140">IF(O326=0,"-     ",ROUND(M326/O326,1))</f>
        <v>11.7</v>
      </c>
      <c r="T326" s="19"/>
      <c r="U326" s="150"/>
      <c r="W326" s="177">
        <f>+SUBTOTAL(9,W318:W325)</f>
        <v>2159451.9266129998</v>
      </c>
      <c r="Y326" s="177">
        <f>+SUBTOTAL(9,Y318:Y325)</f>
        <v>-1753376.9266130002</v>
      </c>
    </row>
    <row r="327" spans="1:25" ht="15.75" x14ac:dyDescent="0.25">
      <c r="A327" s="19"/>
      <c r="C327" s="14"/>
      <c r="E327" s="2"/>
      <c r="G327" s="32"/>
      <c r="I327" s="174"/>
      <c r="J327" s="14"/>
      <c r="K327" s="174"/>
      <c r="L327" s="38"/>
      <c r="M327" s="174"/>
      <c r="N327" s="38"/>
      <c r="O327" s="174"/>
      <c r="P327" s="14"/>
      <c r="Q327" s="21"/>
      <c r="S327" s="12"/>
      <c r="T327" s="19"/>
      <c r="U327" s="150"/>
      <c r="W327" s="174"/>
      <c r="Y327" s="174"/>
    </row>
    <row r="328" spans="1:25" ht="16.5" thickBot="1" x14ac:dyDescent="0.3">
      <c r="A328" s="19"/>
      <c r="C328" s="16" t="s">
        <v>98</v>
      </c>
      <c r="E328" s="2"/>
      <c r="G328" s="32"/>
      <c r="I328" s="178">
        <f>+SUBTOTAL(9,I17:I327)</f>
        <v>3691278545.1599994</v>
      </c>
      <c r="J328" s="14"/>
      <c r="K328" s="178">
        <f>+SUBTOTAL(9,K17:K327)</f>
        <v>1794522567</v>
      </c>
      <c r="L328" s="38"/>
      <c r="M328" s="178">
        <f>+SUBTOTAL(9,M17:M327)</f>
        <v>2652187716</v>
      </c>
      <c r="N328" s="38"/>
      <c r="O328" s="178">
        <f>+SUBTOTAL(9,O17:O327)</f>
        <v>112892722</v>
      </c>
      <c r="P328" s="14"/>
      <c r="Q328" s="82">
        <f t="shared" ref="Q328" si="141">IF(O328/I328*100=0,"-     ",O328/I328*100)</f>
        <v>3.0583636704421782</v>
      </c>
      <c r="R328" s="252"/>
      <c r="S328" s="277">
        <f t="shared" ref="S328" si="142">IF(O328=0,"-     ",ROUND(M328/O328,1))</f>
        <v>23.5</v>
      </c>
      <c r="T328" s="19"/>
      <c r="U328" s="150"/>
      <c r="W328" s="178">
        <f>+SUBTOTAL(9,W17:W327)</f>
        <v>113153462.90441994</v>
      </c>
      <c r="Y328" s="178">
        <f>+SUBTOTAL(9,Y17:Y327)</f>
        <v>-260740.90441999517</v>
      </c>
    </row>
    <row r="329" spans="1:25" ht="16.5" thickTop="1" x14ac:dyDescent="0.25">
      <c r="A329" s="19"/>
      <c r="C329" s="16"/>
      <c r="E329" s="2"/>
      <c r="G329" s="32"/>
      <c r="I329" s="170"/>
      <c r="J329" s="14"/>
      <c r="K329" s="38"/>
      <c r="L329" s="38"/>
      <c r="M329" s="38"/>
      <c r="N329" s="38"/>
      <c r="O329" s="38"/>
      <c r="P329" s="14"/>
      <c r="Q329" s="21"/>
      <c r="S329" s="12"/>
      <c r="T329" s="19"/>
      <c r="U329" s="150"/>
    </row>
    <row r="330" spans="1:25" x14ac:dyDescent="0.2">
      <c r="A330" s="19"/>
      <c r="E330" s="2"/>
      <c r="G330" s="32"/>
      <c r="I330" s="170"/>
      <c r="K330" s="33"/>
      <c r="L330" s="33"/>
      <c r="M330" s="33"/>
      <c r="N330" s="33"/>
      <c r="O330" s="33"/>
      <c r="Q330" s="21"/>
      <c r="S330" s="20"/>
      <c r="T330" s="19"/>
      <c r="U330" s="150"/>
    </row>
    <row r="331" spans="1:25" ht="15.75" x14ac:dyDescent="0.25">
      <c r="A331" s="19"/>
      <c r="C331" s="4" t="s">
        <v>52</v>
      </c>
      <c r="E331" s="2"/>
      <c r="G331" s="32"/>
      <c r="I331" s="170"/>
      <c r="J331" s="22"/>
      <c r="K331" s="33"/>
      <c r="L331" s="33"/>
      <c r="M331" s="33"/>
      <c r="N331" s="33"/>
      <c r="O331" s="33"/>
      <c r="P331" s="22"/>
      <c r="Q331" s="22"/>
      <c r="T331" s="19"/>
      <c r="U331" s="150"/>
    </row>
    <row r="332" spans="1:25" x14ac:dyDescent="0.2">
      <c r="A332" s="19"/>
      <c r="E332" s="2"/>
      <c r="G332" s="32"/>
      <c r="I332" s="170"/>
      <c r="J332" s="22"/>
      <c r="K332" s="33"/>
      <c r="L332" s="33"/>
      <c r="M332" s="33"/>
      <c r="N332" s="33"/>
      <c r="O332" s="33"/>
      <c r="P332" s="22"/>
      <c r="Q332" s="22"/>
      <c r="T332" s="19"/>
      <c r="U332" s="150"/>
    </row>
    <row r="333" spans="1:25" x14ac:dyDescent="0.2">
      <c r="A333" s="21">
        <v>301</v>
      </c>
      <c r="C333" t="s">
        <v>103</v>
      </c>
      <c r="E333" s="2"/>
      <c r="G333" s="32"/>
      <c r="I333" s="170">
        <v>2240.29</v>
      </c>
      <c r="J333" s="22" t="s">
        <v>0</v>
      </c>
      <c r="K333" s="42"/>
      <c r="L333" s="33"/>
      <c r="M333" s="33"/>
      <c r="N333" s="33"/>
      <c r="O333" s="33"/>
      <c r="P333" s="22"/>
      <c r="Q333" s="22"/>
      <c r="T333" s="19"/>
      <c r="U333" s="150"/>
    </row>
    <row r="334" spans="1:25" x14ac:dyDescent="0.2">
      <c r="A334" s="56">
        <v>310.2</v>
      </c>
      <c r="B334" s="57"/>
      <c r="C334" s="57" t="s">
        <v>53</v>
      </c>
      <c r="D334" s="57"/>
      <c r="E334" s="58"/>
      <c r="F334" s="57"/>
      <c r="G334" s="41"/>
      <c r="H334" s="57"/>
      <c r="I334" s="169">
        <v>6193327.3699999992</v>
      </c>
      <c r="J334" s="59" t="s">
        <v>0</v>
      </c>
      <c r="K334" s="33"/>
      <c r="L334" s="33"/>
      <c r="M334" s="33"/>
      <c r="N334" s="33"/>
      <c r="O334" s="33"/>
      <c r="P334" s="22"/>
      <c r="Q334" s="22"/>
      <c r="T334" s="19"/>
      <c r="U334" s="150"/>
    </row>
    <row r="335" spans="1:25" x14ac:dyDescent="0.2">
      <c r="A335" s="56">
        <v>310.25</v>
      </c>
      <c r="B335" s="57"/>
      <c r="C335" s="74" t="s">
        <v>53</v>
      </c>
      <c r="D335" s="57"/>
      <c r="E335" s="58"/>
      <c r="F335" s="57"/>
      <c r="G335" s="41"/>
      <c r="H335" s="57"/>
      <c r="I335" s="169">
        <v>100000</v>
      </c>
      <c r="J335" s="59"/>
      <c r="K335" s="33"/>
      <c r="L335" s="33"/>
      <c r="M335" s="33"/>
      <c r="N335" s="33"/>
      <c r="O335" s="33"/>
      <c r="P335" s="22"/>
      <c r="Q335" s="22"/>
      <c r="T335" s="19"/>
      <c r="U335" s="150"/>
    </row>
    <row r="336" spans="1:25" x14ac:dyDescent="0.2">
      <c r="A336" s="56">
        <v>330.2</v>
      </c>
      <c r="B336" s="57"/>
      <c r="C336" s="57" t="s">
        <v>54</v>
      </c>
      <c r="D336" s="57"/>
      <c r="E336" s="58"/>
      <c r="F336" s="57"/>
      <c r="G336" s="41"/>
      <c r="H336" s="57"/>
      <c r="I336" s="169">
        <v>6.5</v>
      </c>
      <c r="J336" s="59" t="s">
        <v>0</v>
      </c>
      <c r="K336" s="33"/>
      <c r="L336" s="33"/>
      <c r="M336" s="33"/>
      <c r="N336" s="33"/>
      <c r="O336" s="33"/>
      <c r="P336" s="22"/>
      <c r="Q336" s="22"/>
      <c r="T336" s="19"/>
      <c r="U336" s="150"/>
    </row>
    <row r="337" spans="1:25" x14ac:dyDescent="0.2">
      <c r="A337" s="56">
        <v>340.2</v>
      </c>
      <c r="B337" s="57"/>
      <c r="C337" s="57" t="s">
        <v>53</v>
      </c>
      <c r="D337" s="57"/>
      <c r="E337" s="58"/>
      <c r="F337" s="57"/>
      <c r="G337" s="41"/>
      <c r="H337" s="57"/>
      <c r="I337" s="169">
        <v>8132.93</v>
      </c>
      <c r="J337" s="59" t="s">
        <v>0</v>
      </c>
      <c r="K337" s="33"/>
      <c r="L337" s="33"/>
      <c r="M337" s="33"/>
      <c r="N337" s="33"/>
      <c r="O337" s="33"/>
      <c r="P337" s="22"/>
      <c r="Q337" s="22"/>
      <c r="T337" s="19"/>
      <c r="U337" s="150"/>
    </row>
    <row r="338" spans="1:25" x14ac:dyDescent="0.2">
      <c r="A338" s="56">
        <v>350.2</v>
      </c>
      <c r="B338" s="57"/>
      <c r="C338" s="57" t="s">
        <v>54</v>
      </c>
      <c r="D338" s="57"/>
      <c r="E338" s="58"/>
      <c r="F338" s="57"/>
      <c r="G338" s="41"/>
      <c r="H338" s="57"/>
      <c r="I338" s="169">
        <v>1573048.99</v>
      </c>
      <c r="J338" s="59" t="s">
        <v>0</v>
      </c>
      <c r="K338" s="33"/>
      <c r="L338" s="33"/>
      <c r="M338" s="33"/>
      <c r="N338" s="33"/>
      <c r="O338" s="33"/>
      <c r="P338" s="22"/>
      <c r="Q338" s="22"/>
      <c r="T338" s="19"/>
      <c r="U338" s="150"/>
    </row>
    <row r="339" spans="1:25" x14ac:dyDescent="0.2">
      <c r="A339" s="56">
        <v>360.2</v>
      </c>
      <c r="B339" s="57"/>
      <c r="C339" s="57" t="s">
        <v>54</v>
      </c>
      <c r="D339" s="57"/>
      <c r="E339" s="58"/>
      <c r="F339" s="57"/>
      <c r="G339" s="41"/>
      <c r="H339" s="57"/>
      <c r="I339" s="171">
        <v>4110848.6500000004</v>
      </c>
      <c r="J339" s="59" t="s">
        <v>0</v>
      </c>
      <c r="K339" s="33"/>
      <c r="L339" s="33"/>
      <c r="M339" s="33"/>
      <c r="N339" s="33"/>
      <c r="O339" s="33"/>
      <c r="P339" s="22"/>
      <c r="Q339" s="22"/>
      <c r="T339" s="19"/>
      <c r="U339" s="150"/>
    </row>
    <row r="340" spans="1:25" x14ac:dyDescent="0.2">
      <c r="A340" s="21"/>
      <c r="E340" s="2"/>
      <c r="G340" s="32"/>
      <c r="I340" s="170"/>
      <c r="J340" s="22"/>
      <c r="K340" s="33"/>
      <c r="L340" s="33"/>
      <c r="M340" s="33"/>
      <c r="N340" s="33"/>
      <c r="O340" s="33"/>
      <c r="P340" s="22"/>
      <c r="Q340" s="22"/>
      <c r="T340" s="19"/>
      <c r="U340" s="150"/>
    </row>
    <row r="341" spans="1:25" ht="15.75" x14ac:dyDescent="0.25">
      <c r="A341" s="19"/>
      <c r="C341" s="16" t="s">
        <v>55</v>
      </c>
      <c r="G341" s="32"/>
      <c r="I341" s="177">
        <f>+SUBTOTAL(9,I333:I340)</f>
        <v>11987604.73</v>
      </c>
      <c r="J341" s="13"/>
      <c r="K341" s="33"/>
      <c r="L341" s="38"/>
      <c r="M341" s="38"/>
      <c r="N341" s="38"/>
      <c r="O341" s="38"/>
      <c r="P341" s="13"/>
      <c r="Q341" s="22"/>
      <c r="T341" s="19"/>
      <c r="U341" s="150"/>
    </row>
    <row r="342" spans="1:25" s="48" customFormat="1" x14ac:dyDescent="0.2">
      <c r="A342" s="55"/>
      <c r="C342" s="47"/>
      <c r="G342" s="68"/>
      <c r="I342" s="175"/>
      <c r="J342" s="69"/>
      <c r="K342" s="52"/>
      <c r="L342" s="52"/>
      <c r="M342" s="52"/>
      <c r="N342" s="52"/>
      <c r="O342" s="52"/>
      <c r="P342" s="69"/>
      <c r="Q342" s="70"/>
      <c r="T342" s="55"/>
      <c r="U342" s="152"/>
      <c r="W342" s="69"/>
      <c r="Y342" s="165"/>
    </row>
    <row r="343" spans="1:25" s="48" customFormat="1" x14ac:dyDescent="0.2">
      <c r="A343" s="55"/>
      <c r="C343" s="47"/>
      <c r="G343" s="68"/>
      <c r="I343" s="175"/>
      <c r="J343" s="69"/>
      <c r="K343" s="52"/>
      <c r="L343" s="52"/>
      <c r="M343" s="52"/>
      <c r="N343" s="52"/>
      <c r="O343" s="52"/>
      <c r="P343" s="69"/>
      <c r="Q343" s="70"/>
      <c r="T343" s="55"/>
      <c r="U343" s="152"/>
      <c r="W343" s="69"/>
      <c r="Y343" s="165"/>
    </row>
    <row r="344" spans="1:25" s="48" customFormat="1" x14ac:dyDescent="0.2">
      <c r="A344" s="55"/>
      <c r="C344" s="47"/>
      <c r="G344" s="68"/>
      <c r="I344" s="175"/>
      <c r="J344" s="69"/>
      <c r="K344" s="52"/>
      <c r="L344" s="52"/>
      <c r="M344" s="52"/>
      <c r="N344" s="52"/>
      <c r="O344" s="52"/>
      <c r="P344" s="69"/>
      <c r="Q344" s="70"/>
      <c r="T344" s="55"/>
      <c r="U344" s="152"/>
      <c r="W344" s="69"/>
      <c r="Y344" s="165"/>
    </row>
    <row r="345" spans="1:25" ht="16.5" thickBot="1" x14ac:dyDescent="0.3">
      <c r="A345" s="19"/>
      <c r="C345" s="16" t="s">
        <v>51</v>
      </c>
      <c r="G345" s="32"/>
      <c r="I345" s="174">
        <f>+SUBTOTAL(9,I17:I344)</f>
        <v>3703266149.8899989</v>
      </c>
      <c r="J345" s="13"/>
      <c r="K345" s="174">
        <f>+SUBTOTAL(9,K17:K344)</f>
        <v>1794522567</v>
      </c>
      <c r="L345" s="38"/>
      <c r="M345" s="174">
        <f>+SUBTOTAL(9,M17:M344)</f>
        <v>2652187716</v>
      </c>
      <c r="N345" s="38"/>
      <c r="O345" s="174">
        <f>+SUBTOTAL(9,O17:O344)</f>
        <v>112892722</v>
      </c>
      <c r="P345" s="13"/>
      <c r="Q345" s="22"/>
      <c r="T345" s="19"/>
      <c r="U345" s="150"/>
    </row>
    <row r="346" spans="1:25" ht="16.5" thickTop="1" x14ac:dyDescent="0.25">
      <c r="A346" s="19"/>
      <c r="C346" s="16"/>
      <c r="G346" s="32"/>
      <c r="I346" s="179"/>
      <c r="J346" s="13"/>
      <c r="K346" s="39"/>
      <c r="L346" s="38"/>
      <c r="M346" s="39"/>
      <c r="N346" s="38"/>
      <c r="O346" s="39"/>
      <c r="P346" s="13"/>
      <c r="Q346" s="22"/>
      <c r="T346" s="19"/>
    </row>
    <row r="347" spans="1:25" ht="15.75" x14ac:dyDescent="0.25">
      <c r="A347" s="19"/>
      <c r="C347" s="16"/>
      <c r="G347" s="32"/>
      <c r="I347" s="180"/>
      <c r="J347" s="66"/>
      <c r="K347" s="65"/>
      <c r="L347" s="65"/>
      <c r="M347" s="65"/>
      <c r="N347" s="65"/>
      <c r="O347" s="65"/>
      <c r="P347" s="13"/>
      <c r="Q347" s="22"/>
      <c r="T347" s="19"/>
    </row>
    <row r="348" spans="1:25" x14ac:dyDescent="0.2">
      <c r="B348" s="23" t="s">
        <v>56</v>
      </c>
      <c r="G348" s="32"/>
      <c r="I348" s="167"/>
      <c r="J348" s="22"/>
      <c r="K348" s="33"/>
      <c r="L348" s="33"/>
      <c r="M348" s="33"/>
      <c r="N348" s="33"/>
      <c r="O348" s="33"/>
      <c r="P348" s="22"/>
      <c r="Q348" s="22"/>
      <c r="T348" s="19"/>
    </row>
    <row r="349" spans="1:25" x14ac:dyDescent="0.2">
      <c r="A349" s="19"/>
      <c r="B349" s="19"/>
      <c r="C349" s="19"/>
      <c r="D349" s="19"/>
      <c r="E349" s="19"/>
      <c r="F349" s="19"/>
      <c r="G349" s="32"/>
      <c r="H349" s="75"/>
      <c r="I349" s="181"/>
      <c r="J349" s="22"/>
      <c r="K349" s="33"/>
      <c r="L349" s="33"/>
      <c r="M349" s="33"/>
      <c r="N349" s="33"/>
      <c r="O349" s="33"/>
      <c r="P349" s="22"/>
      <c r="Q349" s="22"/>
      <c r="R349" s="19"/>
      <c r="S349" s="19"/>
      <c r="T349" s="19"/>
    </row>
    <row r="352" spans="1:25" ht="15.75" x14ac:dyDescent="0.25">
      <c r="C352" s="195" t="s">
        <v>256</v>
      </c>
    </row>
    <row r="354" spans="3:3" customFormat="1" x14ac:dyDescent="0.2">
      <c r="C354" s="71" t="s">
        <v>257</v>
      </c>
    </row>
    <row r="355" spans="3:3" customFormat="1" x14ac:dyDescent="0.2">
      <c r="C355" s="71" t="s">
        <v>259</v>
      </c>
    </row>
    <row r="356" spans="3:3" customFormat="1" x14ac:dyDescent="0.2">
      <c r="C356" s="71" t="s">
        <v>258</v>
      </c>
    </row>
  </sheetData>
  <mergeCells count="3">
    <mergeCell ref="A4:S4"/>
    <mergeCell ref="U8:W8"/>
    <mergeCell ref="O8:Q8"/>
  </mergeCells>
  <phoneticPr fontId="0" type="noConversion"/>
  <pageMargins left="0.25" right="0.25" top="0.75" bottom="0.75" header="0.3" footer="0.3"/>
  <pageSetup scale="43" fitToHeight="0" orientation="landscape" r:id="rId1"/>
  <headerFooter alignWithMargins="0">
    <oddHeader xml:space="preserve">&amp;RAttachment to Response &amp;"Times New Roman,Bold"to LGE KIUC Question No. 43
Page &amp;P of &amp;N
Spanos </oddHeader>
  </headerFooter>
  <rowBreaks count="6" manualBreakCount="6">
    <brk id="65" max="18" man="1"/>
    <brk id="121" max="18" man="1"/>
    <brk id="176" max="18" man="1"/>
    <brk id="232" max="18" man="1"/>
    <brk id="283" max="18" man="1"/>
    <brk id="3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Y356"/>
  <sheetViews>
    <sheetView topLeftCell="L321" workbookViewId="0">
      <selection activeCell="G145" sqref="A1:XFD1048576"/>
    </sheetView>
  </sheetViews>
  <sheetFormatPr defaultColWidth="9.77734375" defaultRowHeight="15" x14ac:dyDescent="0.2"/>
  <cols>
    <col min="1" max="1" width="9.77734375" customWidth="1"/>
    <col min="2" max="2" width="2.77734375" customWidth="1"/>
    <col min="3" max="3" width="51.77734375" customWidth="1"/>
    <col min="4" max="4" width="5.6640625" bestFit="1" customWidth="1"/>
    <col min="5" max="5" width="15.6640625" customWidth="1"/>
    <col min="6" max="6" width="3.77734375" customWidth="1"/>
    <col min="7" max="7" width="9.77734375" style="31" customWidth="1"/>
    <col min="8" max="8" width="3.77734375" customWidth="1"/>
    <col min="9" max="9" width="16" style="166" customWidth="1"/>
    <col min="10" max="10" width="3.77734375" customWidth="1"/>
    <col min="11" max="11" width="16.6640625" style="35" customWidth="1"/>
    <col min="12" max="12" width="3.77734375" style="35" customWidth="1"/>
    <col min="13" max="13" width="16" style="35" bestFit="1" customWidth="1"/>
    <col min="14" max="14" width="3.77734375" style="35" customWidth="1"/>
    <col min="15" max="15" width="12.77734375" style="35" customWidth="1"/>
    <col min="16" max="16" width="3.77734375" customWidth="1"/>
    <col min="17" max="17" width="11.77734375" customWidth="1"/>
    <col min="18" max="18" width="3.77734375" customWidth="1"/>
    <col min="19" max="19" width="12.77734375" customWidth="1"/>
    <col min="20" max="20" width="3.88671875" customWidth="1"/>
    <col min="21" max="21" width="14.6640625" style="31" customWidth="1"/>
    <col min="22" max="22" width="3.77734375" customWidth="1"/>
    <col min="23" max="23" width="15.21875" style="154" customWidth="1"/>
    <col min="24" max="24" width="3.77734375" customWidth="1"/>
    <col min="25" max="25" width="15.21875" style="159" customWidth="1"/>
  </cols>
  <sheetData>
    <row r="1" spans="1:25" x14ac:dyDescent="0.2">
      <c r="A1" s="19"/>
      <c r="B1" s="19"/>
      <c r="C1" s="19"/>
      <c r="D1" s="19"/>
      <c r="E1" s="19"/>
      <c r="F1" s="19"/>
      <c r="G1" s="27"/>
      <c r="H1" s="19"/>
      <c r="I1" s="167"/>
      <c r="J1" s="19"/>
      <c r="K1" s="33"/>
      <c r="L1" s="33"/>
      <c r="M1" s="33"/>
      <c r="N1" s="33"/>
      <c r="O1" s="33"/>
      <c r="P1" s="19"/>
      <c r="Q1" s="19"/>
      <c r="R1" s="19"/>
      <c r="S1" s="19"/>
      <c r="T1" s="19"/>
    </row>
    <row r="2" spans="1:25" s="89" customFormat="1" ht="15.75" x14ac:dyDescent="0.25">
      <c r="A2" s="86" t="s">
        <v>144</v>
      </c>
      <c r="B2" s="85"/>
      <c r="C2" s="85"/>
      <c r="D2" s="85"/>
      <c r="E2" s="85"/>
      <c r="F2" s="85"/>
      <c r="G2" s="85"/>
      <c r="H2" s="85"/>
      <c r="I2" s="190"/>
      <c r="J2" s="85"/>
      <c r="K2" s="85"/>
      <c r="L2" s="85"/>
      <c r="M2" s="85"/>
      <c r="N2" s="85"/>
      <c r="O2" s="85"/>
      <c r="P2" s="85"/>
      <c r="Q2" s="85"/>
      <c r="R2" s="85"/>
      <c r="S2" s="85"/>
      <c r="T2" s="87"/>
      <c r="U2" s="88"/>
      <c r="W2" s="155"/>
      <c r="Y2" s="160"/>
    </row>
    <row r="3" spans="1:25" s="57" customFormat="1" ht="15.75" x14ac:dyDescent="0.25">
      <c r="A3" s="85" t="s">
        <v>108</v>
      </c>
      <c r="B3" s="85"/>
      <c r="C3" s="85"/>
      <c r="D3" s="85"/>
      <c r="E3" s="85"/>
      <c r="F3" s="85"/>
      <c r="G3" s="85"/>
      <c r="H3" s="85"/>
      <c r="I3" s="190"/>
      <c r="J3" s="85"/>
      <c r="K3" s="85"/>
      <c r="L3" s="85"/>
      <c r="M3" s="85"/>
      <c r="N3" s="85"/>
      <c r="O3" s="85"/>
      <c r="P3" s="85"/>
      <c r="Q3" s="85"/>
      <c r="R3" s="85"/>
      <c r="S3" s="85"/>
      <c r="T3" s="64"/>
      <c r="U3" s="80"/>
      <c r="W3" s="156"/>
      <c r="Y3" s="161"/>
    </row>
    <row r="4" spans="1:25" s="57" customFormat="1" ht="15.75" x14ac:dyDescent="0.25">
      <c r="A4" s="296" t="s">
        <v>262</v>
      </c>
      <c r="B4" s="297"/>
      <c r="C4" s="297"/>
      <c r="D4" s="297"/>
      <c r="E4" s="297"/>
      <c r="F4" s="297"/>
      <c r="G4" s="297"/>
      <c r="H4" s="297"/>
      <c r="I4" s="297"/>
      <c r="J4" s="297"/>
      <c r="K4" s="297"/>
      <c r="L4" s="297"/>
      <c r="M4" s="297"/>
      <c r="N4" s="297"/>
      <c r="O4" s="297"/>
      <c r="P4" s="297"/>
      <c r="Q4" s="297"/>
      <c r="R4" s="297"/>
      <c r="S4" s="297"/>
      <c r="T4" s="64"/>
      <c r="U4" s="80"/>
      <c r="W4" s="156"/>
      <c r="Y4" s="161"/>
    </row>
    <row r="5" spans="1:25" ht="15.75" x14ac:dyDescent="0.25">
      <c r="A5" s="40" t="s">
        <v>109</v>
      </c>
      <c r="B5" s="40"/>
      <c r="C5" s="40"/>
      <c r="D5" s="40"/>
      <c r="E5" s="40"/>
      <c r="F5" s="40"/>
      <c r="G5" s="40"/>
      <c r="H5" s="40"/>
      <c r="I5" s="191"/>
      <c r="J5" s="40"/>
      <c r="K5" s="40"/>
      <c r="L5" s="40"/>
      <c r="M5" s="40"/>
      <c r="N5" s="40"/>
      <c r="O5" s="40"/>
      <c r="P5" s="40"/>
      <c r="Q5" s="40"/>
      <c r="R5" s="40"/>
      <c r="S5" s="40"/>
      <c r="T5" s="19"/>
    </row>
    <row r="6" spans="1:25" ht="15.75" x14ac:dyDescent="0.25">
      <c r="A6" s="73" t="s">
        <v>127</v>
      </c>
      <c r="B6" s="40"/>
      <c r="C6" s="40"/>
      <c r="D6" s="40"/>
      <c r="E6" s="40"/>
      <c r="F6" s="40"/>
      <c r="G6" s="40"/>
      <c r="H6" s="40"/>
      <c r="I6" s="191"/>
      <c r="J6" s="40"/>
      <c r="K6" s="40"/>
      <c r="L6" s="40"/>
      <c r="M6" s="40"/>
      <c r="N6" s="40"/>
      <c r="O6" s="40"/>
      <c r="P6" s="40"/>
      <c r="Q6" s="40"/>
      <c r="R6" s="40"/>
      <c r="S6" s="40"/>
      <c r="T6" s="19"/>
    </row>
    <row r="7" spans="1:25" ht="16.5" thickBot="1" x14ac:dyDescent="0.3">
      <c r="A7" s="8"/>
      <c r="B7" s="25"/>
      <c r="C7" s="25"/>
      <c r="D7" s="25"/>
      <c r="E7" s="25"/>
      <c r="F7" s="25"/>
      <c r="G7" s="28"/>
      <c r="H7" s="25"/>
      <c r="I7" s="192"/>
      <c r="J7" s="25"/>
      <c r="K7" s="34"/>
      <c r="L7" s="34"/>
      <c r="M7" s="34"/>
      <c r="N7" s="34"/>
      <c r="T7" s="19"/>
    </row>
    <row r="8" spans="1:25" ht="16.5" thickBot="1" x14ac:dyDescent="0.3">
      <c r="A8" s="19"/>
      <c r="B8" s="14"/>
      <c r="C8" s="4"/>
      <c r="D8" s="10"/>
      <c r="E8" s="10"/>
      <c r="F8" s="10"/>
      <c r="G8" s="29" t="s">
        <v>1</v>
      </c>
      <c r="H8" s="10"/>
      <c r="I8" s="193"/>
      <c r="J8" s="10"/>
      <c r="K8" s="36" t="s">
        <v>2</v>
      </c>
      <c r="L8" s="36"/>
      <c r="M8" s="36"/>
      <c r="N8" s="36"/>
      <c r="O8" s="301" t="s">
        <v>263</v>
      </c>
      <c r="P8" s="302"/>
      <c r="Q8" s="303"/>
      <c r="R8" s="2"/>
      <c r="S8" s="10" t="s">
        <v>3</v>
      </c>
      <c r="T8" s="19"/>
      <c r="U8" s="298" t="s">
        <v>263</v>
      </c>
      <c r="V8" s="299"/>
      <c r="W8" s="300"/>
      <c r="X8" s="149"/>
    </row>
    <row r="9" spans="1:25" ht="15.75" x14ac:dyDescent="0.25">
      <c r="A9" s="19"/>
      <c r="B9" s="14"/>
      <c r="C9" s="10"/>
      <c r="D9" s="10"/>
      <c r="E9" s="10" t="s">
        <v>4</v>
      </c>
      <c r="F9" s="10"/>
      <c r="G9" s="29" t="s">
        <v>5</v>
      </c>
      <c r="H9" s="10"/>
      <c r="I9" s="193" t="s">
        <v>6</v>
      </c>
      <c r="J9" s="10"/>
      <c r="K9" s="36" t="s">
        <v>7</v>
      </c>
      <c r="L9" s="36"/>
      <c r="M9" s="36" t="s">
        <v>8</v>
      </c>
      <c r="N9" s="36"/>
      <c r="O9" s="236" t="s">
        <v>9</v>
      </c>
      <c r="P9" s="237"/>
      <c r="Q9" s="238" t="s">
        <v>10</v>
      </c>
      <c r="R9" s="2"/>
      <c r="S9" s="10" t="s">
        <v>11</v>
      </c>
      <c r="T9" s="19"/>
    </row>
    <row r="10" spans="1:25" ht="15.75" x14ac:dyDescent="0.25">
      <c r="A10" s="19"/>
      <c r="B10" s="14"/>
      <c r="C10" s="10" t="s">
        <v>12</v>
      </c>
      <c r="D10" s="10"/>
      <c r="E10" s="10" t="s">
        <v>13</v>
      </c>
      <c r="F10" s="10"/>
      <c r="G10" s="29" t="s">
        <v>14</v>
      </c>
      <c r="H10" s="10"/>
      <c r="I10" s="193" t="s">
        <v>15</v>
      </c>
      <c r="J10" s="10"/>
      <c r="K10" s="36" t="s">
        <v>16</v>
      </c>
      <c r="L10" s="36"/>
      <c r="M10" s="36" t="s">
        <v>17</v>
      </c>
      <c r="N10" s="36"/>
      <c r="O10" s="36" t="s">
        <v>18</v>
      </c>
      <c r="P10" s="10"/>
      <c r="Q10" s="4" t="s">
        <v>19</v>
      </c>
      <c r="R10" s="2"/>
      <c r="S10" s="10" t="s">
        <v>20</v>
      </c>
      <c r="T10" s="19"/>
      <c r="U10" s="148" t="s">
        <v>251</v>
      </c>
      <c r="V10" s="10"/>
      <c r="W10" s="157" t="s">
        <v>252</v>
      </c>
      <c r="X10" s="10"/>
      <c r="Y10" s="162" t="s">
        <v>250</v>
      </c>
    </row>
    <row r="11" spans="1:25" ht="15.75" x14ac:dyDescent="0.25">
      <c r="A11" s="19"/>
      <c r="B11" s="14"/>
      <c r="C11" s="26">
        <v>-1</v>
      </c>
      <c r="D11" s="9"/>
      <c r="E11" s="26">
        <v>-2</v>
      </c>
      <c r="F11" s="9"/>
      <c r="G11" s="30">
        <v>-3</v>
      </c>
      <c r="H11" s="9"/>
      <c r="I11" s="194">
        <v>-4</v>
      </c>
      <c r="J11" s="9"/>
      <c r="K11" s="26">
        <v>-5</v>
      </c>
      <c r="L11" s="36"/>
      <c r="M11" s="26" t="s">
        <v>261</v>
      </c>
      <c r="N11" s="36"/>
      <c r="O11" s="283" t="s">
        <v>272</v>
      </c>
      <c r="P11" s="9"/>
      <c r="Q11" s="5" t="s">
        <v>21</v>
      </c>
      <c r="S11" s="283" t="s">
        <v>271</v>
      </c>
      <c r="T11" s="19"/>
      <c r="U11" s="29">
        <v>-10</v>
      </c>
      <c r="V11" s="10"/>
      <c r="W11" s="9" t="s">
        <v>253</v>
      </c>
      <c r="X11" s="10"/>
      <c r="Y11" s="163" t="s">
        <v>254</v>
      </c>
    </row>
    <row r="12" spans="1:25" ht="15.75" x14ac:dyDescent="0.25">
      <c r="A12" s="19"/>
      <c r="B12" s="14"/>
      <c r="C12" s="9"/>
      <c r="D12" s="9"/>
      <c r="E12" s="9"/>
      <c r="F12" s="9"/>
      <c r="G12" s="29"/>
      <c r="H12" s="9"/>
      <c r="I12" s="193"/>
      <c r="J12" s="9"/>
      <c r="K12" s="36"/>
      <c r="L12" s="36"/>
      <c r="M12" s="36"/>
      <c r="N12" s="36"/>
      <c r="O12" s="36"/>
      <c r="P12" s="9"/>
      <c r="Q12" s="9"/>
      <c r="S12" s="9"/>
      <c r="T12" s="19"/>
    </row>
    <row r="13" spans="1:25" ht="15.75" x14ac:dyDescent="0.25">
      <c r="A13" s="19"/>
      <c r="C13" s="16" t="s">
        <v>99</v>
      </c>
      <c r="K13" s="33"/>
      <c r="L13" s="33"/>
      <c r="M13" s="33"/>
      <c r="N13" s="33"/>
      <c r="O13" s="33"/>
      <c r="T13" s="19"/>
    </row>
    <row r="14" spans="1:25" x14ac:dyDescent="0.2">
      <c r="A14" s="19"/>
      <c r="K14" s="33"/>
      <c r="L14" s="33"/>
      <c r="M14" s="33"/>
      <c r="N14" s="33"/>
      <c r="O14" s="33"/>
      <c r="T14" s="19"/>
    </row>
    <row r="15" spans="1:25" ht="15.75" x14ac:dyDescent="0.25">
      <c r="A15" s="19"/>
      <c r="C15" s="4" t="s">
        <v>23</v>
      </c>
      <c r="K15" s="33"/>
      <c r="L15" s="33"/>
      <c r="M15" s="33"/>
      <c r="N15" s="33"/>
      <c r="O15" s="33"/>
      <c r="Q15" s="20"/>
      <c r="S15" s="21"/>
      <c r="T15" s="19"/>
    </row>
    <row r="16" spans="1:25" ht="15.75" x14ac:dyDescent="0.25">
      <c r="A16" s="19"/>
      <c r="C16" s="6"/>
      <c r="K16" s="33"/>
      <c r="L16" s="33"/>
      <c r="M16" s="33"/>
      <c r="N16" s="33"/>
      <c r="O16" s="33"/>
      <c r="Q16" s="20"/>
      <c r="S16" s="21"/>
      <c r="T16" s="19"/>
    </row>
    <row r="17" spans="1:25" x14ac:dyDescent="0.2">
      <c r="A17" s="21">
        <v>311</v>
      </c>
      <c r="C17" t="s">
        <v>24</v>
      </c>
      <c r="I17" s="168"/>
      <c r="K17" s="33"/>
      <c r="L17" s="33"/>
      <c r="M17" s="33"/>
      <c r="N17" s="33"/>
      <c r="O17" s="33"/>
      <c r="T17" s="19"/>
    </row>
    <row r="18" spans="1:25" x14ac:dyDescent="0.2">
      <c r="A18" s="21"/>
      <c r="C18" s="11" t="s">
        <v>57</v>
      </c>
      <c r="E18" s="1" t="s">
        <v>124</v>
      </c>
      <c r="F18" s="1" t="s">
        <v>104</v>
      </c>
      <c r="G18" s="278">
        <f>'Prod Salv Weighting No Term NS'!U$20</f>
        <v>-6.2571149994717409E-3</v>
      </c>
      <c r="I18" s="169">
        <v>4233239.4800000004</v>
      </c>
      <c r="J18" s="43"/>
      <c r="K18" s="44">
        <v>4656563</v>
      </c>
      <c r="L18" s="44"/>
      <c r="M18" s="169">
        <f>+((1-G18)*I18)-K18</f>
        <v>-396835.65375333559</v>
      </c>
      <c r="N18" s="44"/>
      <c r="O18" s="44">
        <v>0</v>
      </c>
      <c r="Q18" s="67" t="str">
        <f t="shared" ref="Q18:Q39" si="0">IF(O18/I18*100=0,"-     ",O18/I18*100)</f>
        <v xml:space="preserve">-     </v>
      </c>
      <c r="S18" s="76" t="s">
        <v>270</v>
      </c>
      <c r="T18" s="19"/>
      <c r="U18" s="281">
        <v>0</v>
      </c>
      <c r="W18" s="154">
        <f>ROUND(I18*U18, 2)</f>
        <v>0</v>
      </c>
      <c r="Y18" s="159">
        <f>+O18-W18</f>
        <v>0</v>
      </c>
    </row>
    <row r="19" spans="1:25" x14ac:dyDescent="0.2">
      <c r="A19" s="21"/>
      <c r="C19" s="11" t="s">
        <v>58</v>
      </c>
      <c r="E19" s="1" t="s">
        <v>124</v>
      </c>
      <c r="F19" s="1" t="s">
        <v>104</v>
      </c>
      <c r="G19" s="278">
        <f>'Prod Salv Weighting No Term NS'!U$20</f>
        <v>-6.2571149994717409E-3</v>
      </c>
      <c r="I19" s="169">
        <v>2102422.4500000002</v>
      </c>
      <c r="J19" s="43"/>
      <c r="K19" s="44">
        <v>2312665</v>
      </c>
      <c r="L19" s="44"/>
      <c r="M19" s="169">
        <f t="shared" ref="M19:M37" si="1">+((1-G19)*I19)-K19</f>
        <v>-197087.45095287869</v>
      </c>
      <c r="N19" s="44"/>
      <c r="O19" s="44">
        <v>0</v>
      </c>
      <c r="Q19" s="67" t="str">
        <f t="shared" si="0"/>
        <v xml:space="preserve">-     </v>
      </c>
      <c r="S19" s="76" t="s">
        <v>270</v>
      </c>
      <c r="T19" s="19"/>
      <c r="U19" s="281">
        <v>0</v>
      </c>
      <c r="W19" s="154">
        <f t="shared" ref="W19:W37" si="2">I19*U19</f>
        <v>0</v>
      </c>
      <c r="Y19" s="159">
        <f t="shared" ref="Y19:Y37" si="3">+O19-W19</f>
        <v>0</v>
      </c>
    </row>
    <row r="20" spans="1:25" x14ac:dyDescent="0.2">
      <c r="A20" s="21"/>
      <c r="C20" s="11" t="s">
        <v>59</v>
      </c>
      <c r="E20" s="1" t="s">
        <v>124</v>
      </c>
      <c r="F20" s="1" t="s">
        <v>104</v>
      </c>
      <c r="G20" s="278">
        <f>'Prod Salv Weighting No Term NS'!U$20</f>
        <v>-6.2571149994717409E-3</v>
      </c>
      <c r="I20" s="169">
        <v>3536934.45</v>
      </c>
      <c r="J20" s="43"/>
      <c r="K20" s="44">
        <v>3890628</v>
      </c>
      <c r="L20" s="44"/>
      <c r="M20" s="169">
        <f t="shared" si="1"/>
        <v>-331562.54440075671</v>
      </c>
      <c r="N20" s="44"/>
      <c r="O20" s="44">
        <v>0</v>
      </c>
      <c r="Q20" s="67" t="str">
        <f t="shared" si="0"/>
        <v xml:space="preserve">-     </v>
      </c>
      <c r="S20" s="76" t="s">
        <v>270</v>
      </c>
      <c r="T20" s="19"/>
      <c r="U20" s="281">
        <v>0</v>
      </c>
      <c r="W20" s="154">
        <f t="shared" si="2"/>
        <v>0</v>
      </c>
      <c r="Y20" s="159">
        <f t="shared" si="3"/>
        <v>0</v>
      </c>
    </row>
    <row r="21" spans="1:25" x14ac:dyDescent="0.2">
      <c r="A21" s="21"/>
      <c r="C21" s="11" t="s">
        <v>60</v>
      </c>
      <c r="E21" s="1" t="s">
        <v>178</v>
      </c>
      <c r="F21" s="1" t="s">
        <v>104</v>
      </c>
      <c r="G21" s="278">
        <f>'Prod Salv Weighting No Term NS'!U$20</f>
        <v>-6.2571149994717409E-3</v>
      </c>
      <c r="I21" s="169">
        <v>4084601.8</v>
      </c>
      <c r="J21" s="43"/>
      <c r="K21" s="44">
        <v>4493062</v>
      </c>
      <c r="L21" s="44"/>
      <c r="M21" s="169">
        <f t="shared" si="1"/>
        <v>-382902.37681035139</v>
      </c>
      <c r="N21" s="44"/>
      <c r="O21" s="44">
        <v>0</v>
      </c>
      <c r="Q21" s="67" t="str">
        <f t="shared" si="0"/>
        <v xml:space="preserve">-     </v>
      </c>
      <c r="S21" s="76" t="s">
        <v>270</v>
      </c>
      <c r="T21" s="19"/>
      <c r="U21" s="281">
        <v>0</v>
      </c>
      <c r="W21" s="154">
        <f t="shared" si="2"/>
        <v>0</v>
      </c>
      <c r="Y21" s="159">
        <f t="shared" si="3"/>
        <v>0</v>
      </c>
    </row>
    <row r="22" spans="1:25" x14ac:dyDescent="0.2">
      <c r="A22" s="21"/>
      <c r="C22" s="72" t="s">
        <v>145</v>
      </c>
      <c r="E22" s="1" t="s">
        <v>178</v>
      </c>
      <c r="F22" s="1" t="s">
        <v>104</v>
      </c>
      <c r="G22" s="278">
        <f>'Prod Salv Weighting No Term NS'!U$20</f>
        <v>-6.2571149994717409E-3</v>
      </c>
      <c r="I22" s="169">
        <v>760360</v>
      </c>
      <c r="J22" s="43"/>
      <c r="K22" s="44">
        <v>836396</v>
      </c>
      <c r="L22" s="44"/>
      <c r="M22" s="169">
        <f t="shared" si="1"/>
        <v>-71278.340039001661</v>
      </c>
      <c r="N22" s="44"/>
      <c r="O22" s="44">
        <v>0</v>
      </c>
      <c r="Q22" s="67" t="str">
        <f t="shared" si="0"/>
        <v xml:space="preserve">-     </v>
      </c>
      <c r="S22" s="76" t="s">
        <v>270</v>
      </c>
      <c r="T22" s="19"/>
      <c r="U22" s="281">
        <v>0</v>
      </c>
      <c r="W22" s="154">
        <f t="shared" si="2"/>
        <v>0</v>
      </c>
      <c r="Y22" s="159">
        <f t="shared" si="3"/>
        <v>0</v>
      </c>
    </row>
    <row r="23" spans="1:25" x14ac:dyDescent="0.2">
      <c r="A23" s="21"/>
      <c r="C23" s="11" t="s">
        <v>61</v>
      </c>
      <c r="E23" s="1" t="s">
        <v>178</v>
      </c>
      <c r="F23" s="1" t="s">
        <v>104</v>
      </c>
      <c r="G23" s="278">
        <f>'Prod Salv Weighting No Term NS'!U$20</f>
        <v>-6.2571149994717409E-3</v>
      </c>
      <c r="I23" s="169">
        <v>6266327.4100000001</v>
      </c>
      <c r="J23" s="43"/>
      <c r="K23" s="44">
        <v>6270959</v>
      </c>
      <c r="L23" s="44"/>
      <c r="M23" s="169">
        <f t="shared" si="1"/>
        <v>34577.541228711605</v>
      </c>
      <c r="N23" s="44"/>
      <c r="O23" s="44">
        <f>M23/S23</f>
        <v>8644.3853071779013</v>
      </c>
      <c r="Q23" s="284">
        <f>O23/I23</f>
        <v>1.3794978687808304E-3</v>
      </c>
      <c r="S23" s="76">
        <v>4</v>
      </c>
      <c r="T23" s="19"/>
      <c r="U23" s="285">
        <v>2.486608021013061E-2</v>
      </c>
      <c r="W23" s="154">
        <f t="shared" si="2"/>
        <v>155819</v>
      </c>
      <c r="Y23" s="159">
        <f t="shared" si="3"/>
        <v>-147174.6146928221</v>
      </c>
    </row>
    <row r="24" spans="1:25" x14ac:dyDescent="0.2">
      <c r="A24" s="21"/>
      <c r="C24" s="72" t="s">
        <v>146</v>
      </c>
      <c r="E24" s="1" t="s">
        <v>178</v>
      </c>
      <c r="F24" s="1" t="s">
        <v>104</v>
      </c>
      <c r="G24" s="278">
        <f>'Prod Salv Weighting No Term NS'!U$20</f>
        <v>-6.2571149994717409E-3</v>
      </c>
      <c r="I24" s="169">
        <v>1696435</v>
      </c>
      <c r="J24" s="43"/>
      <c r="K24" s="44">
        <v>1866079</v>
      </c>
      <c r="L24" s="44"/>
      <c r="M24" s="169">
        <f t="shared" si="1"/>
        <v>-159029.21111587132</v>
      </c>
      <c r="N24" s="44"/>
      <c r="O24" s="44">
        <v>0</v>
      </c>
      <c r="Q24" s="67" t="str">
        <f t="shared" si="0"/>
        <v xml:space="preserve">-     </v>
      </c>
      <c r="S24" s="76" t="s">
        <v>270</v>
      </c>
      <c r="T24" s="19"/>
      <c r="U24" s="281">
        <v>0</v>
      </c>
      <c r="W24" s="154">
        <f t="shared" si="2"/>
        <v>0</v>
      </c>
      <c r="Y24" s="159">
        <f t="shared" si="3"/>
        <v>0</v>
      </c>
    </row>
    <row r="25" spans="1:25" x14ac:dyDescent="0.2">
      <c r="A25" s="21"/>
      <c r="C25" s="11" t="s">
        <v>62</v>
      </c>
      <c r="E25" s="1" t="s">
        <v>178</v>
      </c>
      <c r="F25" s="1" t="s">
        <v>104</v>
      </c>
      <c r="G25" s="278">
        <f>'Prod Salv Weighting No Term NS'!U$20</f>
        <v>-6.2571149994717409E-3</v>
      </c>
      <c r="I25" s="169">
        <v>27476428.510000002</v>
      </c>
      <c r="J25" s="43"/>
      <c r="K25" s="44">
        <v>20351263</v>
      </c>
      <c r="L25" s="44"/>
      <c r="M25" s="169">
        <f t="shared" si="1"/>
        <v>7297088.6829618327</v>
      </c>
      <c r="N25" s="44"/>
      <c r="O25" s="44">
        <f>M25/S25</f>
        <v>1824272.1707404582</v>
      </c>
      <c r="Q25" s="284">
        <f>O25/I25</f>
        <v>6.6394079204162848E-2</v>
      </c>
      <c r="S25" s="76">
        <v>4</v>
      </c>
      <c r="T25" s="19"/>
      <c r="U25" s="281">
        <v>9.0031533723521767E-2</v>
      </c>
      <c r="W25" s="154">
        <f t="shared" si="2"/>
        <v>2473745</v>
      </c>
      <c r="Y25" s="159">
        <f t="shared" si="3"/>
        <v>-649472.82925954182</v>
      </c>
    </row>
    <row r="26" spans="1:25" x14ac:dyDescent="0.2">
      <c r="A26" s="21"/>
      <c r="C26" s="72" t="s">
        <v>147</v>
      </c>
      <c r="E26" s="1" t="s">
        <v>178</v>
      </c>
      <c r="F26" s="1" t="s">
        <v>104</v>
      </c>
      <c r="G26" s="278">
        <f>'Prod Salv Weighting No Term NS'!U$20</f>
        <v>-6.2571149994717409E-3</v>
      </c>
      <c r="I26" s="169">
        <v>2004301.46</v>
      </c>
      <c r="J26" s="43"/>
      <c r="K26" s="44">
        <v>2204732</v>
      </c>
      <c r="L26" s="44"/>
      <c r="M26" s="169">
        <f t="shared" si="1"/>
        <v>-187889.39527117112</v>
      </c>
      <c r="N26" s="44"/>
      <c r="O26" s="44">
        <v>0</v>
      </c>
      <c r="Q26" s="67" t="str">
        <f t="shared" si="0"/>
        <v xml:space="preserve">-     </v>
      </c>
      <c r="S26" s="76" t="s">
        <v>270</v>
      </c>
      <c r="T26" s="19"/>
      <c r="U26" s="281">
        <v>0</v>
      </c>
      <c r="W26" s="154">
        <f t="shared" si="2"/>
        <v>0</v>
      </c>
      <c r="Y26" s="159">
        <f t="shared" si="3"/>
        <v>0</v>
      </c>
    </row>
    <row r="27" spans="1:25" x14ac:dyDescent="0.2">
      <c r="A27" s="21"/>
      <c r="C27" s="11" t="s">
        <v>63</v>
      </c>
      <c r="E27" s="1" t="s">
        <v>178</v>
      </c>
      <c r="F27" s="1" t="s">
        <v>104</v>
      </c>
      <c r="G27" s="278">
        <f>'Prod Salv Weighting No Term NS'!U$28</f>
        <v>-6.9973092652017399E-2</v>
      </c>
      <c r="I27" s="169">
        <v>19891316.239999998</v>
      </c>
      <c r="J27" s="43"/>
      <c r="K27" s="44">
        <v>17615350</v>
      </c>
      <c r="L27" s="44"/>
      <c r="M27" s="169">
        <f t="shared" si="1"/>
        <v>3667823.1542320959</v>
      </c>
      <c r="N27" s="44"/>
      <c r="O27" s="44">
        <f>M27/S27</f>
        <v>184312.72131819578</v>
      </c>
      <c r="Q27" s="284">
        <f>O27/I27</f>
        <v>9.2659891931915605E-3</v>
      </c>
      <c r="S27" s="76">
        <v>19.899999999999999</v>
      </c>
      <c r="T27" s="19"/>
      <c r="U27" s="281">
        <v>1.2782462303258822E-2</v>
      </c>
      <c r="W27" s="154">
        <f t="shared" si="2"/>
        <v>254260</v>
      </c>
      <c r="Y27" s="159">
        <f t="shared" si="3"/>
        <v>-69947.278681804222</v>
      </c>
    </row>
    <row r="28" spans="1:25" x14ac:dyDescent="0.2">
      <c r="A28" s="21"/>
      <c r="C28" s="72" t="s">
        <v>148</v>
      </c>
      <c r="E28" s="1" t="s">
        <v>178</v>
      </c>
      <c r="F28" s="1" t="s">
        <v>104</v>
      </c>
      <c r="G28" s="278">
        <f>'Prod Salv Weighting No Term NS'!U$28</f>
        <v>-6.9973092652017399E-2</v>
      </c>
      <c r="I28" s="169">
        <v>1709710.55</v>
      </c>
      <c r="J28" s="43"/>
      <c r="K28" s="44">
        <v>1949070</v>
      </c>
      <c r="L28" s="44"/>
      <c r="M28" s="169">
        <f t="shared" si="1"/>
        <v>-119725.71527671814</v>
      </c>
      <c r="N28" s="44"/>
      <c r="O28" s="44">
        <v>0</v>
      </c>
      <c r="Q28" s="67" t="str">
        <f t="shared" si="0"/>
        <v xml:space="preserve">-     </v>
      </c>
      <c r="S28" s="76" t="s">
        <v>270</v>
      </c>
      <c r="T28" s="19"/>
      <c r="U28" s="281">
        <v>0</v>
      </c>
      <c r="W28" s="154">
        <f t="shared" si="2"/>
        <v>0</v>
      </c>
      <c r="Y28" s="159">
        <f t="shared" si="3"/>
        <v>0</v>
      </c>
    </row>
    <row r="29" spans="1:25" x14ac:dyDescent="0.2">
      <c r="A29" s="21"/>
      <c r="C29" s="11" t="s">
        <v>64</v>
      </c>
      <c r="E29" s="1" t="s">
        <v>178</v>
      </c>
      <c r="F29" s="1" t="s">
        <v>104</v>
      </c>
      <c r="G29" s="278">
        <f>'Prod Salv Weighting No Term NS'!U$28</f>
        <v>-6.9973092652017399E-2</v>
      </c>
      <c r="I29" s="169">
        <v>11532774.58</v>
      </c>
      <c r="J29" s="43"/>
      <c r="K29" s="44">
        <v>9977701</v>
      </c>
      <c r="L29" s="44"/>
      <c r="M29" s="169">
        <f t="shared" si="1"/>
        <v>2362057.4842211716</v>
      </c>
      <c r="N29" s="44"/>
      <c r="O29" s="44">
        <f>M29/S29</f>
        <v>108850.57530973142</v>
      </c>
      <c r="Q29" s="284">
        <f>O29/I29</f>
        <v>9.4383684129661898E-3</v>
      </c>
      <c r="S29" s="76">
        <v>21.7</v>
      </c>
      <c r="T29" s="19"/>
      <c r="U29" s="281">
        <v>1.2678041956491616E-2</v>
      </c>
      <c r="W29" s="154">
        <f t="shared" si="2"/>
        <v>146212.99999999997</v>
      </c>
      <c r="Y29" s="159">
        <f t="shared" si="3"/>
        <v>-37362.424690268555</v>
      </c>
    </row>
    <row r="30" spans="1:25" x14ac:dyDescent="0.2">
      <c r="A30" s="21"/>
      <c r="C30" s="72" t="s">
        <v>149</v>
      </c>
      <c r="E30" s="1" t="s">
        <v>178</v>
      </c>
      <c r="F30" s="1" t="s">
        <v>104</v>
      </c>
      <c r="G30" s="278">
        <f>'Prod Salv Weighting No Term NS'!U$28</f>
        <v>-6.9973092652017399E-2</v>
      </c>
      <c r="I30" s="169">
        <v>1393404</v>
      </c>
      <c r="J30" s="43"/>
      <c r="K30" s="44">
        <v>1588481</v>
      </c>
      <c r="L30" s="44"/>
      <c r="M30" s="169">
        <f t="shared" si="1"/>
        <v>-97576.212806308176</v>
      </c>
      <c r="N30" s="44"/>
      <c r="O30" s="44">
        <v>0</v>
      </c>
      <c r="Q30" s="67" t="str">
        <f t="shared" si="0"/>
        <v xml:space="preserve">-     </v>
      </c>
      <c r="S30" s="76" t="s">
        <v>270</v>
      </c>
      <c r="T30" s="19"/>
      <c r="U30" s="281">
        <v>0</v>
      </c>
      <c r="W30" s="154">
        <f t="shared" si="2"/>
        <v>0</v>
      </c>
      <c r="Y30" s="159">
        <f t="shared" si="3"/>
        <v>0</v>
      </c>
    </row>
    <row r="31" spans="1:25" x14ac:dyDescent="0.2">
      <c r="A31" s="21"/>
      <c r="C31" s="11" t="s">
        <v>65</v>
      </c>
      <c r="E31" s="1" t="s">
        <v>178</v>
      </c>
      <c r="F31" s="1" t="s">
        <v>104</v>
      </c>
      <c r="G31" s="278">
        <f>'Prod Salv Weighting No Term NS'!U$28</f>
        <v>-6.9973092652017399E-2</v>
      </c>
      <c r="I31" s="169">
        <v>24500220.48</v>
      </c>
      <c r="J31" s="43"/>
      <c r="K31" s="44">
        <v>20580339</v>
      </c>
      <c r="L31" s="44"/>
      <c r="M31" s="169">
        <f t="shared" si="1"/>
        <v>5634237.6776418947</v>
      </c>
      <c r="N31" s="44"/>
      <c r="O31" s="44">
        <f>M31/S31</f>
        <v>224471.62062318303</v>
      </c>
      <c r="Q31" s="284">
        <f>O31/I31</f>
        <v>9.162024513470134E-3</v>
      </c>
      <c r="S31" s="76">
        <v>25.1</v>
      </c>
      <c r="T31" s="19"/>
      <c r="U31" s="281">
        <v>1.1935484427118104E-2</v>
      </c>
      <c r="W31" s="154">
        <f t="shared" si="2"/>
        <v>292422.00000000006</v>
      </c>
      <c r="Y31" s="159">
        <f t="shared" si="3"/>
        <v>-67950.379376817029</v>
      </c>
    </row>
    <row r="32" spans="1:25" x14ac:dyDescent="0.2">
      <c r="A32" s="21"/>
      <c r="C32" s="72" t="s">
        <v>150</v>
      </c>
      <c r="E32" s="1" t="s">
        <v>178</v>
      </c>
      <c r="F32" s="1" t="s">
        <v>104</v>
      </c>
      <c r="G32" s="278">
        <f>'Prod Salv Weighting No Term NS'!U$28</f>
        <v>-6.9973092652017399E-2</v>
      </c>
      <c r="I32" s="169">
        <v>362867</v>
      </c>
      <c r="J32" s="43"/>
      <c r="K32" s="44">
        <v>413668</v>
      </c>
      <c r="L32" s="44"/>
      <c r="M32" s="169">
        <f t="shared" si="1"/>
        <v>-25410.07378864038</v>
      </c>
      <c r="N32" s="44"/>
      <c r="O32" s="44">
        <v>0</v>
      </c>
      <c r="Q32" s="67" t="str">
        <f t="shared" si="0"/>
        <v xml:space="preserve">-     </v>
      </c>
      <c r="S32" s="76" t="s">
        <v>270</v>
      </c>
      <c r="T32" s="19"/>
      <c r="U32" s="281">
        <v>0</v>
      </c>
      <c r="W32" s="154">
        <f t="shared" si="2"/>
        <v>0</v>
      </c>
      <c r="Y32" s="159">
        <f t="shared" si="3"/>
        <v>0</v>
      </c>
    </row>
    <row r="33" spans="1:25" x14ac:dyDescent="0.2">
      <c r="A33" s="21"/>
      <c r="C33" s="11" t="s">
        <v>66</v>
      </c>
      <c r="E33" s="1" t="s">
        <v>178</v>
      </c>
      <c r="F33" s="1" t="s">
        <v>104</v>
      </c>
      <c r="G33" s="278">
        <f>'Prod Salv Weighting No Term NS'!U$28</f>
        <v>-6.9973092652017399E-2</v>
      </c>
      <c r="I33" s="169">
        <v>64262882.75</v>
      </c>
      <c r="J33" s="43"/>
      <c r="K33" s="44">
        <v>38607501</v>
      </c>
      <c r="L33" s="44"/>
      <c r="M33" s="169">
        <f t="shared" si="1"/>
        <v>30152054.398751482</v>
      </c>
      <c r="N33" s="44"/>
      <c r="O33" s="44">
        <f>M33/S33</f>
        <v>1036153.072122044</v>
      </c>
      <c r="Q33" s="284">
        <f>O33/I33</f>
        <v>1.6123663112857227E-2</v>
      </c>
      <c r="S33" s="76">
        <v>29.1</v>
      </c>
      <c r="T33" s="19"/>
      <c r="U33" s="281">
        <v>1.8541013863869964E-2</v>
      </c>
      <c r="W33" s="154">
        <f t="shared" si="2"/>
        <v>1191499</v>
      </c>
      <c r="Y33" s="159">
        <f t="shared" si="3"/>
        <v>-155345.92787795595</v>
      </c>
    </row>
    <row r="34" spans="1:25" x14ac:dyDescent="0.2">
      <c r="A34" s="21"/>
      <c r="C34" s="72" t="s">
        <v>151</v>
      </c>
      <c r="E34" s="1" t="s">
        <v>178</v>
      </c>
      <c r="F34" s="1" t="s">
        <v>104</v>
      </c>
      <c r="G34" s="278">
        <f>'Prod Salv Weighting No Term NS'!U$28</f>
        <v>-6.9973092652017399E-2</v>
      </c>
      <c r="I34" s="169">
        <v>5330551.76</v>
      </c>
      <c r="J34" s="43"/>
      <c r="K34" s="44">
        <v>4985213</v>
      </c>
      <c r="L34" s="44"/>
      <c r="M34" s="169">
        <f t="shared" si="1"/>
        <v>718333.95218885411</v>
      </c>
      <c r="N34" s="44"/>
      <c r="O34" s="44">
        <f t="shared" ref="O34:O37" si="4">M34/S34</f>
        <v>24770.136282374278</v>
      </c>
      <c r="Q34" s="284">
        <f>O34/I34</f>
        <v>4.6468240808104034E-3</v>
      </c>
      <c r="S34" s="76">
        <v>29</v>
      </c>
      <c r="T34" s="19"/>
      <c r="U34" s="281">
        <v>7.0559299850040287E-3</v>
      </c>
      <c r="W34" s="154">
        <f t="shared" si="2"/>
        <v>37612</v>
      </c>
      <c r="Y34" s="159">
        <f t="shared" si="3"/>
        <v>-12841.863717625722</v>
      </c>
    </row>
    <row r="35" spans="1:25" x14ac:dyDescent="0.2">
      <c r="A35" s="21"/>
      <c r="C35" s="72" t="s">
        <v>153</v>
      </c>
      <c r="E35" s="1" t="s">
        <v>178</v>
      </c>
      <c r="F35" s="1" t="s">
        <v>104</v>
      </c>
      <c r="G35" s="278">
        <f>'Prod Salv Weighting No Term NS'!U$36</f>
        <v>-9.7892855639102161E-2</v>
      </c>
      <c r="I35" s="169">
        <v>115104803.3</v>
      </c>
      <c r="J35" s="43"/>
      <c r="K35" s="44">
        <v>61530223</v>
      </c>
      <c r="L35" s="44"/>
      <c r="M35" s="169">
        <f t="shared" si="1"/>
        <v>64842518.192814142</v>
      </c>
      <c r="N35" s="44"/>
      <c r="O35" s="44">
        <f t="shared" si="4"/>
        <v>1796191.6396901424</v>
      </c>
      <c r="Q35" s="284">
        <f t="shared" ref="Q35:Q37" si="5">O35/I35</f>
        <v>1.5604836533265179E-2</v>
      </c>
      <c r="S35" s="76">
        <v>36.1</v>
      </c>
      <c r="T35" s="19"/>
      <c r="U35" s="281">
        <v>1.7042625014415884E-2</v>
      </c>
      <c r="W35" s="154">
        <f t="shared" si="2"/>
        <v>1961688</v>
      </c>
      <c r="Y35" s="159">
        <f t="shared" si="3"/>
        <v>-165496.36030985764</v>
      </c>
    </row>
    <row r="36" spans="1:25" x14ac:dyDescent="0.2">
      <c r="A36" s="21"/>
      <c r="C36" s="72" t="s">
        <v>152</v>
      </c>
      <c r="E36" s="1" t="s">
        <v>178</v>
      </c>
      <c r="F36" s="1" t="s">
        <v>104</v>
      </c>
      <c r="G36" s="278">
        <f>'Prod Salv Weighting No Term NS'!U$36</f>
        <v>-9.7892855639102161E-2</v>
      </c>
      <c r="I36" s="169">
        <v>493909.75</v>
      </c>
      <c r="J36" s="43"/>
      <c r="K36" s="44">
        <v>366848</v>
      </c>
      <c r="L36" s="44"/>
      <c r="M36" s="169">
        <f t="shared" si="1"/>
        <v>175411.98585549498</v>
      </c>
      <c r="N36" s="44"/>
      <c r="O36" s="44">
        <f t="shared" si="4"/>
        <v>4805.8078316573965</v>
      </c>
      <c r="Q36" s="284">
        <f t="shared" si="5"/>
        <v>9.730133555082475E-3</v>
      </c>
      <c r="S36" s="76">
        <v>36.5</v>
      </c>
      <c r="T36" s="19"/>
      <c r="U36" s="281">
        <v>1.1168032216412004E-2</v>
      </c>
      <c r="W36" s="154">
        <f t="shared" si="2"/>
        <v>5515.9999999999991</v>
      </c>
      <c r="Y36" s="159">
        <f t="shared" si="3"/>
        <v>-710.1921683426026</v>
      </c>
    </row>
    <row r="37" spans="1:25" x14ac:dyDescent="0.2">
      <c r="A37" s="21"/>
      <c r="C37" s="72" t="s">
        <v>154</v>
      </c>
      <c r="E37" s="1" t="s">
        <v>178</v>
      </c>
      <c r="F37" s="1" t="s">
        <v>104</v>
      </c>
      <c r="G37" s="278">
        <f>'Prod Salv Weighting No Term NS'!U$36</f>
        <v>-9.7892855639102161E-2</v>
      </c>
      <c r="I37" s="171">
        <v>25993297.870000001</v>
      </c>
      <c r="J37" s="43"/>
      <c r="K37" s="44">
        <v>310077</v>
      </c>
      <c r="L37" s="44"/>
      <c r="M37" s="169">
        <f t="shared" si="1"/>
        <v>28227779.025972091</v>
      </c>
      <c r="N37" s="44"/>
      <c r="O37" s="44">
        <f t="shared" si="4"/>
        <v>539728.08845070924</v>
      </c>
      <c r="Q37" s="284">
        <f t="shared" si="5"/>
        <v>2.0764125089092023E-2</v>
      </c>
      <c r="S37" s="76">
        <v>52.3</v>
      </c>
      <c r="T37" s="19"/>
      <c r="U37" s="281">
        <v>2.1761417224893286E-2</v>
      </c>
      <c r="W37" s="158">
        <f t="shared" si="2"/>
        <v>565651</v>
      </c>
      <c r="Y37" s="164">
        <f t="shared" si="3"/>
        <v>-25922.911549290759</v>
      </c>
    </row>
    <row r="38" spans="1:25" x14ac:dyDescent="0.2">
      <c r="A38" s="21"/>
      <c r="E38" s="1"/>
      <c r="F38" s="1"/>
      <c r="G38" s="32"/>
      <c r="I38" s="169"/>
      <c r="K38" s="37"/>
      <c r="L38" s="33"/>
      <c r="M38" s="37"/>
      <c r="N38" s="33"/>
      <c r="O38" s="37"/>
      <c r="Q38" s="21"/>
      <c r="S38" s="20"/>
      <c r="T38" s="19"/>
      <c r="U38" s="281"/>
    </row>
    <row r="39" spans="1:25" x14ac:dyDescent="0.2">
      <c r="A39" s="21"/>
      <c r="C39" s="18" t="s">
        <v>25</v>
      </c>
      <c r="E39" s="1"/>
      <c r="F39" s="1"/>
      <c r="G39" s="32"/>
      <c r="I39" s="169">
        <f>+SUBTOTAL(9,I18:I38)</f>
        <v>322736788.83999997</v>
      </c>
      <c r="K39" s="169">
        <f>+SUBTOTAL(9,K18:K38)</f>
        <v>204806818</v>
      </c>
      <c r="L39" s="33"/>
      <c r="M39" s="169">
        <f>+SUBTOTAL(9,M18:M38)</f>
        <v>141142585.12165275</v>
      </c>
      <c r="N39" s="33"/>
      <c r="O39" s="169">
        <f>+SUBTOTAL(9,O18:O38)</f>
        <v>5752200.2176756728</v>
      </c>
      <c r="Q39" s="67">
        <f t="shared" si="0"/>
        <v>1.7823193439925389</v>
      </c>
      <c r="S39" s="76">
        <v>22.9</v>
      </c>
      <c r="T39" s="19"/>
      <c r="U39" s="281">
        <v>2.1951092174720049E-2</v>
      </c>
      <c r="W39" s="169">
        <f>+SUBTOTAL(9,W18:W38)</f>
        <v>7084425</v>
      </c>
      <c r="Y39" s="169">
        <f>+SUBTOTAL(9,Y18:Y38)</f>
        <v>-1332224.7823243262</v>
      </c>
    </row>
    <row r="40" spans="1:25" x14ac:dyDescent="0.2">
      <c r="A40" s="21"/>
      <c r="E40" s="1"/>
      <c r="F40" s="1"/>
      <c r="G40" s="32"/>
      <c r="I40" s="169"/>
      <c r="K40" s="33"/>
      <c r="L40" s="33"/>
      <c r="M40" s="33"/>
      <c r="N40" s="33"/>
      <c r="O40" s="33"/>
      <c r="Q40" s="21"/>
      <c r="S40" s="20"/>
      <c r="T40" s="19"/>
      <c r="U40" s="281"/>
    </row>
    <row r="41" spans="1:25" x14ac:dyDescent="0.2">
      <c r="A41" s="21">
        <v>312</v>
      </c>
      <c r="C41" t="s">
        <v>26</v>
      </c>
      <c r="I41" s="169"/>
      <c r="K41" s="33"/>
      <c r="L41" s="33"/>
      <c r="M41" s="33"/>
      <c r="N41" s="33"/>
      <c r="O41" s="33"/>
      <c r="T41" s="19"/>
      <c r="U41" s="281"/>
    </row>
    <row r="42" spans="1:25" x14ac:dyDescent="0.2">
      <c r="A42" s="21"/>
      <c r="C42" s="11" t="s">
        <v>57</v>
      </c>
      <c r="E42" s="1" t="s">
        <v>124</v>
      </c>
      <c r="F42" s="1" t="s">
        <v>104</v>
      </c>
      <c r="G42" s="278">
        <f>'Prod Salv Weighting No Term NS'!U$20</f>
        <v>-6.2571149994717409E-3</v>
      </c>
      <c r="I42" s="169">
        <v>1052270.58</v>
      </c>
      <c r="J42" s="43"/>
      <c r="K42" s="44">
        <v>1157498</v>
      </c>
      <c r="L42" s="44"/>
      <c r="M42" s="169">
        <f t="shared" ref="M42:M62" si="6">+((1-G42)*I42)-K42</f>
        <v>-98643.241970379138</v>
      </c>
      <c r="N42" s="44"/>
      <c r="O42" s="44">
        <v>0</v>
      </c>
      <c r="Q42" s="67" t="str">
        <f t="shared" ref="Q42:Q46" si="7">IF(O42/I42*100=0,"-     ",O42/I42*100)</f>
        <v xml:space="preserve">-     </v>
      </c>
      <c r="S42" s="76" t="s">
        <v>270</v>
      </c>
      <c r="T42" s="19"/>
      <c r="U42" s="281">
        <v>0</v>
      </c>
      <c r="W42" s="154">
        <v>0</v>
      </c>
      <c r="Y42" s="159">
        <f t="shared" ref="Y42:Y62" si="8">O42-W42</f>
        <v>0</v>
      </c>
    </row>
    <row r="43" spans="1:25" x14ac:dyDescent="0.2">
      <c r="A43" s="21"/>
      <c r="C43" s="11" t="s">
        <v>58</v>
      </c>
      <c r="E43" s="1" t="s">
        <v>124</v>
      </c>
      <c r="F43" s="1" t="s">
        <v>104</v>
      </c>
      <c r="G43" s="278">
        <f>'Prod Salv Weighting No Term NS'!U$20</f>
        <v>-6.2571149994717409E-3</v>
      </c>
      <c r="I43" s="169">
        <v>132275.78</v>
      </c>
      <c r="J43" s="43"/>
      <c r="K43" s="44">
        <v>145503</v>
      </c>
      <c r="L43" s="44"/>
      <c r="M43" s="169">
        <f t="shared" si="6"/>
        <v>-12399.555232895189</v>
      </c>
      <c r="N43" s="44"/>
      <c r="O43" s="44">
        <v>0</v>
      </c>
      <c r="Q43" s="67" t="str">
        <f t="shared" si="7"/>
        <v xml:space="preserve">-     </v>
      </c>
      <c r="S43" s="76" t="s">
        <v>270</v>
      </c>
      <c r="T43" s="19"/>
      <c r="U43" s="281">
        <v>0</v>
      </c>
      <c r="W43" s="154">
        <v>0</v>
      </c>
      <c r="Y43" s="159">
        <f t="shared" si="8"/>
        <v>0</v>
      </c>
    </row>
    <row r="44" spans="1:25" x14ac:dyDescent="0.2">
      <c r="A44" s="21"/>
      <c r="C44" s="11" t="s">
        <v>59</v>
      </c>
      <c r="E44" s="1" t="s">
        <v>124</v>
      </c>
      <c r="F44" s="1" t="s">
        <v>104</v>
      </c>
      <c r="G44" s="278">
        <f>'Prod Salv Weighting No Term NS'!U$20</f>
        <v>-6.2571149994717409E-3</v>
      </c>
      <c r="I44" s="169">
        <v>705480.33</v>
      </c>
      <c r="J44" s="43"/>
      <c r="K44" s="44">
        <v>776028</v>
      </c>
      <c r="L44" s="44"/>
      <c r="M44" s="169">
        <f t="shared" si="6"/>
        <v>-66133.398445324856</v>
      </c>
      <c r="N44" s="44"/>
      <c r="O44" s="44">
        <v>0</v>
      </c>
      <c r="Q44" s="67" t="str">
        <f t="shared" si="7"/>
        <v xml:space="preserve">-     </v>
      </c>
      <c r="S44" s="76" t="s">
        <v>270</v>
      </c>
      <c r="T44" s="19"/>
      <c r="U44" s="281">
        <v>0</v>
      </c>
      <c r="W44" s="154">
        <v>0</v>
      </c>
      <c r="Y44" s="159">
        <f t="shared" si="8"/>
        <v>0</v>
      </c>
    </row>
    <row r="45" spans="1:25" x14ac:dyDescent="0.2">
      <c r="A45" s="21"/>
      <c r="C45" s="11" t="s">
        <v>60</v>
      </c>
      <c r="E45" s="1" t="s">
        <v>179</v>
      </c>
      <c r="F45" s="1" t="s">
        <v>104</v>
      </c>
      <c r="G45" s="278">
        <f>'Prod Salv Weighting No Term NS'!U$20</f>
        <v>-6.2571149994717409E-3</v>
      </c>
      <c r="I45" s="169">
        <v>31327230.07</v>
      </c>
      <c r="J45" s="43"/>
      <c r="K45" s="44">
        <v>22533292</v>
      </c>
      <c r="L45" s="44"/>
      <c r="M45" s="169">
        <f t="shared" si="6"/>
        <v>8989956.1511628963</v>
      </c>
      <c r="N45" s="44"/>
      <c r="O45" s="44">
        <f t="shared" ref="O45" si="9">M45/S45</f>
        <v>2305116.9618366403</v>
      </c>
      <c r="Q45" s="284">
        <f t="shared" ref="Q45" si="10">O45/I45</f>
        <v>7.3581895261276134E-2</v>
      </c>
      <c r="S45" s="76">
        <v>3.9</v>
      </c>
      <c r="T45" s="19"/>
      <c r="U45" s="281">
        <v>9.7088155997317002E-2</v>
      </c>
      <c r="W45" s="154">
        <f t="shared" ref="W45:W62" si="11">I45*U45</f>
        <v>3041503</v>
      </c>
      <c r="Y45" s="159">
        <f t="shared" si="8"/>
        <v>-736386.03816335974</v>
      </c>
    </row>
    <row r="46" spans="1:25" ht="17.25" customHeight="1" x14ac:dyDescent="0.2">
      <c r="A46" s="21"/>
      <c r="C46" s="72" t="s">
        <v>145</v>
      </c>
      <c r="E46" s="1" t="s">
        <v>179</v>
      </c>
      <c r="F46" s="1" t="s">
        <v>104</v>
      </c>
      <c r="G46" s="278">
        <f>'Prod Salv Weighting No Term NS'!U$20</f>
        <v>-6.2571149994717409E-3</v>
      </c>
      <c r="I46" s="169">
        <v>17050367.5</v>
      </c>
      <c r="J46" s="43"/>
      <c r="K46" s="44">
        <v>18755404</v>
      </c>
      <c r="L46" s="44"/>
      <c r="M46" s="169">
        <f t="shared" si="6"/>
        <v>-1598350.3897692449</v>
      </c>
      <c r="N46" s="44"/>
      <c r="O46" s="44">
        <v>0</v>
      </c>
      <c r="Q46" s="67" t="str">
        <f t="shared" si="7"/>
        <v xml:space="preserve">-     </v>
      </c>
      <c r="S46" s="76" t="s">
        <v>270</v>
      </c>
      <c r="T46" s="19"/>
      <c r="U46" s="281">
        <v>0</v>
      </c>
      <c r="W46" s="154">
        <v>0</v>
      </c>
      <c r="Y46" s="159">
        <f t="shared" si="8"/>
        <v>0</v>
      </c>
    </row>
    <row r="47" spans="1:25" x14ac:dyDescent="0.2">
      <c r="A47" s="21"/>
      <c r="C47" s="11" t="s">
        <v>61</v>
      </c>
      <c r="E47" s="1" t="s">
        <v>179</v>
      </c>
      <c r="F47" s="1" t="s">
        <v>104</v>
      </c>
      <c r="G47" s="278">
        <f>'Prod Salv Weighting No Term NS'!U$20</f>
        <v>-6.2571149994717409E-3</v>
      </c>
      <c r="I47" s="169">
        <v>38533317.450000003</v>
      </c>
      <c r="J47" s="43"/>
      <c r="K47" s="44">
        <v>18746808</v>
      </c>
      <c r="L47" s="44"/>
      <c r="M47" s="169">
        <f t="shared" si="6"/>
        <v>20027616.848595805</v>
      </c>
      <c r="N47" s="44"/>
      <c r="O47" s="44">
        <f t="shared" ref="O47:O62" si="12">M47/S47</f>
        <v>5135286.3714348217</v>
      </c>
      <c r="Q47" s="284">
        <f t="shared" ref="Q47:Q64" si="13">O47/I47</f>
        <v>0.13326873239238377</v>
      </c>
      <c r="S47" s="76">
        <v>3.9</v>
      </c>
      <c r="T47" s="19"/>
      <c r="U47" s="281">
        <v>0.15577651749784652</v>
      </c>
      <c r="W47" s="154">
        <f t="shared" si="11"/>
        <v>6002586</v>
      </c>
      <c r="Y47" s="159">
        <f t="shared" si="8"/>
        <v>-867299.62856517825</v>
      </c>
    </row>
    <row r="48" spans="1:25" x14ac:dyDescent="0.2">
      <c r="A48" s="21"/>
      <c r="C48" s="72" t="s">
        <v>146</v>
      </c>
      <c r="E48" s="1" t="s">
        <v>179</v>
      </c>
      <c r="F48" s="1" t="s">
        <v>104</v>
      </c>
      <c r="G48" s="278">
        <f>'Prod Salv Weighting No Term NS'!U$20</f>
        <v>-6.2571149994717409E-3</v>
      </c>
      <c r="I48" s="169">
        <v>27977906.370000001</v>
      </c>
      <c r="J48" s="43"/>
      <c r="K48" s="44">
        <v>30631510</v>
      </c>
      <c r="L48" s="44"/>
      <c r="M48" s="169">
        <f t="shared" si="6"/>
        <v>-2478542.6523984559</v>
      </c>
      <c r="N48" s="44"/>
      <c r="O48" s="44">
        <f t="shared" si="12"/>
        <v>-619635.66309961397</v>
      </c>
      <c r="Q48" s="284">
        <f t="shared" si="13"/>
        <v>-2.2147320635972731E-2</v>
      </c>
      <c r="S48" s="76">
        <v>4</v>
      </c>
      <c r="T48" s="19"/>
      <c r="U48" s="281">
        <v>1.3019558904185438E-3</v>
      </c>
      <c r="W48" s="154">
        <f t="shared" si="11"/>
        <v>36426</v>
      </c>
      <c r="Y48" s="159">
        <f t="shared" si="8"/>
        <v>-656061.66309961397</v>
      </c>
    </row>
    <row r="49" spans="1:25" x14ac:dyDescent="0.2">
      <c r="A49" s="21"/>
      <c r="C49" s="11" t="s">
        <v>62</v>
      </c>
      <c r="E49" s="1" t="s">
        <v>179</v>
      </c>
      <c r="F49" s="1" t="s">
        <v>104</v>
      </c>
      <c r="G49" s="278">
        <f>'Prod Salv Weighting No Term NS'!U$20</f>
        <v>-6.2571149994717409E-3</v>
      </c>
      <c r="I49" s="169">
        <v>56536729.43</v>
      </c>
      <c r="J49" s="43"/>
      <c r="K49" s="44">
        <v>27194785</v>
      </c>
      <c r="L49" s="44"/>
      <c r="M49" s="169">
        <f t="shared" si="6"/>
        <v>29695701.247737527</v>
      </c>
      <c r="N49" s="44"/>
      <c r="O49" s="44">
        <f t="shared" si="12"/>
        <v>7614282.3712147502</v>
      </c>
      <c r="Q49" s="284">
        <f t="shared" si="13"/>
        <v>0.1346785080775188</v>
      </c>
      <c r="S49" s="76">
        <v>3.9</v>
      </c>
      <c r="T49" s="19"/>
      <c r="U49" s="281">
        <v>0.15733018322209658</v>
      </c>
      <c r="W49" s="154">
        <f t="shared" si="11"/>
        <v>8894934</v>
      </c>
      <c r="Y49" s="159">
        <f t="shared" si="8"/>
        <v>-1280651.6287852498</v>
      </c>
    </row>
    <row r="50" spans="1:25" x14ac:dyDescent="0.2">
      <c r="A50" s="21"/>
      <c r="C50" s="72" t="s">
        <v>147</v>
      </c>
      <c r="E50" s="1" t="s">
        <v>179</v>
      </c>
      <c r="F50" s="1" t="s">
        <v>104</v>
      </c>
      <c r="G50" s="278">
        <f>'Prod Salv Weighting No Term NS'!U$20</f>
        <v>-6.2571149994717409E-3</v>
      </c>
      <c r="I50" s="169">
        <v>32458666.050000001</v>
      </c>
      <c r="J50" s="43"/>
      <c r="K50" s="44">
        <v>28381716</v>
      </c>
      <c r="L50" s="44"/>
      <c r="M50" s="169">
        <f t="shared" si="6"/>
        <v>4280047.6562042981</v>
      </c>
      <c r="N50" s="44"/>
      <c r="O50" s="44">
        <f t="shared" si="12"/>
        <v>1097448.1169754611</v>
      </c>
      <c r="Q50" s="284">
        <f t="shared" si="13"/>
        <v>3.3810635202473488E-2</v>
      </c>
      <c r="S50" s="76">
        <v>3.9</v>
      </c>
      <c r="T50" s="19"/>
      <c r="U50" s="281">
        <v>5.7410523190616451E-2</v>
      </c>
      <c r="W50" s="154">
        <f t="shared" si="11"/>
        <v>1863469</v>
      </c>
      <c r="Y50" s="159">
        <f t="shared" si="8"/>
        <v>-766020.88302453887</v>
      </c>
    </row>
    <row r="51" spans="1:25" x14ac:dyDescent="0.2">
      <c r="A51" s="21"/>
      <c r="C51" s="11" t="s">
        <v>63</v>
      </c>
      <c r="E51" s="1" t="s">
        <v>179</v>
      </c>
      <c r="F51" s="1" t="s">
        <v>104</v>
      </c>
      <c r="G51" s="278">
        <f>'Prod Salv Weighting No Term NS'!U$28</f>
        <v>-6.9973092652017399E-2</v>
      </c>
      <c r="I51" s="169">
        <v>56221452.310000002</v>
      </c>
      <c r="J51" s="43"/>
      <c r="K51" s="44">
        <v>34098918</v>
      </c>
      <c r="L51" s="44"/>
      <c r="M51" s="169">
        <f t="shared" si="6"/>
        <v>26056523.20151861</v>
      </c>
      <c r="N51" s="44"/>
      <c r="O51" s="44">
        <f t="shared" si="12"/>
        <v>1400888.3441676672</v>
      </c>
      <c r="Q51" s="284">
        <f t="shared" si="13"/>
        <v>2.4917327578862523E-2</v>
      </c>
      <c r="S51" s="76">
        <v>18.600000000000001</v>
      </c>
      <c r="T51" s="19"/>
      <c r="U51" s="281">
        <v>2.8677060690465824E-2</v>
      </c>
      <c r="W51" s="154">
        <f t="shared" si="11"/>
        <v>1612266</v>
      </c>
      <c r="Y51" s="159">
        <f t="shared" si="8"/>
        <v>-211377.65583233279</v>
      </c>
    </row>
    <row r="52" spans="1:25" x14ac:dyDescent="0.2">
      <c r="A52" s="21"/>
      <c r="C52" s="72" t="s">
        <v>148</v>
      </c>
      <c r="E52" s="1" t="s">
        <v>179</v>
      </c>
      <c r="F52" s="1" t="s">
        <v>104</v>
      </c>
      <c r="G52" s="278">
        <f>'Prod Salv Weighting No Term NS'!U$28</f>
        <v>-6.9973092652017399E-2</v>
      </c>
      <c r="I52" s="169">
        <v>43569500.630000003</v>
      </c>
      <c r="J52" s="43"/>
      <c r="K52" s="44">
        <v>32558338</v>
      </c>
      <c r="L52" s="44"/>
      <c r="M52" s="169">
        <f t="shared" si="6"/>
        <v>14059855.334385127</v>
      </c>
      <c r="N52" s="44"/>
      <c r="O52" s="44">
        <f t="shared" si="12"/>
        <v>751863.92162487307</v>
      </c>
      <c r="Q52" s="284">
        <f t="shared" si="13"/>
        <v>1.7256656852917274E-2</v>
      </c>
      <c r="S52" s="76">
        <v>18.7</v>
      </c>
      <c r="T52" s="19"/>
      <c r="U52" s="281">
        <v>2.0950251593461974E-2</v>
      </c>
      <c r="W52" s="154">
        <f t="shared" si="11"/>
        <v>912792</v>
      </c>
      <c r="Y52" s="159">
        <f t="shared" si="8"/>
        <v>-160928.07837512693</v>
      </c>
    </row>
    <row r="53" spans="1:25" x14ac:dyDescent="0.2">
      <c r="A53" s="21"/>
      <c r="C53" s="11" t="s">
        <v>64</v>
      </c>
      <c r="E53" s="1" t="s">
        <v>179</v>
      </c>
      <c r="F53" s="1" t="s">
        <v>104</v>
      </c>
      <c r="G53" s="278">
        <f>'Prod Salv Weighting No Term NS'!U$28</f>
        <v>-6.9973092652017399E-2</v>
      </c>
      <c r="I53" s="169">
        <v>53298846.200000003</v>
      </c>
      <c r="J53" s="43"/>
      <c r="K53" s="44">
        <v>26986386</v>
      </c>
      <c r="L53" s="44"/>
      <c r="M53" s="169">
        <f t="shared" si="6"/>
        <v>30041945.303398229</v>
      </c>
      <c r="N53" s="44"/>
      <c r="O53" s="44">
        <f t="shared" si="12"/>
        <v>1494624.1444476729</v>
      </c>
      <c r="Q53" s="284">
        <f t="shared" si="13"/>
        <v>2.8042335829169842E-2</v>
      </c>
      <c r="S53" s="76">
        <v>20.100000000000001</v>
      </c>
      <c r="T53" s="19"/>
      <c r="U53" s="281">
        <v>3.1485503339094792E-2</v>
      </c>
      <c r="W53" s="154">
        <f t="shared" si="11"/>
        <v>1678140.9999999998</v>
      </c>
      <c r="Y53" s="159">
        <f t="shared" si="8"/>
        <v>-183516.85555232689</v>
      </c>
    </row>
    <row r="54" spans="1:25" x14ac:dyDescent="0.2">
      <c r="A54" s="21"/>
      <c r="C54" s="72" t="s">
        <v>149</v>
      </c>
      <c r="E54" s="1" t="s">
        <v>179</v>
      </c>
      <c r="F54" s="1" t="s">
        <v>104</v>
      </c>
      <c r="G54" s="278">
        <f>'Prod Salv Weighting No Term NS'!U$28</f>
        <v>-6.9973092652017399E-2</v>
      </c>
      <c r="I54" s="169">
        <v>35719947.710000001</v>
      </c>
      <c r="J54" s="43"/>
      <c r="K54" s="44">
        <v>28309628</v>
      </c>
      <c r="L54" s="44"/>
      <c r="M54" s="169">
        <f t="shared" si="6"/>
        <v>9909754.9206370488</v>
      </c>
      <c r="N54" s="44"/>
      <c r="O54" s="44">
        <f t="shared" si="12"/>
        <v>488165.26702645561</v>
      </c>
      <c r="Q54" s="284">
        <f t="shared" si="13"/>
        <v>1.3666460852343045E-2</v>
      </c>
      <c r="S54" s="76">
        <v>20.3</v>
      </c>
      <c r="T54" s="19"/>
      <c r="U54" s="281">
        <v>1.7112091119575717E-2</v>
      </c>
      <c r="W54" s="154">
        <f t="shared" si="11"/>
        <v>611243</v>
      </c>
      <c r="Y54" s="159">
        <f t="shared" si="8"/>
        <v>-123077.73297354439</v>
      </c>
    </row>
    <row r="55" spans="1:25" x14ac:dyDescent="0.2">
      <c r="A55" s="21"/>
      <c r="C55" s="11" t="s">
        <v>65</v>
      </c>
      <c r="E55" s="1" t="s">
        <v>179</v>
      </c>
      <c r="F55" s="1" t="s">
        <v>104</v>
      </c>
      <c r="G55" s="278">
        <f>'Prod Salv Weighting No Term NS'!U$28</f>
        <v>-6.9973092652017399E-2</v>
      </c>
      <c r="I55" s="169">
        <v>143156558.12</v>
      </c>
      <c r="J55" s="43"/>
      <c r="K55" s="44">
        <v>66027985</v>
      </c>
      <c r="L55" s="44"/>
      <c r="M55" s="169">
        <f t="shared" si="6"/>
        <v>87145680.225074679</v>
      </c>
      <c r="N55" s="44"/>
      <c r="O55" s="44">
        <f t="shared" si="12"/>
        <v>3740157.9495740202</v>
      </c>
      <c r="Q55" s="284">
        <f t="shared" si="13"/>
        <v>2.6126347257097775E-2</v>
      </c>
      <c r="S55" s="76">
        <v>23.3</v>
      </c>
      <c r="T55" s="19"/>
      <c r="U55" s="281">
        <v>2.907384792327249E-2</v>
      </c>
      <c r="W55" s="154">
        <f t="shared" si="11"/>
        <v>4162111.9999999995</v>
      </c>
      <c r="Y55" s="159">
        <f t="shared" si="8"/>
        <v>-421954.05042597931</v>
      </c>
    </row>
    <row r="56" spans="1:25" x14ac:dyDescent="0.2">
      <c r="A56" s="21"/>
      <c r="C56" s="72" t="s">
        <v>150</v>
      </c>
      <c r="E56" s="1" t="s">
        <v>179</v>
      </c>
      <c r="F56" s="1" t="s">
        <v>104</v>
      </c>
      <c r="G56" s="278">
        <f>'Prod Salv Weighting No Term NS'!U$28</f>
        <v>-6.9973092652017399E-2</v>
      </c>
      <c r="I56" s="169">
        <v>63237310.850000001</v>
      </c>
      <c r="J56" s="43"/>
      <c r="K56" s="44">
        <v>36126930</v>
      </c>
      <c r="L56" s="44"/>
      <c r="M56" s="169">
        <f t="shared" si="6"/>
        <v>31535291.061171487</v>
      </c>
      <c r="N56" s="44"/>
      <c r="O56" s="44">
        <f t="shared" si="12"/>
        <v>1347662.0111611746</v>
      </c>
      <c r="Q56" s="284">
        <f t="shared" si="13"/>
        <v>2.1311184695343106E-2</v>
      </c>
      <c r="S56" s="76">
        <v>23.4</v>
      </c>
      <c r="T56" s="19"/>
      <c r="U56" s="281">
        <v>2.4331490054182149E-2</v>
      </c>
      <c r="W56" s="154">
        <f t="shared" si="11"/>
        <v>1538658</v>
      </c>
      <c r="Y56" s="159">
        <f t="shared" si="8"/>
        <v>-190995.98883882537</v>
      </c>
    </row>
    <row r="57" spans="1:25" x14ac:dyDescent="0.2">
      <c r="A57" s="21"/>
      <c r="C57" s="11" t="s">
        <v>66</v>
      </c>
      <c r="E57" s="1" t="s">
        <v>179</v>
      </c>
      <c r="F57" s="1" t="s">
        <v>104</v>
      </c>
      <c r="G57" s="278">
        <f>'Prod Salv Weighting No Term NS'!U$28</f>
        <v>-6.9973092652017399E-2</v>
      </c>
      <c r="I57" s="169">
        <v>249825281.75</v>
      </c>
      <c r="J57" s="43"/>
      <c r="K57" s="44">
        <v>104471839</v>
      </c>
      <c r="L57" s="44"/>
      <c r="M57" s="169">
        <f t="shared" si="6"/>
        <v>162834490.33670911</v>
      </c>
      <c r="N57" s="44"/>
      <c r="O57" s="44">
        <f t="shared" si="12"/>
        <v>6262865.0129503505</v>
      </c>
      <c r="Q57" s="284">
        <f t="shared" si="13"/>
        <v>2.5068980085120429E-2</v>
      </c>
      <c r="S57" s="76">
        <v>26</v>
      </c>
      <c r="T57" s="19"/>
      <c r="U57" s="281">
        <v>2.777929419867451E-2</v>
      </c>
      <c r="W57" s="154">
        <f t="shared" si="11"/>
        <v>6939970</v>
      </c>
      <c r="Y57" s="159">
        <f t="shared" si="8"/>
        <v>-677104.98704964947</v>
      </c>
    </row>
    <row r="58" spans="1:25" x14ac:dyDescent="0.2">
      <c r="A58" s="21"/>
      <c r="C58" s="72" t="s">
        <v>151</v>
      </c>
      <c r="E58" s="1" t="s">
        <v>179</v>
      </c>
      <c r="F58" s="1" t="s">
        <v>104</v>
      </c>
      <c r="G58" s="278">
        <f>'Prod Salv Weighting No Term NS'!U$28</f>
        <v>-6.9973092652017399E-2</v>
      </c>
      <c r="I58" s="169">
        <v>114224524.76000001</v>
      </c>
      <c r="J58" s="43"/>
      <c r="K58" s="44">
        <v>76611965</v>
      </c>
      <c r="L58" s="44"/>
      <c r="M58" s="169">
        <f t="shared" si="6"/>
        <v>45605203.01416415</v>
      </c>
      <c r="N58" s="44"/>
      <c r="O58" s="44">
        <f t="shared" si="12"/>
        <v>1747325.7859833008</v>
      </c>
      <c r="Q58" s="284">
        <f t="shared" si="13"/>
        <v>1.5297290924647317E-2</v>
      </c>
      <c r="S58" s="76">
        <v>26.1</v>
      </c>
      <c r="T58" s="19"/>
      <c r="U58" s="281">
        <v>1.7957903561515328E-2</v>
      </c>
      <c r="W58" s="154">
        <f t="shared" si="11"/>
        <v>2051232.9999999998</v>
      </c>
      <c r="Y58" s="159">
        <f t="shared" si="8"/>
        <v>-303907.214016699</v>
      </c>
    </row>
    <row r="59" spans="1:25" x14ac:dyDescent="0.2">
      <c r="A59" s="21"/>
      <c r="C59" s="72" t="s">
        <v>153</v>
      </c>
      <c r="E59" s="1" t="s">
        <v>179</v>
      </c>
      <c r="F59" s="1" t="s">
        <v>104</v>
      </c>
      <c r="G59" s="278">
        <f>'Prod Salv Weighting No Term NS'!U$36</f>
        <v>-9.7892855639102161E-2</v>
      </c>
      <c r="I59" s="169">
        <v>217217963.00999999</v>
      </c>
      <c r="J59" s="43"/>
      <c r="K59" s="44">
        <v>74259062</v>
      </c>
      <c r="L59" s="44"/>
      <c r="M59" s="169">
        <f t="shared" si="6"/>
        <v>164222987.70515773</v>
      </c>
      <c r="N59" s="44"/>
      <c r="O59" s="44">
        <f t="shared" si="12"/>
        <v>5419900.5843286375</v>
      </c>
      <c r="Q59" s="284">
        <f t="shared" si="13"/>
        <v>2.4951438220047775E-2</v>
      </c>
      <c r="S59" s="76">
        <v>30.3</v>
      </c>
      <c r="T59" s="19"/>
      <c r="U59" s="281">
        <v>2.669210648906177E-2</v>
      </c>
      <c r="W59" s="154">
        <f t="shared" si="11"/>
        <v>5798005</v>
      </c>
      <c r="Y59" s="159">
        <f t="shared" si="8"/>
        <v>-378104.41567136254</v>
      </c>
    </row>
    <row r="60" spans="1:25" x14ac:dyDescent="0.2">
      <c r="A60" s="21"/>
      <c r="C60" s="72" t="s">
        <v>152</v>
      </c>
      <c r="E60" s="1" t="s">
        <v>179</v>
      </c>
      <c r="F60" s="1" t="s">
        <v>104</v>
      </c>
      <c r="G60" s="278">
        <f>'Prod Salv Weighting No Term NS'!U$36</f>
        <v>-9.7892855639102161E-2</v>
      </c>
      <c r="I60" s="169">
        <v>63774643.009999998</v>
      </c>
      <c r="J60" s="43"/>
      <c r="K60" s="44">
        <v>46576791</v>
      </c>
      <c r="L60" s="44"/>
      <c r="M60" s="169">
        <f t="shared" si="6"/>
        <v>23440933.931613207</v>
      </c>
      <c r="N60" s="44"/>
      <c r="O60" s="44">
        <f t="shared" si="12"/>
        <v>776189.86528520554</v>
      </c>
      <c r="Q60" s="284">
        <f t="shared" si="13"/>
        <v>1.2170822581688107E-2</v>
      </c>
      <c r="S60" s="76">
        <v>30.2</v>
      </c>
      <c r="T60" s="19"/>
      <c r="U60" s="281">
        <v>1.3883731185467596E-2</v>
      </c>
      <c r="W60" s="154">
        <f t="shared" si="11"/>
        <v>885430</v>
      </c>
      <c r="Y60" s="159">
        <f t="shared" si="8"/>
        <v>-109240.13471479446</v>
      </c>
    </row>
    <row r="61" spans="1:25" x14ac:dyDescent="0.2">
      <c r="A61" s="21"/>
      <c r="C61" s="72" t="s">
        <v>154</v>
      </c>
      <c r="E61" s="1" t="s">
        <v>179</v>
      </c>
      <c r="F61" s="1" t="s">
        <v>104</v>
      </c>
      <c r="G61" s="278">
        <f>'Prod Salv Weighting No Term NS'!U$36</f>
        <v>-9.7892855639102161E-2</v>
      </c>
      <c r="I61" s="169">
        <v>121585784.34</v>
      </c>
      <c r="J61" s="43"/>
      <c r="K61" s="44">
        <v>4866329</v>
      </c>
      <c r="L61" s="44"/>
      <c r="M61" s="169">
        <f t="shared" si="6"/>
        <v>128621834.97416262</v>
      </c>
      <c r="N61" s="44"/>
      <c r="O61" s="44">
        <f t="shared" si="12"/>
        <v>2963636.7505567428</v>
      </c>
      <c r="Q61" s="284">
        <f t="shared" si="13"/>
        <v>2.4374862296971243E-2</v>
      </c>
      <c r="S61" s="76">
        <v>43.4</v>
      </c>
      <c r="T61" s="19"/>
      <c r="U61" s="281">
        <v>2.555802075767569E-2</v>
      </c>
      <c r="W61" s="154">
        <f t="shared" si="11"/>
        <v>3107492</v>
      </c>
      <c r="Y61" s="159">
        <f t="shared" si="8"/>
        <v>-143855.24944325723</v>
      </c>
    </row>
    <row r="62" spans="1:25" x14ac:dyDescent="0.2">
      <c r="A62" s="21"/>
      <c r="C62" s="72" t="s">
        <v>155</v>
      </c>
      <c r="E62" s="1" t="s">
        <v>179</v>
      </c>
      <c r="F62" s="1" t="s">
        <v>104</v>
      </c>
      <c r="G62" s="278">
        <f>'Prod Salv Weighting No Term NS'!U$36</f>
        <v>-9.7892855639102161E-2</v>
      </c>
      <c r="I62" s="171">
        <v>14269003.460000001</v>
      </c>
      <c r="J62" s="43"/>
      <c r="K62" s="44">
        <v>555655</v>
      </c>
      <c r="L62" s="44"/>
      <c r="M62" s="169">
        <f t="shared" si="6"/>
        <v>15110181.95582363</v>
      </c>
      <c r="N62" s="44"/>
      <c r="O62" s="44">
        <f t="shared" si="12"/>
        <v>348160.87455814815</v>
      </c>
      <c r="Q62" s="284">
        <f t="shared" si="13"/>
        <v>2.4399803079040539E-2</v>
      </c>
      <c r="S62" s="76">
        <v>43.4</v>
      </c>
      <c r="T62" s="19"/>
      <c r="U62" s="281">
        <v>2.5582725592807446E-2</v>
      </c>
      <c r="W62" s="158">
        <f t="shared" si="11"/>
        <v>365040</v>
      </c>
      <c r="Y62" s="164">
        <f t="shared" si="8"/>
        <v>-16879.125441851851</v>
      </c>
    </row>
    <row r="63" spans="1:25" x14ac:dyDescent="0.2">
      <c r="A63" s="21"/>
      <c r="E63" s="1"/>
      <c r="F63" s="1"/>
      <c r="G63" s="32"/>
      <c r="I63" s="169"/>
      <c r="K63" s="37"/>
      <c r="L63" s="33"/>
      <c r="M63" s="37"/>
      <c r="N63" s="33"/>
      <c r="O63" s="37"/>
      <c r="Q63" s="21"/>
      <c r="S63" s="20"/>
      <c r="T63" s="19"/>
      <c r="U63" s="281"/>
    </row>
    <row r="64" spans="1:25" x14ac:dyDescent="0.2">
      <c r="A64" s="21"/>
      <c r="C64" s="18" t="s">
        <v>27</v>
      </c>
      <c r="E64" s="1"/>
      <c r="F64" s="1"/>
      <c r="G64" s="32"/>
      <c r="I64" s="169">
        <f>+SUBTOTAL(9,I42:I63)</f>
        <v>1381875059.71</v>
      </c>
      <c r="K64" s="169">
        <f>+SUBTOTAL(9,K42:K63)</f>
        <v>679772370</v>
      </c>
      <c r="L64" s="33"/>
      <c r="M64" s="169">
        <f>+SUBTOTAL(9,M42:M63)</f>
        <v>797323934.62969983</v>
      </c>
      <c r="N64" s="33"/>
      <c r="O64" s="169">
        <f>+SUBTOTAL(9,O42:O63)</f>
        <v>42273938.67002631</v>
      </c>
      <c r="Q64" s="284">
        <f t="shared" si="13"/>
        <v>3.0591722727015502E-2</v>
      </c>
      <c r="S64" s="76">
        <v>18</v>
      </c>
      <c r="T64" s="19"/>
      <c r="U64" s="281">
        <v>3.5821834725339299E-2</v>
      </c>
      <c r="W64" s="169">
        <f>+SUBTOTAL(9,W42:W63)</f>
        <v>49501300</v>
      </c>
      <c r="Y64" s="169">
        <f>+SUBTOTAL(9,Y42:Y63)</f>
        <v>-7227361.3299736921</v>
      </c>
    </row>
    <row r="65" spans="1:25" x14ac:dyDescent="0.2">
      <c r="A65" s="21"/>
      <c r="C65" s="18"/>
      <c r="E65" s="1"/>
      <c r="F65" s="1"/>
      <c r="G65" s="32"/>
      <c r="I65" s="169"/>
      <c r="K65" s="33"/>
      <c r="L65" s="33"/>
      <c r="M65" s="33"/>
      <c r="N65" s="33"/>
      <c r="O65" s="33"/>
      <c r="Q65" s="21"/>
      <c r="S65" s="20"/>
      <c r="T65" s="19"/>
      <c r="U65" s="281"/>
    </row>
    <row r="66" spans="1:25" x14ac:dyDescent="0.2">
      <c r="A66" s="21">
        <v>312.01</v>
      </c>
      <c r="C66" s="71" t="s">
        <v>110</v>
      </c>
      <c r="E66" s="1"/>
      <c r="F66" s="1"/>
      <c r="G66" s="32"/>
      <c r="I66" s="169"/>
      <c r="K66" s="33"/>
      <c r="L66" s="33"/>
      <c r="M66" s="33"/>
      <c r="N66" s="33"/>
      <c r="O66" s="33"/>
      <c r="Q66" s="21"/>
      <c r="S66" s="20"/>
      <c r="T66" s="19"/>
      <c r="U66" s="281"/>
    </row>
    <row r="67" spans="1:25" x14ac:dyDescent="0.2">
      <c r="A67" s="21"/>
      <c r="C67" s="72" t="s">
        <v>67</v>
      </c>
      <c r="E67" s="1" t="s">
        <v>180</v>
      </c>
      <c r="F67" s="1" t="s">
        <v>104</v>
      </c>
      <c r="G67" s="32">
        <v>0</v>
      </c>
      <c r="I67" s="169">
        <v>51549.42</v>
      </c>
      <c r="J67" s="43"/>
      <c r="K67" s="44">
        <v>51549</v>
      </c>
      <c r="L67" s="44"/>
      <c r="M67" s="169">
        <f t="shared" ref="M67:M68" si="14">+((1-G67)*I67)-K67</f>
        <v>0.41999999999825377</v>
      </c>
      <c r="N67" s="44"/>
      <c r="O67" s="44">
        <v>0</v>
      </c>
      <c r="Q67" s="81" t="s">
        <v>143</v>
      </c>
      <c r="S67" s="81" t="s">
        <v>143</v>
      </c>
      <c r="T67" s="19"/>
      <c r="U67" s="281">
        <v>0</v>
      </c>
      <c r="W67" s="154">
        <v>0</v>
      </c>
      <c r="Y67" s="159">
        <f t="shared" ref="Y67:Y68" si="15">O67-W67</f>
        <v>0</v>
      </c>
    </row>
    <row r="68" spans="1:25" x14ac:dyDescent="0.2">
      <c r="A68" s="21"/>
      <c r="C68" s="72" t="s">
        <v>156</v>
      </c>
      <c r="E68" s="1" t="s">
        <v>180</v>
      </c>
      <c r="F68" s="1" t="s">
        <v>104</v>
      </c>
      <c r="G68" s="32">
        <v>0</v>
      </c>
      <c r="I68" s="171">
        <v>613424.43000000005</v>
      </c>
      <c r="J68" s="43"/>
      <c r="K68" s="45">
        <v>494206</v>
      </c>
      <c r="L68" s="44"/>
      <c r="M68" s="169">
        <f t="shared" si="14"/>
        <v>119218.43000000005</v>
      </c>
      <c r="N68" s="44"/>
      <c r="O68" s="44">
        <f t="shared" ref="O68" si="16">M68/S68</f>
        <v>37255.759375000016</v>
      </c>
      <c r="Q68" s="284">
        <f t="shared" ref="Q68" si="17">O68/I68</f>
        <v>6.0734065278423968E-2</v>
      </c>
      <c r="S68" s="76">
        <v>3.2</v>
      </c>
      <c r="T68" s="19"/>
      <c r="U68" s="281">
        <v>6.0848571029360532E-2</v>
      </c>
      <c r="W68" s="158">
        <f t="shared" ref="W68" si="18">I68*U68</f>
        <v>37326</v>
      </c>
      <c r="Y68" s="164">
        <f t="shared" si="15"/>
        <v>-70.240624999983993</v>
      </c>
    </row>
    <row r="69" spans="1:25" x14ac:dyDescent="0.2">
      <c r="A69" s="21"/>
      <c r="C69" s="18"/>
      <c r="E69" s="1"/>
      <c r="F69" s="1"/>
      <c r="G69" s="32"/>
      <c r="I69" s="173"/>
      <c r="J69" s="48"/>
      <c r="K69" s="52"/>
      <c r="L69" s="52"/>
      <c r="M69" s="52"/>
      <c r="N69" s="52"/>
      <c r="O69" s="52"/>
      <c r="P69" s="48"/>
      <c r="Q69" s="53"/>
      <c r="R69" s="48"/>
      <c r="S69" s="54"/>
      <c r="T69" s="19"/>
      <c r="U69" s="281"/>
    </row>
    <row r="70" spans="1:25" x14ac:dyDescent="0.2">
      <c r="A70" s="21"/>
      <c r="C70" s="18" t="s">
        <v>111</v>
      </c>
      <c r="E70" s="1"/>
      <c r="F70" s="1"/>
      <c r="G70" s="32"/>
      <c r="I70" s="173">
        <f>+SUBTOTAL(9,I67:I69)</f>
        <v>664973.85000000009</v>
      </c>
      <c r="J70" s="48"/>
      <c r="K70" s="173">
        <f>+SUBTOTAL(9,K67:K69)</f>
        <v>545755</v>
      </c>
      <c r="L70" s="52"/>
      <c r="M70" s="173">
        <f>+SUBTOTAL(9,M67:M69)</f>
        <v>119218.85000000005</v>
      </c>
      <c r="N70" s="52"/>
      <c r="O70" s="173">
        <f>+SUBTOTAL(9,O67:O69)</f>
        <v>37255.759375000016</v>
      </c>
      <c r="P70" s="48"/>
      <c r="Q70" s="284">
        <f t="shared" ref="Q70" si="19">O70/I70</f>
        <v>5.6025901432063846E-2</v>
      </c>
      <c r="S70" s="76">
        <v>3.2</v>
      </c>
      <c r="T70" s="19"/>
      <c r="U70" s="281">
        <v>5.6131530585751592E-2</v>
      </c>
      <c r="W70" s="173">
        <f>+SUBTOTAL(9,W67:W69)</f>
        <v>37326</v>
      </c>
      <c r="Y70" s="173">
        <f>+SUBTOTAL(9,Y67:Y69)</f>
        <v>-70.240624999983993</v>
      </c>
    </row>
    <row r="71" spans="1:25" x14ac:dyDescent="0.2">
      <c r="A71" s="21"/>
      <c r="C71" s="18"/>
      <c r="E71" s="1"/>
      <c r="F71" s="1"/>
      <c r="G71" s="32"/>
      <c r="I71" s="169"/>
      <c r="K71" s="33"/>
      <c r="L71" s="33"/>
      <c r="M71" s="33"/>
      <c r="N71" s="33"/>
      <c r="O71" s="33"/>
      <c r="Q71" s="21"/>
      <c r="S71" s="20"/>
      <c r="T71" s="19"/>
      <c r="U71" s="281"/>
    </row>
    <row r="72" spans="1:25" x14ac:dyDescent="0.2">
      <c r="A72" s="21">
        <v>312.02</v>
      </c>
      <c r="C72" s="71" t="s">
        <v>112</v>
      </c>
      <c r="E72" s="1"/>
      <c r="F72" s="1"/>
      <c r="G72" s="32"/>
      <c r="I72" s="169"/>
      <c r="K72" s="33"/>
      <c r="L72" s="33"/>
      <c r="M72" s="33"/>
      <c r="N72" s="33"/>
      <c r="O72" s="33"/>
      <c r="Q72" s="21"/>
      <c r="S72" s="20"/>
      <c r="T72" s="19"/>
      <c r="U72" s="281"/>
    </row>
    <row r="73" spans="1:25" x14ac:dyDescent="0.2">
      <c r="A73" s="21"/>
      <c r="C73" s="72" t="s">
        <v>157</v>
      </c>
      <c r="E73" s="1" t="s">
        <v>180</v>
      </c>
      <c r="F73" s="1" t="s">
        <v>104</v>
      </c>
      <c r="G73" s="32">
        <v>0</v>
      </c>
      <c r="I73" s="169">
        <v>1501772.81</v>
      </c>
      <c r="J73" s="43"/>
      <c r="K73" s="44">
        <v>1161405</v>
      </c>
      <c r="L73" s="44"/>
      <c r="M73" s="169">
        <f t="shared" ref="M73:M74" si="20">+((1-G73)*I73)-K73</f>
        <v>340367.81000000006</v>
      </c>
      <c r="N73" s="44"/>
      <c r="O73" s="44">
        <f t="shared" ref="O73:O74" si="21">M73/S73</f>
        <v>103141.76060606063</v>
      </c>
      <c r="Q73" s="284">
        <f t="shared" ref="Q73:Q76" si="22">O73/I73</f>
        <v>6.8680002673680463E-2</v>
      </c>
      <c r="S73" s="76">
        <v>3.3</v>
      </c>
      <c r="T73" s="19"/>
      <c r="U73" s="281">
        <v>6.8888582421464936E-2</v>
      </c>
      <c r="W73" s="154">
        <f t="shared" ref="W73:W74" si="23">I73*U73</f>
        <v>103455</v>
      </c>
      <c r="Y73" s="159">
        <f t="shared" ref="Y73:Y74" si="24">O73-W73</f>
        <v>-313.23939393936598</v>
      </c>
    </row>
    <row r="74" spans="1:25" x14ac:dyDescent="0.2">
      <c r="A74" s="21"/>
      <c r="C74" s="72" t="s">
        <v>158</v>
      </c>
      <c r="E74" s="1" t="s">
        <v>180</v>
      </c>
      <c r="F74" s="1" t="s">
        <v>104</v>
      </c>
      <c r="G74" s="32">
        <v>0</v>
      </c>
      <c r="I74" s="171">
        <v>2298377.65</v>
      </c>
      <c r="J74" s="43"/>
      <c r="K74" s="45">
        <v>2214107</v>
      </c>
      <c r="L74" s="44"/>
      <c r="M74" s="169">
        <f t="shared" si="20"/>
        <v>84270.649999999907</v>
      </c>
      <c r="N74" s="44"/>
      <c r="O74" s="44">
        <f t="shared" si="21"/>
        <v>8181.6165048543589</v>
      </c>
      <c r="Q74" s="284">
        <f t="shared" si="22"/>
        <v>3.5597354964073719E-3</v>
      </c>
      <c r="S74" s="76">
        <v>10.3</v>
      </c>
      <c r="T74" s="19"/>
      <c r="U74" s="281">
        <v>3.5529409189999739E-3</v>
      </c>
      <c r="W74" s="158">
        <f t="shared" si="23"/>
        <v>8166</v>
      </c>
      <c r="Y74" s="164">
        <f t="shared" si="24"/>
        <v>15.616504854358936</v>
      </c>
    </row>
    <row r="75" spans="1:25" x14ac:dyDescent="0.2">
      <c r="A75" s="21"/>
      <c r="C75" s="18"/>
      <c r="E75" s="1"/>
      <c r="F75" s="1"/>
      <c r="G75" s="32"/>
      <c r="I75" s="173"/>
      <c r="J75" s="48"/>
      <c r="K75" s="52"/>
      <c r="L75" s="52"/>
      <c r="M75" s="52"/>
      <c r="N75" s="52"/>
      <c r="O75" s="52"/>
      <c r="P75" s="48"/>
      <c r="Q75" s="53"/>
      <c r="R75" s="48"/>
      <c r="S75" s="54"/>
      <c r="T75" s="19"/>
      <c r="U75" s="281"/>
    </row>
    <row r="76" spans="1:25" x14ac:dyDescent="0.2">
      <c r="A76" s="21"/>
      <c r="C76" s="18" t="s">
        <v>113</v>
      </c>
      <c r="E76" s="1"/>
      <c r="F76" s="1"/>
      <c r="G76" s="32"/>
      <c r="I76" s="52">
        <f>+SUBTOTAL(9,I73:I75)</f>
        <v>3800150.46</v>
      </c>
      <c r="J76" s="48"/>
      <c r="K76" s="52">
        <f>+SUBTOTAL(9,K73:K75)</f>
        <v>3375512</v>
      </c>
      <c r="L76" s="52"/>
      <c r="M76" s="52">
        <f>+SUBTOTAL(9,M73:M75)</f>
        <v>424638.45999999996</v>
      </c>
      <c r="N76" s="52"/>
      <c r="O76" s="44">
        <f t="shared" ref="O76" si="25">M76/S76</f>
        <v>111746.96315789473</v>
      </c>
      <c r="P76" s="48"/>
      <c r="Q76" s="284">
        <f t="shared" si="22"/>
        <v>2.9405931247757682E-2</v>
      </c>
      <c r="S76" s="76">
        <v>3.8</v>
      </c>
      <c r="T76" s="19"/>
      <c r="U76" s="281">
        <v>2.9372784360753967E-2</v>
      </c>
      <c r="W76" s="52">
        <f>+SUBTOTAL(9,W73:W75)</f>
        <v>111621</v>
      </c>
      <c r="Y76" s="52">
        <f>+SUBTOTAL(9,Y73:Y75)</f>
        <v>-297.62288908500705</v>
      </c>
    </row>
    <row r="77" spans="1:25" x14ac:dyDescent="0.2">
      <c r="A77" s="21"/>
      <c r="C77" s="18"/>
      <c r="E77" s="1"/>
      <c r="F77" s="1"/>
      <c r="G77" s="32"/>
      <c r="I77" s="169"/>
      <c r="K77" s="33"/>
      <c r="L77" s="33"/>
      <c r="M77" s="33"/>
      <c r="N77" s="33"/>
      <c r="O77" s="33"/>
      <c r="Q77" s="21"/>
      <c r="S77" s="20"/>
      <c r="T77" s="19"/>
      <c r="U77" s="281"/>
    </row>
    <row r="78" spans="1:25" x14ac:dyDescent="0.2">
      <c r="A78" s="21">
        <v>314</v>
      </c>
      <c r="C78" t="s">
        <v>28</v>
      </c>
      <c r="I78" s="169"/>
      <c r="K78" s="33"/>
      <c r="L78" s="33"/>
      <c r="M78" s="33"/>
      <c r="N78" s="33"/>
      <c r="O78" s="33"/>
      <c r="T78" s="19"/>
      <c r="U78" s="281"/>
    </row>
    <row r="79" spans="1:25" x14ac:dyDescent="0.2">
      <c r="A79" s="21"/>
      <c r="C79" s="11" t="s">
        <v>57</v>
      </c>
      <c r="E79" s="1" t="s">
        <v>124</v>
      </c>
      <c r="F79" s="1" t="s">
        <v>104</v>
      </c>
      <c r="G79" s="278">
        <f>'Prod Salv Weighting No Term NS'!U$20</f>
        <v>-6.2571149994717409E-3</v>
      </c>
      <c r="I79" s="169">
        <v>106008.99</v>
      </c>
      <c r="J79" s="43"/>
      <c r="K79" s="44">
        <v>116610</v>
      </c>
      <c r="L79" s="44"/>
      <c r="M79" s="169">
        <f t="shared" ref="M79:M90" si="26">+((1-G79)*I79)-K79</f>
        <v>-9937.6995585921541</v>
      </c>
      <c r="N79" s="44"/>
      <c r="O79" s="44">
        <v>0</v>
      </c>
      <c r="Q79" s="67" t="str">
        <f t="shared" ref="Q79:Q81" si="27">IF(O79/I79*100=0,"-     ",O79/I79*100)</f>
        <v xml:space="preserve">-     </v>
      </c>
      <c r="S79" s="76" t="s">
        <v>270</v>
      </c>
      <c r="T79" s="19"/>
      <c r="U79" s="281">
        <v>0</v>
      </c>
      <c r="W79" s="154">
        <v>0</v>
      </c>
      <c r="Y79" s="159">
        <f t="shared" ref="Y79:Y90" si="28">O79-W79</f>
        <v>0</v>
      </c>
    </row>
    <row r="80" spans="1:25" x14ac:dyDescent="0.2">
      <c r="A80" s="21"/>
      <c r="C80" s="11" t="s">
        <v>58</v>
      </c>
      <c r="E80" s="1" t="s">
        <v>124</v>
      </c>
      <c r="F80" s="1" t="s">
        <v>104</v>
      </c>
      <c r="G80" s="278">
        <f>'Prod Salv Weighting No Term NS'!U$20</f>
        <v>-6.2571149994717409E-3</v>
      </c>
      <c r="I80" s="169">
        <v>19999</v>
      </c>
      <c r="J80" s="43"/>
      <c r="K80" s="44">
        <v>21999</v>
      </c>
      <c r="L80" s="44"/>
      <c r="M80" s="169">
        <f t="shared" si="26"/>
        <v>-1874.8639571255662</v>
      </c>
      <c r="N80" s="44"/>
      <c r="O80" s="44">
        <v>0</v>
      </c>
      <c r="Q80" s="67" t="str">
        <f t="shared" si="27"/>
        <v xml:space="preserve">-     </v>
      </c>
      <c r="S80" s="76" t="s">
        <v>270</v>
      </c>
      <c r="T80" s="19"/>
      <c r="U80" s="281">
        <v>0</v>
      </c>
      <c r="W80" s="154">
        <v>0</v>
      </c>
      <c r="Y80" s="159">
        <f t="shared" si="28"/>
        <v>0</v>
      </c>
    </row>
    <row r="81" spans="1:25" x14ac:dyDescent="0.2">
      <c r="A81" s="21"/>
      <c r="C81" s="11" t="s">
        <v>59</v>
      </c>
      <c r="E81" s="1" t="s">
        <v>124</v>
      </c>
      <c r="F81" s="1" t="s">
        <v>104</v>
      </c>
      <c r="G81" s="278">
        <f>'Prod Salv Weighting No Term NS'!U$20</f>
        <v>-6.2571149994717409E-3</v>
      </c>
      <c r="I81" s="169">
        <v>581177</v>
      </c>
      <c r="J81" s="43"/>
      <c r="K81" s="44">
        <v>639295</v>
      </c>
      <c r="L81" s="44"/>
      <c r="M81" s="169">
        <f t="shared" si="26"/>
        <v>-54481.508675952093</v>
      </c>
      <c r="N81" s="44"/>
      <c r="O81" s="44">
        <v>0</v>
      </c>
      <c r="Q81" s="67" t="str">
        <f t="shared" si="27"/>
        <v xml:space="preserve">-     </v>
      </c>
      <c r="S81" s="76" t="s">
        <v>270</v>
      </c>
      <c r="T81" s="19"/>
      <c r="U81" s="281">
        <v>0</v>
      </c>
      <c r="W81" s="154">
        <v>0</v>
      </c>
      <c r="Y81" s="159">
        <f t="shared" si="28"/>
        <v>0</v>
      </c>
    </row>
    <row r="82" spans="1:25" x14ac:dyDescent="0.2">
      <c r="A82" s="21"/>
      <c r="C82" s="11" t="s">
        <v>60</v>
      </c>
      <c r="E82" s="1" t="s">
        <v>181</v>
      </c>
      <c r="F82" s="1" t="s">
        <v>104</v>
      </c>
      <c r="G82" s="278">
        <f>'Prod Salv Weighting No Term NS'!U$20</f>
        <v>-6.2571149994717409E-3</v>
      </c>
      <c r="I82" s="169">
        <v>9318503.0500000007</v>
      </c>
      <c r="J82" s="43"/>
      <c r="K82" s="44">
        <v>8958801</v>
      </c>
      <c r="L82" s="44"/>
      <c r="M82" s="169">
        <f t="shared" si="26"/>
        <v>418008.99520677887</v>
      </c>
      <c r="N82" s="44"/>
      <c r="O82" s="44">
        <f t="shared" ref="O82:O90" si="29">M82/S82</f>
        <v>104502.24880169472</v>
      </c>
      <c r="Q82" s="284">
        <f t="shared" ref="Q82:Q90" si="30">O82/I82</f>
        <v>1.1214488876697284E-2</v>
      </c>
      <c r="S82" s="76">
        <v>4</v>
      </c>
      <c r="T82" s="19"/>
      <c r="U82" s="281">
        <v>3.4891333753440147E-2</v>
      </c>
      <c r="W82" s="154">
        <f>I82*U82</f>
        <v>325135</v>
      </c>
      <c r="Y82" s="159">
        <f t="shared" si="28"/>
        <v>-220632.75119830528</v>
      </c>
    </row>
    <row r="83" spans="1:25" x14ac:dyDescent="0.2">
      <c r="A83" s="21"/>
      <c r="C83" s="11" t="s">
        <v>61</v>
      </c>
      <c r="E83" s="1" t="s">
        <v>181</v>
      </c>
      <c r="F83" s="1" t="s">
        <v>104</v>
      </c>
      <c r="G83" s="278">
        <f>'Prod Salv Weighting No Term NS'!U$20</f>
        <v>-6.2571149994717409E-3</v>
      </c>
      <c r="I83" s="169">
        <v>7931771.7400000002</v>
      </c>
      <c r="J83" s="43"/>
      <c r="K83" s="44">
        <v>7826617</v>
      </c>
      <c r="L83" s="44"/>
      <c r="M83" s="169">
        <f t="shared" si="26"/>
        <v>154784.74792673998</v>
      </c>
      <c r="N83" s="44"/>
      <c r="O83" s="44">
        <f t="shared" si="29"/>
        <v>38696.186981684994</v>
      </c>
      <c r="Q83" s="284">
        <f t="shared" si="30"/>
        <v>4.8786309351969565E-3</v>
      </c>
      <c r="S83" s="76">
        <v>4</v>
      </c>
      <c r="T83" s="19"/>
      <c r="U83" s="281">
        <v>2.8437278251781863E-2</v>
      </c>
      <c r="W83" s="154">
        <f t="shared" ref="W83:W90" si="31">I83*U83</f>
        <v>225558</v>
      </c>
      <c r="Y83" s="159">
        <f t="shared" si="28"/>
        <v>-186861.81301831501</v>
      </c>
    </row>
    <row r="84" spans="1:25" x14ac:dyDescent="0.2">
      <c r="A84" s="21"/>
      <c r="C84" s="11" t="s">
        <v>62</v>
      </c>
      <c r="E84" s="1" t="s">
        <v>181</v>
      </c>
      <c r="F84" s="1" t="s">
        <v>104</v>
      </c>
      <c r="G84" s="278">
        <f>'Prod Salv Weighting No Term NS'!U$20</f>
        <v>-6.2571149994717409E-3</v>
      </c>
      <c r="I84" s="169">
        <v>16728286.689999999</v>
      </c>
      <c r="J84" s="43"/>
      <c r="K84" s="44">
        <v>11512691</v>
      </c>
      <c r="L84" s="44"/>
      <c r="M84" s="169">
        <f t="shared" si="26"/>
        <v>5320266.50356346</v>
      </c>
      <c r="N84" s="44"/>
      <c r="O84" s="44">
        <f t="shared" si="29"/>
        <v>1330066.625890865</v>
      </c>
      <c r="Q84" s="284">
        <f t="shared" si="30"/>
        <v>7.9510032948321319E-2</v>
      </c>
      <c r="S84" s="76">
        <v>4</v>
      </c>
      <c r="T84" s="19"/>
      <c r="U84" s="281">
        <v>0.10395912218790411</v>
      </c>
      <c r="W84" s="154">
        <f t="shared" si="31"/>
        <v>1739058</v>
      </c>
      <c r="Y84" s="159">
        <f t="shared" si="28"/>
        <v>-408991.37410913501</v>
      </c>
    </row>
    <row r="85" spans="1:25" x14ac:dyDescent="0.2">
      <c r="A85" s="21"/>
      <c r="C85" s="11" t="s">
        <v>63</v>
      </c>
      <c r="E85" s="1" t="s">
        <v>181</v>
      </c>
      <c r="F85" s="1" t="s">
        <v>104</v>
      </c>
      <c r="G85" s="278">
        <f>'Prod Salv Weighting No Term NS'!U$28</f>
        <v>-6.9973092652017399E-2</v>
      </c>
      <c r="I85" s="169">
        <v>14686467.07</v>
      </c>
      <c r="J85" s="43"/>
      <c r="K85" s="44">
        <v>13065010</v>
      </c>
      <c r="L85" s="44"/>
      <c r="M85" s="169">
        <f t="shared" si="26"/>
        <v>2649114.5910199136</v>
      </c>
      <c r="N85" s="44"/>
      <c r="O85" s="44">
        <f t="shared" si="29"/>
        <v>145555.74675933592</v>
      </c>
      <c r="Q85" s="284">
        <f t="shared" si="30"/>
        <v>9.9108755063811206E-3</v>
      </c>
      <c r="S85" s="76">
        <v>18.2</v>
      </c>
      <c r="T85" s="19"/>
      <c r="U85" s="281">
        <v>1.3738021475031299E-2</v>
      </c>
      <c r="W85" s="154">
        <f t="shared" si="31"/>
        <v>201763</v>
      </c>
      <c r="Y85" s="159">
        <f t="shared" si="28"/>
        <v>-56207.253240664082</v>
      </c>
    </row>
    <row r="86" spans="1:25" x14ac:dyDescent="0.2">
      <c r="A86" s="21"/>
      <c r="C86" s="11" t="s">
        <v>64</v>
      </c>
      <c r="E86" s="1" t="s">
        <v>181</v>
      </c>
      <c r="F86" s="1" t="s">
        <v>104</v>
      </c>
      <c r="G86" s="278">
        <f>'Prod Salv Weighting No Term NS'!U$28</f>
        <v>-6.9973092652017399E-2</v>
      </c>
      <c r="I86" s="169">
        <v>17091026.539999999</v>
      </c>
      <c r="J86" s="43"/>
      <c r="K86" s="44">
        <v>13298105</v>
      </c>
      <c r="L86" s="44"/>
      <c r="M86" s="169">
        <f t="shared" si="26"/>
        <v>4988833.5236015096</v>
      </c>
      <c r="N86" s="44"/>
      <c r="O86" s="44">
        <f t="shared" si="29"/>
        <v>249441.67618007548</v>
      </c>
      <c r="Q86" s="284">
        <f t="shared" si="30"/>
        <v>1.4594891394983199E-2</v>
      </c>
      <c r="S86" s="76">
        <v>20</v>
      </c>
      <c r="T86" s="19"/>
      <c r="U86" s="281">
        <v>1.8066147125648312E-2</v>
      </c>
      <c r="W86" s="154">
        <f t="shared" si="31"/>
        <v>308769</v>
      </c>
      <c r="Y86" s="159">
        <f t="shared" si="28"/>
        <v>-59327.323819924524</v>
      </c>
    </row>
    <row r="87" spans="1:25" x14ac:dyDescent="0.2">
      <c r="A87" s="21"/>
      <c r="C87" s="11" t="s">
        <v>65</v>
      </c>
      <c r="E87" s="1" t="s">
        <v>181</v>
      </c>
      <c r="F87" s="1" t="s">
        <v>104</v>
      </c>
      <c r="G87" s="278">
        <f>'Prod Salv Weighting No Term NS'!U$28</f>
        <v>-6.9973092652017399E-2</v>
      </c>
      <c r="I87" s="169">
        <v>31675230.079999998</v>
      </c>
      <c r="J87" s="43"/>
      <c r="K87" s="44">
        <v>19495161</v>
      </c>
      <c r="L87" s="44"/>
      <c r="M87" s="169">
        <f t="shared" si="26"/>
        <v>14396482.88916181</v>
      </c>
      <c r="N87" s="44"/>
      <c r="O87" s="44">
        <f t="shared" si="29"/>
        <v>597364.4352349299</v>
      </c>
      <c r="Q87" s="284">
        <f t="shared" si="30"/>
        <v>1.8859040130922704E-2</v>
      </c>
      <c r="S87" s="76">
        <v>24.1</v>
      </c>
      <c r="T87" s="19"/>
      <c r="U87" s="281">
        <v>2.1779983863024873E-2</v>
      </c>
      <c r="W87" s="154">
        <f t="shared" si="31"/>
        <v>689886</v>
      </c>
      <c r="Y87" s="159">
        <f t="shared" si="28"/>
        <v>-92521.564765070099</v>
      </c>
    </row>
    <row r="88" spans="1:25" x14ac:dyDescent="0.2">
      <c r="A88" s="21"/>
      <c r="B88" s="23"/>
      <c r="C88" s="11" t="s">
        <v>66</v>
      </c>
      <c r="D88" s="19"/>
      <c r="E88" s="1" t="s">
        <v>181</v>
      </c>
      <c r="F88" s="1" t="s">
        <v>104</v>
      </c>
      <c r="G88" s="278">
        <f>'Prod Salv Weighting No Term NS'!U$28</f>
        <v>-6.9973092652017399E-2</v>
      </c>
      <c r="I88" s="169">
        <v>42573105.700000003</v>
      </c>
      <c r="J88" s="43"/>
      <c r="K88" s="44">
        <v>28812799</v>
      </c>
      <c r="L88" s="44"/>
      <c r="M88" s="169">
        <f t="shared" si="26"/>
        <v>16739278.569630235</v>
      </c>
      <c r="N88" s="44"/>
      <c r="O88" s="44">
        <f t="shared" si="29"/>
        <v>653878.06912618107</v>
      </c>
      <c r="Q88" s="284">
        <f t="shared" si="30"/>
        <v>1.5358946883834717E-2</v>
      </c>
      <c r="S88" s="76">
        <v>25.6</v>
      </c>
      <c r="T88" s="19"/>
      <c r="U88" s="281">
        <v>1.8088720269237957E-2</v>
      </c>
      <c r="W88" s="154">
        <f t="shared" si="31"/>
        <v>770093.00000000012</v>
      </c>
      <c r="Y88" s="159">
        <f t="shared" si="28"/>
        <v>-116214.93087381904</v>
      </c>
    </row>
    <row r="89" spans="1:25" x14ac:dyDescent="0.2">
      <c r="A89" s="21"/>
      <c r="C89" s="72" t="s">
        <v>153</v>
      </c>
      <c r="D89" s="19"/>
      <c r="E89" s="1" t="s">
        <v>181</v>
      </c>
      <c r="F89" s="1" t="s">
        <v>104</v>
      </c>
      <c r="G89" s="278">
        <f>'Prod Salv Weighting No Term NS'!U$36</f>
        <v>-9.7892855639102161E-2</v>
      </c>
      <c r="I89" s="169">
        <v>57000938.710000001</v>
      </c>
      <c r="J89" s="43"/>
      <c r="K89" s="44">
        <v>22348217</v>
      </c>
      <c r="L89" s="44"/>
      <c r="M89" s="169">
        <f t="shared" si="26"/>
        <v>40232706.374431334</v>
      </c>
      <c r="N89" s="44"/>
      <c r="O89" s="44">
        <f t="shared" si="29"/>
        <v>1222878.6132045998</v>
      </c>
      <c r="Q89" s="284">
        <f t="shared" si="30"/>
        <v>2.1453657446347689E-2</v>
      </c>
      <c r="S89" s="76">
        <v>32.9</v>
      </c>
      <c r="T89" s="19"/>
      <c r="U89" s="281">
        <v>2.3008971951718232E-2</v>
      </c>
      <c r="W89" s="154">
        <f t="shared" si="31"/>
        <v>1311533</v>
      </c>
      <c r="Y89" s="159">
        <f t="shared" si="28"/>
        <v>-88654.386795400176</v>
      </c>
    </row>
    <row r="90" spans="1:25" x14ac:dyDescent="0.2">
      <c r="A90" s="21"/>
      <c r="C90" s="72" t="s">
        <v>154</v>
      </c>
      <c r="E90" s="1" t="s">
        <v>181</v>
      </c>
      <c r="F90" s="1" t="s">
        <v>104</v>
      </c>
      <c r="G90" s="278">
        <f>'Prod Salv Weighting No Term NS'!U$36</f>
        <v>-9.7892855639102161E-2</v>
      </c>
      <c r="I90" s="171">
        <v>20447426.609999999</v>
      </c>
      <c r="J90" s="43"/>
      <c r="K90" s="44">
        <v>2602945</v>
      </c>
      <c r="L90" s="44"/>
      <c r="M90" s="169">
        <f t="shared" si="26"/>
        <v>19846138.591323864</v>
      </c>
      <c r="N90" s="44"/>
      <c r="O90" s="44">
        <f t="shared" si="29"/>
        <v>426798.67938330892</v>
      </c>
      <c r="Q90" s="284">
        <f t="shared" si="30"/>
        <v>2.0872977686814592E-2</v>
      </c>
      <c r="S90" s="76">
        <v>46.5</v>
      </c>
      <c r="T90" s="19"/>
      <c r="U90" s="281">
        <v>2.197518585445115E-2</v>
      </c>
      <c r="W90" s="158">
        <f t="shared" si="31"/>
        <v>449336</v>
      </c>
      <c r="Y90" s="164">
        <f t="shared" si="28"/>
        <v>-22537.320616691082</v>
      </c>
    </row>
    <row r="91" spans="1:25" x14ac:dyDescent="0.2">
      <c r="A91" s="21"/>
      <c r="E91" s="1"/>
      <c r="F91" s="1"/>
      <c r="G91" s="32"/>
      <c r="I91" s="169"/>
      <c r="K91" s="37"/>
      <c r="L91" s="33"/>
      <c r="M91" s="37"/>
      <c r="N91" s="33"/>
      <c r="O91" s="37"/>
      <c r="Q91" s="21"/>
      <c r="S91" s="20"/>
      <c r="T91" s="19"/>
      <c r="U91" s="281"/>
    </row>
    <row r="92" spans="1:25" x14ac:dyDescent="0.2">
      <c r="A92" s="21"/>
      <c r="C92" s="18" t="s">
        <v>29</v>
      </c>
      <c r="E92" s="1"/>
      <c r="F92" s="1"/>
      <c r="G92" s="32"/>
      <c r="I92" s="169">
        <f>+SUBTOTAL(9,I79:I91)</f>
        <v>218159941.18000001</v>
      </c>
      <c r="K92" s="169">
        <f>+SUBTOTAL(9,K79:K91)</f>
        <v>128698250</v>
      </c>
      <c r="L92" s="33"/>
      <c r="M92" s="169">
        <f>+SUBTOTAL(9,M79:M91)</f>
        <v>104679320.71367398</v>
      </c>
      <c r="N92" s="33"/>
      <c r="O92" s="169">
        <f>+SUBTOTAL(9,O79:O91)</f>
        <v>4769182.2815626757</v>
      </c>
      <c r="Q92" s="67">
        <f t="shared" ref="Q92" si="32">IF(O92/I92*100=0,"-     ",O92/I92*100)</f>
        <v>2.1860944111768466</v>
      </c>
      <c r="S92" s="76">
        <v>19.8</v>
      </c>
      <c r="T92" s="19"/>
      <c r="U92" s="281">
        <v>2.759961781907554E-2</v>
      </c>
      <c r="W92" s="169">
        <f>+SUBTOTAL(9,W79:W91)</f>
        <v>6021131</v>
      </c>
      <c r="Y92" s="169">
        <f>+SUBTOTAL(9,Y79:Y91)</f>
        <v>-1251948.7184373243</v>
      </c>
    </row>
    <row r="93" spans="1:25" x14ac:dyDescent="0.2">
      <c r="A93" s="21"/>
      <c r="E93" s="1"/>
      <c r="F93" s="1"/>
      <c r="G93" s="32"/>
      <c r="I93" s="169"/>
      <c r="K93" s="33"/>
      <c r="L93" s="33"/>
      <c r="M93" s="33"/>
      <c r="N93" s="33"/>
      <c r="O93" s="33"/>
      <c r="Q93" s="21"/>
      <c r="S93" s="20"/>
      <c r="T93" s="19"/>
      <c r="U93" s="281"/>
    </row>
    <row r="94" spans="1:25" x14ac:dyDescent="0.2">
      <c r="A94" s="21">
        <v>315</v>
      </c>
      <c r="C94" t="s">
        <v>30</v>
      </c>
      <c r="I94" s="169"/>
      <c r="K94" s="33"/>
      <c r="L94" s="33"/>
      <c r="M94" s="33"/>
      <c r="N94" s="33"/>
      <c r="O94" s="33"/>
      <c r="T94" s="19"/>
      <c r="U94" s="281"/>
    </row>
    <row r="95" spans="1:25" x14ac:dyDescent="0.2">
      <c r="A95" s="21"/>
      <c r="C95" s="11" t="s">
        <v>57</v>
      </c>
      <c r="E95" s="1" t="s">
        <v>124</v>
      </c>
      <c r="F95" s="1" t="s">
        <v>104</v>
      </c>
      <c r="G95" s="278">
        <f>'Prod Salv Weighting No Term NS'!U$20</f>
        <v>-6.2571149994717409E-3</v>
      </c>
      <c r="I95" s="169">
        <v>1883656.22</v>
      </c>
      <c r="J95" s="43"/>
      <c r="K95" s="44">
        <v>2072022</v>
      </c>
      <c r="L95" s="44"/>
      <c r="M95" s="169">
        <f t="shared" ref="M95:M114" si="33">+((1-G95)*I95)-K95</f>
        <v>-176579.52641198994</v>
      </c>
      <c r="N95" s="44"/>
      <c r="O95" s="44">
        <v>0</v>
      </c>
      <c r="Q95" s="284">
        <f t="shared" ref="Q95:Q116" si="34">O95/I95</f>
        <v>0</v>
      </c>
      <c r="S95" s="76" t="s">
        <v>270</v>
      </c>
      <c r="T95" s="19"/>
      <c r="U95" s="281">
        <v>0</v>
      </c>
      <c r="W95" s="154">
        <v>0</v>
      </c>
      <c r="Y95" s="159">
        <f t="shared" ref="Y95:Y114" si="35">O95-W95</f>
        <v>0</v>
      </c>
    </row>
    <row r="96" spans="1:25" x14ac:dyDescent="0.2">
      <c r="A96" s="21"/>
      <c r="C96" s="11" t="s">
        <v>58</v>
      </c>
      <c r="E96" s="1" t="s">
        <v>124</v>
      </c>
      <c r="F96" s="1" t="s">
        <v>104</v>
      </c>
      <c r="G96" s="278">
        <f>'Prod Salv Weighting No Term NS'!U$20</f>
        <v>-6.2571149994717409E-3</v>
      </c>
      <c r="I96" s="169">
        <v>1238068.1499999999</v>
      </c>
      <c r="J96" s="43"/>
      <c r="K96" s="44">
        <v>1361875</v>
      </c>
      <c r="L96" s="44"/>
      <c r="M96" s="169">
        <f t="shared" si="33"/>
        <v>-116060.115208267</v>
      </c>
      <c r="N96" s="44"/>
      <c r="O96" s="44">
        <v>0</v>
      </c>
      <c r="Q96" s="284">
        <f t="shared" si="34"/>
        <v>0</v>
      </c>
      <c r="S96" s="76" t="s">
        <v>270</v>
      </c>
      <c r="T96" s="19"/>
      <c r="U96" s="281">
        <v>0</v>
      </c>
      <c r="W96" s="154">
        <v>0</v>
      </c>
      <c r="Y96" s="159">
        <f t="shared" si="35"/>
        <v>0</v>
      </c>
    </row>
    <row r="97" spans="1:25" x14ac:dyDescent="0.2">
      <c r="A97" s="21"/>
      <c r="C97" s="11" t="s">
        <v>59</v>
      </c>
      <c r="E97" s="1" t="s">
        <v>124</v>
      </c>
      <c r="F97" s="1" t="s">
        <v>104</v>
      </c>
      <c r="G97" s="278">
        <f>'Prod Salv Weighting No Term NS'!U$20</f>
        <v>-6.2571149994717409E-3</v>
      </c>
      <c r="I97" s="169">
        <v>766540.94</v>
      </c>
      <c r="J97" s="43"/>
      <c r="K97" s="44">
        <v>843195</v>
      </c>
      <c r="L97" s="44"/>
      <c r="M97" s="169">
        <f t="shared" si="33"/>
        <v>-71857.725186616881</v>
      </c>
      <c r="N97" s="44"/>
      <c r="O97" s="44">
        <v>0</v>
      </c>
      <c r="Q97" s="284">
        <f t="shared" si="34"/>
        <v>0</v>
      </c>
      <c r="S97" s="76" t="s">
        <v>270</v>
      </c>
      <c r="T97" s="19"/>
      <c r="U97" s="281">
        <v>0</v>
      </c>
      <c r="W97" s="154">
        <v>0</v>
      </c>
      <c r="Y97" s="159">
        <f t="shared" si="35"/>
        <v>0</v>
      </c>
    </row>
    <row r="98" spans="1:25" x14ac:dyDescent="0.2">
      <c r="A98" s="21"/>
      <c r="C98" s="11" t="s">
        <v>60</v>
      </c>
      <c r="E98" s="1" t="s">
        <v>182</v>
      </c>
      <c r="F98" s="1" t="s">
        <v>104</v>
      </c>
      <c r="G98" s="278">
        <f>'Prod Salv Weighting No Term NS'!U$20</f>
        <v>-6.2571149994717409E-3</v>
      </c>
      <c r="I98" s="169">
        <v>5920913.9800000004</v>
      </c>
      <c r="J98" s="43"/>
      <c r="K98" s="44">
        <v>5264226</v>
      </c>
      <c r="L98" s="44"/>
      <c r="M98" s="169">
        <f t="shared" si="33"/>
        <v>693735.8196748402</v>
      </c>
      <c r="N98" s="44"/>
      <c r="O98" s="44">
        <f t="shared" ref="O98" si="36">M98/S98</f>
        <v>173433.95491871005</v>
      </c>
      <c r="Q98" s="284">
        <f t="shared" si="34"/>
        <v>2.9291753858364623E-2</v>
      </c>
      <c r="S98" s="76">
        <v>4</v>
      </c>
      <c r="T98" s="19"/>
      <c r="U98" s="281">
        <v>5.3295656897889933E-2</v>
      </c>
      <c r="W98" s="154">
        <f t="shared" ref="W98:W114" si="37">I98*U98</f>
        <v>315558.99999999994</v>
      </c>
      <c r="Y98" s="159">
        <f t="shared" si="35"/>
        <v>-142125.04508128989</v>
      </c>
    </row>
    <row r="99" spans="1:25" x14ac:dyDescent="0.2">
      <c r="A99" s="21"/>
      <c r="C99" s="72" t="s">
        <v>145</v>
      </c>
      <c r="E99" s="1" t="s">
        <v>182</v>
      </c>
      <c r="F99" s="1" t="s">
        <v>104</v>
      </c>
      <c r="G99" s="278">
        <f>'Prod Salv Weighting No Term NS'!U$20</f>
        <v>-6.2571149994717409E-3</v>
      </c>
      <c r="I99" s="169">
        <v>987949</v>
      </c>
      <c r="J99" s="43"/>
      <c r="K99" s="44">
        <v>1086744</v>
      </c>
      <c r="L99" s="44"/>
      <c r="M99" s="169">
        <f t="shared" si="33"/>
        <v>-92613.289493386983</v>
      </c>
      <c r="N99" s="44"/>
      <c r="O99" s="44">
        <v>0</v>
      </c>
      <c r="Q99" s="284">
        <f t="shared" si="34"/>
        <v>0</v>
      </c>
      <c r="S99" s="76" t="s">
        <v>270</v>
      </c>
      <c r="T99" s="19"/>
      <c r="U99" s="281">
        <v>0</v>
      </c>
      <c r="W99" s="154">
        <v>0</v>
      </c>
      <c r="Y99" s="159">
        <f t="shared" si="35"/>
        <v>0</v>
      </c>
    </row>
    <row r="100" spans="1:25" x14ac:dyDescent="0.2">
      <c r="A100" s="21"/>
      <c r="C100" s="11" t="s">
        <v>61</v>
      </c>
      <c r="E100" s="1" t="s">
        <v>182</v>
      </c>
      <c r="F100" s="1" t="s">
        <v>104</v>
      </c>
      <c r="G100" s="278">
        <f>'Prod Salv Weighting No Term NS'!U$20</f>
        <v>-6.2571149994717409E-3</v>
      </c>
      <c r="I100" s="169">
        <v>9434824.7699999996</v>
      </c>
      <c r="J100" s="43"/>
      <c r="K100" s="44">
        <v>5414071</v>
      </c>
      <c r="L100" s="44"/>
      <c r="M100" s="169">
        <f t="shared" si="33"/>
        <v>4079788.5535857528</v>
      </c>
      <c r="N100" s="44"/>
      <c r="O100" s="44">
        <f t="shared" ref="O100" si="38">M100/S100</f>
        <v>1019947.1383964382</v>
      </c>
      <c r="Q100" s="284">
        <f t="shared" si="34"/>
        <v>0.10810451314788311</v>
      </c>
      <c r="S100" s="76">
        <v>4</v>
      </c>
      <c r="T100" s="19"/>
      <c r="U100" s="282">
        <v>0.13244867079815412</v>
      </c>
      <c r="W100" s="154">
        <f t="shared" si="37"/>
        <v>1249630</v>
      </c>
      <c r="Y100" s="159">
        <f t="shared" si="35"/>
        <v>-229682.86160356179</v>
      </c>
    </row>
    <row r="101" spans="1:25" x14ac:dyDescent="0.2">
      <c r="A101" s="21"/>
      <c r="C101" s="72" t="s">
        <v>146</v>
      </c>
      <c r="E101" s="1" t="s">
        <v>182</v>
      </c>
      <c r="F101" s="1" t="s">
        <v>104</v>
      </c>
      <c r="G101" s="278">
        <f>'Prod Salv Weighting No Term NS'!U$20</f>
        <v>-6.2571149994717409E-3</v>
      </c>
      <c r="I101" s="169">
        <v>2216498.98</v>
      </c>
      <c r="J101" s="43"/>
      <c r="K101" s="44">
        <v>2438149</v>
      </c>
      <c r="L101" s="44"/>
      <c r="M101" s="169">
        <f t="shared" si="33"/>
        <v>-207781.13098592823</v>
      </c>
      <c r="N101" s="44"/>
      <c r="O101" s="44">
        <v>0</v>
      </c>
      <c r="Q101" s="284">
        <f t="shared" si="34"/>
        <v>0</v>
      </c>
      <c r="S101" s="76" t="s">
        <v>270</v>
      </c>
      <c r="T101" s="19"/>
      <c r="U101" s="281">
        <v>0</v>
      </c>
      <c r="W101" s="154">
        <v>0</v>
      </c>
      <c r="Y101" s="159">
        <f t="shared" si="35"/>
        <v>0</v>
      </c>
    </row>
    <row r="102" spans="1:25" x14ac:dyDescent="0.2">
      <c r="A102" s="21"/>
      <c r="C102" s="11" t="s">
        <v>62</v>
      </c>
      <c r="E102" s="1" t="s">
        <v>182</v>
      </c>
      <c r="F102" s="1" t="s">
        <v>104</v>
      </c>
      <c r="G102" s="278">
        <f>'Prod Salv Weighting No Term NS'!U$20</f>
        <v>-6.2571149994717409E-3</v>
      </c>
      <c r="I102" s="169">
        <v>12602452.9</v>
      </c>
      <c r="J102" s="43"/>
      <c r="K102" s="44">
        <v>7468070</v>
      </c>
      <c r="L102" s="44"/>
      <c r="M102" s="169">
        <f t="shared" si="33"/>
        <v>5213237.8970707264</v>
      </c>
      <c r="N102" s="44"/>
      <c r="O102" s="44">
        <f t="shared" ref="O102" si="39">M102/S102</f>
        <v>1303309.4742676816</v>
      </c>
      <c r="Q102" s="284">
        <f t="shared" si="34"/>
        <v>0.10341712717432029</v>
      </c>
      <c r="S102" s="76">
        <v>4</v>
      </c>
      <c r="T102" s="19"/>
      <c r="U102" s="281">
        <v>0.1280000816349014</v>
      </c>
      <c r="W102" s="154">
        <f t="shared" si="37"/>
        <v>1613115</v>
      </c>
      <c r="Y102" s="159">
        <f t="shared" si="35"/>
        <v>-309805.52573231841</v>
      </c>
    </row>
    <row r="103" spans="1:25" x14ac:dyDescent="0.2">
      <c r="A103" s="21"/>
      <c r="C103" s="72" t="s">
        <v>147</v>
      </c>
      <c r="E103" s="1" t="s">
        <v>182</v>
      </c>
      <c r="F103" s="1" t="s">
        <v>104</v>
      </c>
      <c r="G103" s="278">
        <f>'Prod Salv Weighting No Term NS'!U$20</f>
        <v>-6.2571149994717409E-3</v>
      </c>
      <c r="I103" s="169">
        <v>2199914.33</v>
      </c>
      <c r="J103" s="43"/>
      <c r="K103" s="44">
        <v>2419906</v>
      </c>
      <c r="L103" s="44"/>
      <c r="M103" s="169">
        <f t="shared" si="33"/>
        <v>-206226.55304820416</v>
      </c>
      <c r="N103" s="44"/>
      <c r="O103" s="44">
        <v>0</v>
      </c>
      <c r="Q103" s="284">
        <f t="shared" si="34"/>
        <v>0</v>
      </c>
      <c r="S103" s="76" t="s">
        <v>270</v>
      </c>
      <c r="T103" s="19"/>
      <c r="U103" s="281">
        <v>0</v>
      </c>
      <c r="W103" s="154">
        <v>0</v>
      </c>
      <c r="Y103" s="159">
        <f t="shared" si="35"/>
        <v>0</v>
      </c>
    </row>
    <row r="104" spans="1:25" x14ac:dyDescent="0.2">
      <c r="A104" s="21"/>
      <c r="C104" s="11" t="s">
        <v>63</v>
      </c>
      <c r="E104" s="1" t="s">
        <v>182</v>
      </c>
      <c r="F104" s="1" t="s">
        <v>104</v>
      </c>
      <c r="G104" s="278">
        <f>'Prod Salv Weighting No Term NS'!U$28</f>
        <v>-6.9973092652017399E-2</v>
      </c>
      <c r="I104" s="169">
        <v>15688648.699999999</v>
      </c>
      <c r="J104" s="43"/>
      <c r="K104" s="44">
        <v>8807564</v>
      </c>
      <c r="L104" s="44"/>
      <c r="M104" s="169">
        <f t="shared" si="33"/>
        <v>7978867.9690700509</v>
      </c>
      <c r="N104" s="44"/>
      <c r="O104" s="44">
        <f t="shared" ref="O104" si="40">M104/S104</f>
        <v>426677.43150107225</v>
      </c>
      <c r="Q104" s="284">
        <f t="shared" si="34"/>
        <v>2.719656993155008E-2</v>
      </c>
      <c r="S104" s="76">
        <v>18.7</v>
      </c>
      <c r="T104" s="19"/>
      <c r="U104" s="281">
        <v>3.0863779874171063E-2</v>
      </c>
      <c r="W104" s="154">
        <f t="shared" si="37"/>
        <v>484211</v>
      </c>
      <c r="Y104" s="159">
        <f t="shared" si="35"/>
        <v>-57533.568498927751</v>
      </c>
    </row>
    <row r="105" spans="1:25" x14ac:dyDescent="0.2">
      <c r="A105" s="21"/>
      <c r="C105" s="72" t="s">
        <v>148</v>
      </c>
      <c r="E105" s="1" t="s">
        <v>182</v>
      </c>
      <c r="F105" s="1" t="s">
        <v>104</v>
      </c>
      <c r="G105" s="278">
        <f>'Prod Salv Weighting No Term NS'!U$28</f>
        <v>-6.9973092652017399E-2</v>
      </c>
      <c r="I105" s="169">
        <v>5541695</v>
      </c>
      <c r="J105" s="43"/>
      <c r="K105" s="44">
        <v>6317532</v>
      </c>
      <c r="L105" s="44"/>
      <c r="M105" s="169">
        <f t="shared" si="33"/>
        <v>-388067.46231577825</v>
      </c>
      <c r="N105" s="44"/>
      <c r="O105" s="44">
        <v>0</v>
      </c>
      <c r="Q105" s="284">
        <f t="shared" si="34"/>
        <v>0</v>
      </c>
      <c r="S105" s="76" t="s">
        <v>270</v>
      </c>
      <c r="T105" s="19"/>
      <c r="U105" s="281">
        <v>0</v>
      </c>
      <c r="W105" s="154">
        <v>0</v>
      </c>
      <c r="Y105" s="159">
        <f t="shared" si="35"/>
        <v>0</v>
      </c>
    </row>
    <row r="106" spans="1:25" x14ac:dyDescent="0.2">
      <c r="A106" s="21"/>
      <c r="C106" s="11" t="s">
        <v>64</v>
      </c>
      <c r="E106" s="1" t="s">
        <v>182</v>
      </c>
      <c r="F106" s="1" t="s">
        <v>104</v>
      </c>
      <c r="G106" s="278">
        <f>'Prod Salv Weighting No Term NS'!U$28</f>
        <v>-6.9973092652017399E-2</v>
      </c>
      <c r="I106" s="169">
        <v>7415271.5099999998</v>
      </c>
      <c r="J106" s="43"/>
      <c r="K106" s="44">
        <v>5475168</v>
      </c>
      <c r="L106" s="44"/>
      <c r="M106" s="169">
        <f t="shared" si="33"/>
        <v>2458972.9904090948</v>
      </c>
      <c r="N106" s="44"/>
      <c r="O106" s="44">
        <f t="shared" ref="O106" si="41">M106/S106</f>
        <v>128742.04138267512</v>
      </c>
      <c r="Q106" s="284">
        <f t="shared" si="34"/>
        <v>1.7361743424911372E-2</v>
      </c>
      <c r="S106" s="76">
        <v>19.100000000000001</v>
      </c>
      <c r="T106" s="19"/>
      <c r="U106" s="281">
        <v>2.1071379488840861E-2</v>
      </c>
      <c r="W106" s="154">
        <f t="shared" si="37"/>
        <v>156250</v>
      </c>
      <c r="Y106" s="159">
        <f t="shared" si="35"/>
        <v>-27507.958617324883</v>
      </c>
    </row>
    <row r="107" spans="1:25" x14ac:dyDescent="0.2">
      <c r="A107" s="21"/>
      <c r="C107" s="72" t="s">
        <v>149</v>
      </c>
      <c r="E107" s="1" t="s">
        <v>182</v>
      </c>
      <c r="F107" s="1" t="s">
        <v>104</v>
      </c>
      <c r="G107" s="278">
        <f>'Prod Salv Weighting No Term NS'!U$28</f>
        <v>-6.9973092652017399E-2</v>
      </c>
      <c r="I107" s="169">
        <v>4505053.4000000004</v>
      </c>
      <c r="J107" s="43"/>
      <c r="K107" s="44">
        <v>5135761</v>
      </c>
      <c r="L107" s="44"/>
      <c r="M107" s="169">
        <f t="shared" si="33"/>
        <v>-315475.08103951346</v>
      </c>
      <c r="N107" s="44"/>
      <c r="O107" s="44">
        <v>0</v>
      </c>
      <c r="Q107" s="284">
        <f t="shared" si="34"/>
        <v>0</v>
      </c>
      <c r="S107" s="76" t="s">
        <v>270</v>
      </c>
      <c r="T107" s="19"/>
      <c r="U107" s="281">
        <v>0</v>
      </c>
      <c r="W107" s="154">
        <v>0</v>
      </c>
      <c r="Y107" s="159">
        <f t="shared" si="35"/>
        <v>0</v>
      </c>
    </row>
    <row r="108" spans="1:25" x14ac:dyDescent="0.2">
      <c r="A108" s="21"/>
      <c r="C108" s="11" t="s">
        <v>65</v>
      </c>
      <c r="E108" s="1" t="s">
        <v>182</v>
      </c>
      <c r="F108" s="1" t="s">
        <v>104</v>
      </c>
      <c r="G108" s="278">
        <f>'Prod Salv Weighting No Term NS'!U$28</f>
        <v>-6.9973092652017399E-2</v>
      </c>
      <c r="I108" s="169">
        <v>15049879.17</v>
      </c>
      <c r="J108" s="43"/>
      <c r="K108" s="44">
        <v>13392025</v>
      </c>
      <c r="L108" s="44"/>
      <c r="M108" s="169">
        <f t="shared" si="33"/>
        <v>2710940.7595640775</v>
      </c>
      <c r="N108" s="44"/>
      <c r="O108" s="44">
        <f t="shared" ref="O108" si="42">M108/S108</f>
        <v>131599.06599825618</v>
      </c>
      <c r="Q108" s="284">
        <f t="shared" si="34"/>
        <v>8.7441941899827347E-3</v>
      </c>
      <c r="S108" s="76">
        <v>20.6</v>
      </c>
      <c r="T108" s="19"/>
      <c r="U108" s="281">
        <v>1.2127871455860997E-2</v>
      </c>
      <c r="W108" s="154">
        <f t="shared" si="37"/>
        <v>182523</v>
      </c>
      <c r="Y108" s="159">
        <f t="shared" si="35"/>
        <v>-50923.934001743823</v>
      </c>
    </row>
    <row r="109" spans="1:25" x14ac:dyDescent="0.2">
      <c r="A109" s="21"/>
      <c r="C109" s="72" t="s">
        <v>150</v>
      </c>
      <c r="E109" s="1" t="s">
        <v>182</v>
      </c>
      <c r="F109" s="1" t="s">
        <v>104</v>
      </c>
      <c r="G109" s="278">
        <f>'Prod Salv Weighting No Term NS'!U$28</f>
        <v>-6.9973092652017399E-2</v>
      </c>
      <c r="I109" s="169">
        <v>2531773</v>
      </c>
      <c r="J109" s="43"/>
      <c r="K109" s="44">
        <v>2886221</v>
      </c>
      <c r="L109" s="44"/>
      <c r="M109" s="169">
        <f t="shared" si="33"/>
        <v>-177292.01329712383</v>
      </c>
      <c r="N109" s="44"/>
      <c r="O109" s="44">
        <v>0</v>
      </c>
      <c r="Q109" s="284">
        <f t="shared" si="34"/>
        <v>0</v>
      </c>
      <c r="S109" s="76" t="s">
        <v>270</v>
      </c>
      <c r="T109" s="19"/>
      <c r="U109" s="281">
        <v>0</v>
      </c>
      <c r="W109" s="154">
        <v>0</v>
      </c>
      <c r="Y109" s="159">
        <f t="shared" si="35"/>
        <v>0</v>
      </c>
    </row>
    <row r="110" spans="1:25" x14ac:dyDescent="0.2">
      <c r="A110" s="21"/>
      <c r="C110" s="11" t="s">
        <v>66</v>
      </c>
      <c r="E110" s="1" t="s">
        <v>182</v>
      </c>
      <c r="F110" s="1" t="s">
        <v>104</v>
      </c>
      <c r="G110" s="278">
        <f>'Prod Salv Weighting No Term NS'!U$28</f>
        <v>-6.9973092652017399E-2</v>
      </c>
      <c r="I110" s="169">
        <v>24032537.030000001</v>
      </c>
      <c r="J110" s="43"/>
      <c r="K110" s="44">
        <v>17602916</v>
      </c>
      <c r="L110" s="44"/>
      <c r="M110" s="169">
        <f t="shared" si="33"/>
        <v>8111251.9702632315</v>
      </c>
      <c r="N110" s="44"/>
      <c r="O110" s="44">
        <f t="shared" ref="O110:O114" si="43">M110/S110</f>
        <v>348122.40215722023</v>
      </c>
      <c r="Q110" s="284">
        <f t="shared" si="34"/>
        <v>1.4485462010217913E-2</v>
      </c>
      <c r="S110" s="76">
        <v>23.3</v>
      </c>
      <c r="T110" s="19"/>
      <c r="U110" s="281">
        <v>1.7466570403116527E-2</v>
      </c>
      <c r="W110" s="154">
        <f t="shared" si="37"/>
        <v>419766</v>
      </c>
      <c r="Y110" s="159">
        <f t="shared" si="35"/>
        <v>-71643.597842779767</v>
      </c>
    </row>
    <row r="111" spans="1:25" x14ac:dyDescent="0.2">
      <c r="A111" s="21"/>
      <c r="C111" s="72" t="s">
        <v>151</v>
      </c>
      <c r="E111" s="1" t="s">
        <v>182</v>
      </c>
      <c r="F111" s="1" t="s">
        <v>104</v>
      </c>
      <c r="G111" s="278">
        <f>'Prod Salv Weighting No Term NS'!U$28</f>
        <v>-6.9973092652017399E-2</v>
      </c>
      <c r="I111" s="169">
        <v>5864978.5199999996</v>
      </c>
      <c r="J111" s="43"/>
      <c r="K111" s="44">
        <v>5812660</v>
      </c>
      <c r="L111" s="44"/>
      <c r="M111" s="169">
        <f t="shared" si="33"/>
        <v>462709.20538205188</v>
      </c>
      <c r="N111" s="44"/>
      <c r="O111" s="44">
        <f t="shared" si="43"/>
        <v>20117.79153835008</v>
      </c>
      <c r="Q111" s="284">
        <f t="shared" si="34"/>
        <v>3.4301560474172175E-3</v>
      </c>
      <c r="S111" s="76">
        <v>23</v>
      </c>
      <c r="T111" s="19"/>
      <c r="U111" s="281">
        <v>6.484252221950166E-3</v>
      </c>
      <c r="W111" s="154">
        <f t="shared" si="37"/>
        <v>38029.999999999993</v>
      </c>
      <c r="Y111" s="159">
        <f t="shared" si="35"/>
        <v>-17912.208461649912</v>
      </c>
    </row>
    <row r="112" spans="1:25" x14ac:dyDescent="0.2">
      <c r="A112" s="21"/>
      <c r="C112" s="72" t="s">
        <v>153</v>
      </c>
      <c r="E112" s="1" t="s">
        <v>182</v>
      </c>
      <c r="F112" s="1" t="s">
        <v>104</v>
      </c>
      <c r="G112" s="278">
        <f>'Prod Salv Weighting No Term NS'!U$36</f>
        <v>-9.7892855639102161E-2</v>
      </c>
      <c r="I112" s="169">
        <v>49158784.469999999</v>
      </c>
      <c r="J112" s="43"/>
      <c r="K112" s="44">
        <v>25131907</v>
      </c>
      <c r="L112" s="44"/>
      <c r="M112" s="169">
        <f t="shared" si="33"/>
        <v>28839171.261515446</v>
      </c>
      <c r="N112" s="44"/>
      <c r="O112" s="44">
        <f t="shared" si="43"/>
        <v>964520.77797710523</v>
      </c>
      <c r="Q112" s="284">
        <f t="shared" si="34"/>
        <v>1.9620517235647287E-2</v>
      </c>
      <c r="S112" s="76">
        <v>29.9</v>
      </c>
      <c r="T112" s="19"/>
      <c r="U112" s="281">
        <v>2.1392453278452676E-2</v>
      </c>
      <c r="W112" s="154">
        <f t="shared" si="37"/>
        <v>1051627</v>
      </c>
      <c r="Y112" s="159">
        <f t="shared" si="35"/>
        <v>-87106.22202289477</v>
      </c>
    </row>
    <row r="113" spans="1:25" x14ac:dyDescent="0.2">
      <c r="A113" s="21"/>
      <c r="C113" s="72" t="s">
        <v>152</v>
      </c>
      <c r="E113" s="1" t="s">
        <v>182</v>
      </c>
      <c r="F113" s="1" t="s">
        <v>104</v>
      </c>
      <c r="G113" s="278">
        <f>'Prod Salv Weighting No Term NS'!U$36</f>
        <v>-9.7892855639102161E-2</v>
      </c>
      <c r="I113" s="169">
        <v>2736920</v>
      </c>
      <c r="J113" s="43"/>
      <c r="K113" s="44">
        <v>2325798</v>
      </c>
      <c r="L113" s="44"/>
      <c r="M113" s="169">
        <f t="shared" si="33"/>
        <v>679046.91445577145</v>
      </c>
      <c r="N113" s="44"/>
      <c r="O113" s="44">
        <f t="shared" si="43"/>
        <v>23018.539473076999</v>
      </c>
      <c r="Q113" s="284">
        <f t="shared" si="34"/>
        <v>8.4103808197086502E-3</v>
      </c>
      <c r="S113" s="76">
        <v>29.5</v>
      </c>
      <c r="T113" s="19"/>
      <c r="U113" s="281">
        <v>1.0182614033292898E-2</v>
      </c>
      <c r="W113" s="154">
        <f t="shared" si="37"/>
        <v>27868.999999999996</v>
      </c>
      <c r="Y113" s="159">
        <f t="shared" si="35"/>
        <v>-4850.4605269229978</v>
      </c>
    </row>
    <row r="114" spans="1:25" x14ac:dyDescent="0.2">
      <c r="A114" s="21"/>
      <c r="C114" s="72" t="s">
        <v>154</v>
      </c>
      <c r="E114" s="1" t="s">
        <v>182</v>
      </c>
      <c r="F114" s="1" t="s">
        <v>104</v>
      </c>
      <c r="G114" s="278">
        <f>'Prod Salv Weighting No Term NS'!U$36</f>
        <v>-9.7892855639102161E-2</v>
      </c>
      <c r="I114" s="171">
        <v>8302486.2999999998</v>
      </c>
      <c r="J114" s="43"/>
      <c r="K114" s="44">
        <v>191917</v>
      </c>
      <c r="L114" s="44"/>
      <c r="M114" s="169">
        <f t="shared" si="33"/>
        <v>8923323.3928115219</v>
      </c>
      <c r="N114" s="44"/>
      <c r="O114" s="44">
        <f t="shared" si="43"/>
        <v>187859.43984866361</v>
      </c>
      <c r="Q114" s="284">
        <f t="shared" si="34"/>
        <v>2.2626889471490438E-2</v>
      </c>
      <c r="S114" s="76">
        <v>47.5</v>
      </c>
      <c r="T114" s="19"/>
      <c r="U114" s="281">
        <v>2.3709644663912302E-2</v>
      </c>
      <c r="W114" s="158">
        <f t="shared" si="37"/>
        <v>196849</v>
      </c>
      <c r="Y114" s="164">
        <f t="shared" si="35"/>
        <v>-8989.5601513363945</v>
      </c>
    </row>
    <row r="115" spans="1:25" x14ac:dyDescent="0.2">
      <c r="A115" s="21"/>
      <c r="E115" s="1"/>
      <c r="F115" s="1"/>
      <c r="G115" s="32"/>
      <c r="I115" s="169"/>
      <c r="K115" s="37"/>
      <c r="L115" s="33"/>
      <c r="M115" s="37"/>
      <c r="N115" s="33"/>
      <c r="O115" s="37"/>
      <c r="Q115" s="21"/>
      <c r="S115" s="20"/>
      <c r="T115" s="19"/>
      <c r="U115" s="281"/>
    </row>
    <row r="116" spans="1:25" x14ac:dyDescent="0.2">
      <c r="A116" s="21"/>
      <c r="C116" s="18" t="s">
        <v>31</v>
      </c>
      <c r="E116" s="1"/>
      <c r="F116" s="1"/>
      <c r="G116" s="32"/>
      <c r="I116" s="33">
        <f>+SUBTOTAL(9,I95:I115)</f>
        <v>178078846.37</v>
      </c>
      <c r="K116" s="33">
        <f>+SUBTOTAL(9,K95:K115)</f>
        <v>121447727</v>
      </c>
      <c r="L116" s="33"/>
      <c r="M116" s="33">
        <f>+SUBTOTAL(9,M95:M115)</f>
        <v>68399093.836815745</v>
      </c>
      <c r="N116" s="33"/>
      <c r="O116" s="33">
        <f>+SUBTOTAL(9,O95:O115)</f>
        <v>4727348.0574592501</v>
      </c>
      <c r="Q116" s="284">
        <f t="shared" si="34"/>
        <v>2.6546376247502699E-2</v>
      </c>
      <c r="S116" s="76">
        <v>14.1</v>
      </c>
      <c r="T116" s="19"/>
      <c r="U116" s="281">
        <v>3.22072448070745E-2</v>
      </c>
      <c r="W116" s="33">
        <f>+SUBTOTAL(9,W95:W115)</f>
        <v>5735429</v>
      </c>
      <c r="Y116" s="33">
        <f>+SUBTOTAL(9,Y95:Y115)</f>
        <v>-1008080.9425407503</v>
      </c>
    </row>
    <row r="117" spans="1:25" x14ac:dyDescent="0.2">
      <c r="A117" s="21"/>
      <c r="E117" s="1"/>
      <c r="F117" s="1"/>
      <c r="G117" s="32"/>
      <c r="I117" s="169"/>
      <c r="K117" s="33"/>
      <c r="L117" s="33"/>
      <c r="M117" s="33"/>
      <c r="N117" s="33"/>
      <c r="O117" s="33"/>
      <c r="Q117" s="21"/>
      <c r="S117" s="20"/>
      <c r="T117" s="19"/>
      <c r="U117" s="281"/>
    </row>
    <row r="118" spans="1:25" x14ac:dyDescent="0.2">
      <c r="A118" s="21">
        <v>316</v>
      </c>
      <c r="B118" t="s">
        <v>0</v>
      </c>
      <c r="C118" t="s">
        <v>135</v>
      </c>
      <c r="I118" s="169"/>
      <c r="K118" s="33"/>
      <c r="L118" s="33"/>
      <c r="M118" s="33"/>
      <c r="N118" s="33"/>
      <c r="O118" s="33"/>
      <c r="T118" s="19"/>
      <c r="U118" s="281"/>
    </row>
    <row r="119" spans="1:25" x14ac:dyDescent="0.2">
      <c r="A119" s="21"/>
      <c r="C119" s="11" t="s">
        <v>68</v>
      </c>
      <c r="E119" s="1" t="s">
        <v>124</v>
      </c>
      <c r="F119" s="1" t="s">
        <v>104</v>
      </c>
      <c r="G119" s="278">
        <f>'Prod Salv Weighting No Term NS'!U$20</f>
        <v>-6.2571149994717409E-3</v>
      </c>
      <c r="I119" s="169">
        <v>38745.620000000003</v>
      </c>
      <c r="J119" s="43"/>
      <c r="K119" s="44">
        <v>42620</v>
      </c>
      <c r="L119" s="44"/>
      <c r="M119" s="169">
        <f t="shared" ref="M119:M134" si="44">+((1-G119)*I119)-K119</f>
        <v>-3631.9441999341652</v>
      </c>
      <c r="N119" s="44"/>
      <c r="O119" s="44">
        <v>0</v>
      </c>
      <c r="Q119" s="67" t="str">
        <f t="shared" ref="Q119:Q127" si="45">IF(O119/I119*100=0,"-     ",O119/I119*100)</f>
        <v xml:space="preserve">-     </v>
      </c>
      <c r="S119" s="76" t="s">
        <v>270</v>
      </c>
      <c r="T119" s="19"/>
      <c r="U119" s="281">
        <v>0</v>
      </c>
      <c r="W119" s="154">
        <v>0</v>
      </c>
      <c r="Y119" s="159">
        <f t="shared" ref="Y119:Y134" si="46">O119-W119</f>
        <v>0</v>
      </c>
    </row>
    <row r="120" spans="1:25" x14ac:dyDescent="0.2">
      <c r="A120" s="21"/>
      <c r="C120" s="11" t="s">
        <v>69</v>
      </c>
      <c r="E120" s="1" t="s">
        <v>124</v>
      </c>
      <c r="F120" s="1" t="s">
        <v>104</v>
      </c>
      <c r="G120" s="278">
        <f>'Prod Salv Weighting No Term NS'!U$20</f>
        <v>-6.2571149994717409E-3</v>
      </c>
      <c r="I120" s="169">
        <v>11664.48</v>
      </c>
      <c r="J120" s="43"/>
      <c r="K120" s="44">
        <v>12831</v>
      </c>
      <c r="L120" s="44"/>
      <c r="M120" s="169">
        <f t="shared" si="44"/>
        <v>-1093.5340072309627</v>
      </c>
      <c r="N120" s="44"/>
      <c r="O120" s="44">
        <v>0</v>
      </c>
      <c r="Q120" s="67" t="str">
        <f t="shared" si="45"/>
        <v xml:space="preserve">-     </v>
      </c>
      <c r="S120" s="76" t="s">
        <v>270</v>
      </c>
      <c r="T120" s="19"/>
      <c r="U120" s="281">
        <v>0</v>
      </c>
      <c r="W120" s="154">
        <v>0</v>
      </c>
      <c r="Y120" s="159">
        <f t="shared" si="46"/>
        <v>0</v>
      </c>
    </row>
    <row r="121" spans="1:25" x14ac:dyDescent="0.2">
      <c r="A121" s="21"/>
      <c r="C121" s="11" t="s">
        <v>70</v>
      </c>
      <c r="E121" s="1" t="s">
        <v>183</v>
      </c>
      <c r="F121" s="1" t="s">
        <v>104</v>
      </c>
      <c r="G121" s="278">
        <f>'Prod Salv Weighting No Term NS'!U$20</f>
        <v>-6.2571149994717409E-3</v>
      </c>
      <c r="I121" s="169">
        <v>87249.03</v>
      </c>
      <c r="J121" s="43"/>
      <c r="K121" s="44">
        <v>30774</v>
      </c>
      <c r="L121" s="44"/>
      <c r="M121" s="169">
        <f t="shared" si="44"/>
        <v>57020.957214302354</v>
      </c>
      <c r="N121" s="44"/>
      <c r="O121" s="44">
        <f t="shared" ref="O121" si="47">M121/S121</f>
        <v>14255.239303575589</v>
      </c>
      <c r="Q121" s="284">
        <f t="shared" ref="Q121" si="48">O121/I121</f>
        <v>0.16338564799603605</v>
      </c>
      <c r="S121" s="76">
        <v>4</v>
      </c>
      <c r="T121" s="19"/>
      <c r="U121" s="281">
        <v>0.18803647444561847</v>
      </c>
      <c r="W121" s="154">
        <f t="shared" ref="W121:W134" si="49">I121*U121</f>
        <v>16406</v>
      </c>
      <c r="Y121" s="159">
        <f t="shared" si="46"/>
        <v>-2150.7606964244114</v>
      </c>
    </row>
    <row r="122" spans="1:25" x14ac:dyDescent="0.2">
      <c r="A122" s="21">
        <v>316</v>
      </c>
      <c r="B122" t="s">
        <v>0</v>
      </c>
      <c r="C122" t="s">
        <v>136</v>
      </c>
      <c r="E122" s="1"/>
      <c r="F122" s="1"/>
      <c r="G122" s="278">
        <f>'Prod Salv Weighting No Term NS'!U$20</f>
        <v>-6.2571149994717409E-3</v>
      </c>
      <c r="I122" s="169"/>
      <c r="J122" s="43"/>
      <c r="K122" s="44"/>
      <c r="L122" s="44"/>
      <c r="M122" s="44"/>
      <c r="N122" s="44"/>
      <c r="O122" s="44"/>
      <c r="Q122" s="67"/>
      <c r="S122" s="76"/>
      <c r="T122" s="19"/>
      <c r="U122" s="281">
        <v>0</v>
      </c>
    </row>
    <row r="123" spans="1:25" x14ac:dyDescent="0.2">
      <c r="A123" s="21"/>
      <c r="C123" s="72" t="s">
        <v>145</v>
      </c>
      <c r="E123" s="1" t="s">
        <v>183</v>
      </c>
      <c r="F123" s="1" t="s">
        <v>104</v>
      </c>
      <c r="G123" s="278">
        <f>'Prod Salv Weighting No Term NS'!U$20</f>
        <v>-6.2571149994717409E-3</v>
      </c>
      <c r="I123" s="169">
        <v>6464.3</v>
      </c>
      <c r="J123" s="43"/>
      <c r="K123" s="44">
        <v>7111</v>
      </c>
      <c r="L123" s="44"/>
      <c r="M123" s="169">
        <f t="shared" si="44"/>
        <v>-606.25213150891523</v>
      </c>
      <c r="N123" s="44"/>
      <c r="O123" s="44">
        <v>0</v>
      </c>
      <c r="Q123" s="67" t="str">
        <f t="shared" si="45"/>
        <v xml:space="preserve">-     </v>
      </c>
      <c r="S123" s="76" t="s">
        <v>270</v>
      </c>
      <c r="T123" s="19"/>
      <c r="U123" s="281">
        <v>0</v>
      </c>
      <c r="W123" s="154">
        <v>0</v>
      </c>
      <c r="Y123" s="159">
        <f t="shared" si="46"/>
        <v>0</v>
      </c>
    </row>
    <row r="124" spans="1:25" x14ac:dyDescent="0.2">
      <c r="A124" s="21"/>
      <c r="C124" s="11" t="s">
        <v>61</v>
      </c>
      <c r="E124" s="1" t="s">
        <v>183</v>
      </c>
      <c r="F124" s="1" t="s">
        <v>104</v>
      </c>
      <c r="G124" s="278">
        <f>'Prod Salv Weighting No Term NS'!U$20</f>
        <v>-6.2571149994717409E-3</v>
      </c>
      <c r="I124" s="169">
        <v>96972.33</v>
      </c>
      <c r="J124" s="43"/>
      <c r="K124" s="44">
        <v>39551</v>
      </c>
      <c r="L124" s="44"/>
      <c r="M124" s="169">
        <f t="shared" si="44"/>
        <v>58028.097020576723</v>
      </c>
      <c r="N124" s="44"/>
      <c r="O124" s="44">
        <f t="shared" ref="O124" si="50">M124/S124</f>
        <v>14507.024255144181</v>
      </c>
      <c r="Q124" s="284">
        <f t="shared" ref="Q124" si="51">O124/I124</f>
        <v>0.14959962553384229</v>
      </c>
      <c r="S124" s="76">
        <v>4</v>
      </c>
      <c r="T124" s="19"/>
      <c r="U124" s="281">
        <v>0.17399808790816926</v>
      </c>
      <c r="W124" s="154">
        <f t="shared" si="49"/>
        <v>16873</v>
      </c>
      <c r="Y124" s="159">
        <f t="shared" si="46"/>
        <v>-2365.9757448558194</v>
      </c>
    </row>
    <row r="125" spans="1:25" x14ac:dyDescent="0.2">
      <c r="A125" s="21"/>
      <c r="C125" s="72" t="s">
        <v>146</v>
      </c>
      <c r="E125" s="1" t="s">
        <v>183</v>
      </c>
      <c r="F125" s="1" t="s">
        <v>104</v>
      </c>
      <c r="G125" s="278">
        <f>'Prod Salv Weighting No Term NS'!U$20</f>
        <v>-6.2571149994717409E-3</v>
      </c>
      <c r="I125" s="169">
        <v>47299.47</v>
      </c>
      <c r="J125" s="43"/>
      <c r="K125" s="44">
        <v>52029</v>
      </c>
      <c r="L125" s="44"/>
      <c r="M125" s="169">
        <f t="shared" si="44"/>
        <v>-4433.5717767959359</v>
      </c>
      <c r="N125" s="44"/>
      <c r="O125" s="44">
        <v>0</v>
      </c>
      <c r="Q125" s="67" t="str">
        <f t="shared" si="45"/>
        <v xml:space="preserve">-     </v>
      </c>
      <c r="S125" s="76" t="s">
        <v>270</v>
      </c>
      <c r="T125" s="19"/>
      <c r="U125" s="281">
        <v>0</v>
      </c>
      <c r="W125" s="154">
        <v>0</v>
      </c>
      <c r="Y125" s="159">
        <f t="shared" si="46"/>
        <v>0</v>
      </c>
    </row>
    <row r="126" spans="1:25" x14ac:dyDescent="0.2">
      <c r="A126" s="21"/>
      <c r="C126" s="11" t="s">
        <v>62</v>
      </c>
      <c r="E126" s="1" t="s">
        <v>183</v>
      </c>
      <c r="F126" s="1" t="s">
        <v>104</v>
      </c>
      <c r="G126" s="278">
        <f>'Prod Salv Weighting No Term NS'!U$20</f>
        <v>-6.2571149994717409E-3</v>
      </c>
      <c r="I126" s="169">
        <v>2930864.12</v>
      </c>
      <c r="J126" s="43"/>
      <c r="K126" s="44">
        <v>1399447</v>
      </c>
      <c r="L126" s="44"/>
      <c r="M126" s="169">
        <f t="shared" si="44"/>
        <v>1549755.8738466655</v>
      </c>
      <c r="N126" s="44"/>
      <c r="O126" s="44">
        <f t="shared" ref="O126" si="52">M126/S126</f>
        <v>387438.96846166637</v>
      </c>
      <c r="Q126" s="284">
        <f t="shared" ref="Q126" si="53">O126/I126</f>
        <v>0.13219274336800929</v>
      </c>
      <c r="S126" s="76">
        <v>4</v>
      </c>
      <c r="T126" s="19"/>
      <c r="U126" s="281">
        <v>0.15740272530955818</v>
      </c>
      <c r="W126" s="154">
        <f t="shared" si="49"/>
        <v>461326</v>
      </c>
      <c r="Y126" s="159">
        <f t="shared" si="46"/>
        <v>-73887.031538333627</v>
      </c>
    </row>
    <row r="127" spans="1:25" x14ac:dyDescent="0.2">
      <c r="A127" s="21"/>
      <c r="C127" s="72" t="s">
        <v>147</v>
      </c>
      <c r="E127" s="1" t="s">
        <v>183</v>
      </c>
      <c r="F127" s="1" t="s">
        <v>104</v>
      </c>
      <c r="G127" s="278">
        <f>'Prod Salv Weighting No Term NS'!U$20</f>
        <v>-6.2571149994717409E-3</v>
      </c>
      <c r="I127" s="169">
        <v>31568.91</v>
      </c>
      <c r="J127" s="43"/>
      <c r="K127" s="44">
        <v>34726</v>
      </c>
      <c r="L127" s="44"/>
      <c r="M127" s="169">
        <f t="shared" si="44"/>
        <v>-2959.5596997220273</v>
      </c>
      <c r="N127" s="44"/>
      <c r="O127" s="44">
        <v>0</v>
      </c>
      <c r="Q127" s="67" t="str">
        <f t="shared" si="45"/>
        <v xml:space="preserve">-     </v>
      </c>
      <c r="S127" s="76" t="s">
        <v>270</v>
      </c>
      <c r="T127" s="19"/>
      <c r="U127" s="281">
        <v>0</v>
      </c>
      <c r="W127" s="154">
        <v>0</v>
      </c>
      <c r="Y127" s="159">
        <f t="shared" si="46"/>
        <v>0</v>
      </c>
    </row>
    <row r="128" spans="1:25" x14ac:dyDescent="0.2">
      <c r="A128" s="21"/>
      <c r="C128" s="11" t="s">
        <v>71</v>
      </c>
      <c r="E128" s="1" t="s">
        <v>183</v>
      </c>
      <c r="F128" s="1" t="s">
        <v>104</v>
      </c>
      <c r="G128" s="278">
        <f>'Prod Salv Weighting No Term NS'!U$28</f>
        <v>-6.9973092652017399E-2</v>
      </c>
      <c r="I128" s="169">
        <v>740548.61</v>
      </c>
      <c r="J128" s="43"/>
      <c r="K128" s="44">
        <v>490286</v>
      </c>
      <c r="L128" s="44"/>
      <c r="M128" s="169">
        <f t="shared" si="44"/>
        <v>302081.08650085272</v>
      </c>
      <c r="N128" s="44"/>
      <c r="O128" s="44">
        <f t="shared" ref="O128:O134" si="54">M128/S128</f>
        <v>18532.581993917345</v>
      </c>
      <c r="Q128" s="284">
        <f t="shared" ref="Q128:Q138" si="55">O128/I128</f>
        <v>2.5025476712348897E-2</v>
      </c>
      <c r="S128" s="76">
        <v>16.3</v>
      </c>
      <c r="T128" s="19"/>
      <c r="U128" s="281">
        <v>2.9247236045720212E-2</v>
      </c>
      <c r="W128" s="154">
        <f t="shared" si="49"/>
        <v>21659</v>
      </c>
      <c r="Y128" s="159">
        <f t="shared" si="46"/>
        <v>-3126.4180060826548</v>
      </c>
    </row>
    <row r="129" spans="1:25" x14ac:dyDescent="0.2">
      <c r="A129" s="21"/>
      <c r="C129" s="11" t="s">
        <v>72</v>
      </c>
      <c r="E129" s="1" t="s">
        <v>183</v>
      </c>
      <c r="F129" s="1" t="s">
        <v>104</v>
      </c>
      <c r="G129" s="278">
        <f>'Prod Salv Weighting No Term NS'!U$28</f>
        <v>-6.9973092652017399E-2</v>
      </c>
      <c r="I129" s="169">
        <v>125820.55</v>
      </c>
      <c r="J129" s="43"/>
      <c r="K129" s="44">
        <v>94780</v>
      </c>
      <c r="L129" s="44"/>
      <c r="M129" s="169">
        <f t="shared" si="44"/>
        <v>39844.603002677788</v>
      </c>
      <c r="N129" s="44"/>
      <c r="O129" s="44">
        <f t="shared" si="54"/>
        <v>2189.2639012460322</v>
      </c>
      <c r="Q129" s="284">
        <f t="shared" si="55"/>
        <v>1.7399891363104294E-2</v>
      </c>
      <c r="S129" s="76">
        <v>18.2</v>
      </c>
      <c r="T129" s="19"/>
      <c r="U129" s="281">
        <v>2.1300177117330992E-2</v>
      </c>
      <c r="W129" s="154">
        <f t="shared" si="49"/>
        <v>2680</v>
      </c>
      <c r="Y129" s="159">
        <f t="shared" si="46"/>
        <v>-490.73609875396778</v>
      </c>
    </row>
    <row r="130" spans="1:25" x14ac:dyDescent="0.2">
      <c r="A130" s="21"/>
      <c r="C130" s="11" t="s">
        <v>73</v>
      </c>
      <c r="E130" s="1" t="s">
        <v>183</v>
      </c>
      <c r="F130" s="1" t="s">
        <v>104</v>
      </c>
      <c r="G130" s="278">
        <f>'Prod Salv Weighting No Term NS'!U$28</f>
        <v>-6.9973092652017399E-2</v>
      </c>
      <c r="I130" s="169">
        <v>410061.13</v>
      </c>
      <c r="J130" s="43"/>
      <c r="K130" s="44">
        <v>323848</v>
      </c>
      <c r="L130" s="44"/>
      <c r="M130" s="169">
        <f t="shared" si="44"/>
        <v>114906.37544248096</v>
      </c>
      <c r="N130" s="44"/>
      <c r="O130" s="44">
        <f t="shared" si="54"/>
        <v>5061.9548653075317</v>
      </c>
      <c r="Q130" s="284">
        <f t="shared" si="55"/>
        <v>1.2344390860229868E-2</v>
      </c>
      <c r="S130" s="76">
        <v>22.7</v>
      </c>
      <c r="T130" s="19"/>
      <c r="U130" s="281">
        <v>1.545623209885804E-2</v>
      </c>
      <c r="W130" s="154">
        <f t="shared" si="49"/>
        <v>6338</v>
      </c>
      <c r="Y130" s="159">
        <f t="shared" si="46"/>
        <v>-1276.0451346924683</v>
      </c>
    </row>
    <row r="131" spans="1:25" x14ac:dyDescent="0.2">
      <c r="A131" s="21"/>
      <c r="C131" s="11" t="s">
        <v>74</v>
      </c>
      <c r="E131" s="1" t="s">
        <v>183</v>
      </c>
      <c r="F131" s="1" t="s">
        <v>104</v>
      </c>
      <c r="G131" s="278">
        <f>'Prod Salv Weighting No Term NS'!U$28</f>
        <v>-6.9973092652017399E-2</v>
      </c>
      <c r="I131" s="169">
        <v>7285291.6799999997</v>
      </c>
      <c r="J131" s="43"/>
      <c r="K131" s="44">
        <v>2613795</v>
      </c>
      <c r="L131" s="44"/>
      <c r="M131" s="169">
        <f t="shared" si="44"/>
        <v>5181271.0697216112</v>
      </c>
      <c r="N131" s="44"/>
      <c r="O131" s="44">
        <f t="shared" si="54"/>
        <v>194784.62668126356</v>
      </c>
      <c r="Q131" s="284">
        <f t="shared" si="55"/>
        <v>2.6736695692774728E-2</v>
      </c>
      <c r="S131" s="76">
        <v>26.6</v>
      </c>
      <c r="T131" s="19"/>
      <c r="U131" s="281">
        <v>2.9407607740422E-2</v>
      </c>
      <c r="W131" s="154">
        <f t="shared" si="49"/>
        <v>214243</v>
      </c>
      <c r="Y131" s="159">
        <f t="shared" si="46"/>
        <v>-19458.373318736441</v>
      </c>
    </row>
    <row r="132" spans="1:25" x14ac:dyDescent="0.2">
      <c r="A132" s="21"/>
      <c r="C132" s="72" t="s">
        <v>151</v>
      </c>
      <c r="E132" s="1" t="s">
        <v>183</v>
      </c>
      <c r="F132" s="1" t="s">
        <v>104</v>
      </c>
      <c r="G132" s="278">
        <f>'Prod Salv Weighting No Term NS'!U$28</f>
        <v>-6.9973092652017399E-2</v>
      </c>
      <c r="I132" s="170">
        <v>74850.91</v>
      </c>
      <c r="J132" s="43"/>
      <c r="K132" s="44">
        <v>38270</v>
      </c>
      <c r="L132" s="44"/>
      <c r="M132" s="169">
        <f t="shared" si="44"/>
        <v>41818.459660517823</v>
      </c>
      <c r="N132" s="44"/>
      <c r="O132" s="44">
        <f t="shared" si="54"/>
        <v>1537.4433698719788</v>
      </c>
      <c r="Q132" s="284">
        <f t="shared" si="55"/>
        <v>2.0540075863766771E-2</v>
      </c>
      <c r="S132" s="76">
        <v>27.2</v>
      </c>
      <c r="T132" s="19"/>
      <c r="U132" s="281">
        <v>2.311261145656078E-2</v>
      </c>
      <c r="W132" s="154">
        <f t="shared" si="49"/>
        <v>1730</v>
      </c>
      <c r="Y132" s="159">
        <f t="shared" si="46"/>
        <v>-192.5566301280212</v>
      </c>
    </row>
    <row r="133" spans="1:25" x14ac:dyDescent="0.2">
      <c r="A133" s="21"/>
      <c r="C133" s="72" t="s">
        <v>153</v>
      </c>
      <c r="E133" s="1" t="s">
        <v>183</v>
      </c>
      <c r="F133" s="1" t="s">
        <v>104</v>
      </c>
      <c r="G133" s="278">
        <f>'Prod Salv Weighting No Term NS'!U$36</f>
        <v>-9.7892855639102161E-2</v>
      </c>
      <c r="I133" s="170">
        <v>2917559.67</v>
      </c>
      <c r="J133" s="43"/>
      <c r="K133" s="44">
        <v>1204753</v>
      </c>
      <c r="L133" s="44"/>
      <c r="M133" s="169">
        <f t="shared" si="44"/>
        <v>1998414.9175937762</v>
      </c>
      <c r="N133" s="44"/>
      <c r="O133" s="44">
        <f t="shared" si="54"/>
        <v>70865.777219637457</v>
      </c>
      <c r="Q133" s="284">
        <f t="shared" si="55"/>
        <v>2.4289401155465472E-2</v>
      </c>
      <c r="S133" s="76">
        <v>28.2</v>
      </c>
      <c r="T133" s="19"/>
      <c r="U133" s="281">
        <v>2.616741682613127E-2</v>
      </c>
      <c r="W133" s="154">
        <f t="shared" si="49"/>
        <v>76345</v>
      </c>
      <c r="Y133" s="159">
        <f t="shared" si="46"/>
        <v>-5479.2227803625428</v>
      </c>
    </row>
    <row r="134" spans="1:25" x14ac:dyDescent="0.2">
      <c r="A134" s="21"/>
      <c r="C134" s="72" t="s">
        <v>154</v>
      </c>
      <c r="E134" s="1" t="s">
        <v>183</v>
      </c>
      <c r="F134" s="1" t="s">
        <v>104</v>
      </c>
      <c r="G134" s="278">
        <f>'Prod Salv Weighting No Term NS'!U$36</f>
        <v>-9.7892855639102161E-2</v>
      </c>
      <c r="I134" s="172">
        <v>1540223.39</v>
      </c>
      <c r="J134" s="43"/>
      <c r="K134" s="44">
        <v>42234</v>
      </c>
      <c r="L134" s="44"/>
      <c r="M134" s="169">
        <f t="shared" si="44"/>
        <v>1648766.2559692382</v>
      </c>
      <c r="N134" s="44"/>
      <c r="O134" s="44">
        <f t="shared" si="54"/>
        <v>38612.79287984164</v>
      </c>
      <c r="Q134" s="284">
        <f t="shared" si="55"/>
        <v>2.5069605571852564E-2</v>
      </c>
      <c r="S134" s="76">
        <v>42.7</v>
      </c>
      <c r="T134" s="19"/>
      <c r="U134" s="281">
        <v>2.6296185516310074E-2</v>
      </c>
      <c r="W134" s="158">
        <f t="shared" si="49"/>
        <v>40502</v>
      </c>
      <c r="Y134" s="164">
        <f t="shared" si="46"/>
        <v>-1889.2071201583603</v>
      </c>
    </row>
    <row r="135" spans="1:25" x14ac:dyDescent="0.2">
      <c r="A135" s="21"/>
      <c r="E135" s="1"/>
      <c r="F135" s="1"/>
      <c r="G135" s="32"/>
      <c r="I135" s="170"/>
      <c r="K135" s="37"/>
      <c r="L135" s="33"/>
      <c r="M135" s="37"/>
      <c r="N135" s="33"/>
      <c r="O135" s="37"/>
      <c r="Q135" s="21"/>
      <c r="S135" s="20"/>
      <c r="T135" s="19"/>
      <c r="U135" s="281"/>
    </row>
    <row r="136" spans="1:25" x14ac:dyDescent="0.2">
      <c r="A136" s="21"/>
      <c r="C136" s="18" t="s">
        <v>137</v>
      </c>
      <c r="E136" s="1"/>
      <c r="F136" s="1"/>
      <c r="G136" s="32"/>
      <c r="I136" s="170">
        <f>+SUBTOTAL(9,I119:I135)</f>
        <v>16345184.200000001</v>
      </c>
      <c r="K136" s="170">
        <f>+SUBTOTAL(9,K119:K135)</f>
        <v>6427055</v>
      </c>
      <c r="L136" s="33"/>
      <c r="M136" s="170">
        <f>+SUBTOTAL(9,M119:M135)</f>
        <v>10979182.834157508</v>
      </c>
      <c r="N136" s="33"/>
      <c r="O136" s="170">
        <f>+SUBTOTAL(9,O119:O135)</f>
        <v>747785.67293147161</v>
      </c>
      <c r="Q136" s="284">
        <f t="shared" si="55"/>
        <v>4.5749602071261553E-2</v>
      </c>
      <c r="S136" s="76">
        <v>14.1</v>
      </c>
      <c r="T136" s="19"/>
      <c r="U136" s="281">
        <v>5.2498765966797728E-2</v>
      </c>
      <c r="W136" s="170">
        <f>+SUBTOTAL(9,W119:W135)</f>
        <v>858102</v>
      </c>
      <c r="Y136" s="170">
        <f>+SUBTOTAL(9,Y119:Y135)</f>
        <v>-110316.32706852831</v>
      </c>
    </row>
    <row r="137" spans="1:25" x14ac:dyDescent="0.2">
      <c r="A137" s="21"/>
      <c r="C137" s="18"/>
      <c r="E137" s="1"/>
      <c r="F137" s="1"/>
      <c r="G137" s="32"/>
      <c r="I137" s="170"/>
      <c r="K137" s="170"/>
      <c r="L137" s="33"/>
      <c r="M137" s="170"/>
      <c r="N137" s="33"/>
      <c r="O137" s="170"/>
      <c r="Q137" s="21"/>
      <c r="S137" s="20"/>
      <c r="T137" s="19"/>
      <c r="U137" s="281"/>
      <c r="W137" s="170"/>
      <c r="Y137" s="170"/>
    </row>
    <row r="138" spans="1:25" ht="15.75" x14ac:dyDescent="0.25">
      <c r="A138" s="21"/>
      <c r="C138" s="16" t="s">
        <v>32</v>
      </c>
      <c r="F138" s="1"/>
      <c r="G138" s="32"/>
      <c r="I138" s="174">
        <f>+SUBTOTAL(9,I17:I137)</f>
        <v>2121660944.6100004</v>
      </c>
      <c r="J138" s="14"/>
      <c r="K138" s="174">
        <f>+SUBTOTAL(9,K17:K137)</f>
        <v>1145073487</v>
      </c>
      <c r="L138" s="38"/>
      <c r="M138" s="174">
        <f>+SUBTOTAL(9,M17:M137)</f>
        <v>1123067974.4459996</v>
      </c>
      <c r="N138" s="38"/>
      <c r="O138" s="174">
        <f>+SUBTOTAL(9,O17:O137)</f>
        <v>58530780.999299169</v>
      </c>
      <c r="Q138" s="284">
        <f t="shared" si="55"/>
        <v>2.7587245336251492E-2</v>
      </c>
      <c r="R138" s="252"/>
      <c r="S138" s="277">
        <v>18.3</v>
      </c>
      <c r="T138" s="19"/>
      <c r="U138" s="281">
        <v>3.2686341413871695E-2</v>
      </c>
      <c r="W138" s="174">
        <f>+SUBTOTAL(9,W17:W137)</f>
        <v>69349334</v>
      </c>
      <c r="Y138" s="174">
        <f>+SUBTOTAL(9,Y17:Y137)</f>
        <v>-10930299.963858701</v>
      </c>
    </row>
    <row r="139" spans="1:25" ht="15.75" x14ac:dyDescent="0.25">
      <c r="A139" s="21"/>
      <c r="C139" s="16"/>
      <c r="F139" s="1"/>
      <c r="G139" s="32"/>
      <c r="I139" s="174"/>
      <c r="J139" s="14"/>
      <c r="K139" s="38"/>
      <c r="L139" s="38"/>
      <c r="M139" s="38"/>
      <c r="N139" s="38"/>
      <c r="O139" s="38"/>
      <c r="Q139" s="21"/>
      <c r="S139" s="20"/>
      <c r="T139" s="19"/>
      <c r="U139" s="281"/>
    </row>
    <row r="140" spans="1:25" ht="15.75" x14ac:dyDescent="0.25">
      <c r="A140" s="21"/>
      <c r="C140" s="16"/>
      <c r="F140" s="1"/>
      <c r="G140" s="32"/>
      <c r="I140" s="174"/>
      <c r="J140" s="14"/>
      <c r="K140" s="38"/>
      <c r="L140" s="38"/>
      <c r="M140" s="38"/>
      <c r="N140" s="38"/>
      <c r="O140" s="38"/>
      <c r="Q140" s="21"/>
      <c r="S140" s="20"/>
      <c r="T140" s="19"/>
      <c r="U140" s="281"/>
    </row>
    <row r="141" spans="1:25" ht="15.75" x14ac:dyDescent="0.25">
      <c r="A141" s="21"/>
      <c r="C141" s="46" t="s">
        <v>133</v>
      </c>
      <c r="E141" s="1"/>
      <c r="F141" s="1"/>
      <c r="G141" s="32"/>
      <c r="I141" s="174"/>
      <c r="J141" s="14"/>
      <c r="K141" s="38"/>
      <c r="L141" s="38"/>
      <c r="M141" s="38"/>
      <c r="N141" s="38"/>
      <c r="O141" s="38"/>
      <c r="Q141" s="21"/>
      <c r="S141" s="20"/>
      <c r="T141" s="19"/>
      <c r="U141" s="281"/>
    </row>
    <row r="142" spans="1:25" ht="15.75" x14ac:dyDescent="0.25">
      <c r="A142" s="21"/>
      <c r="C142" s="16"/>
      <c r="E142" s="1"/>
      <c r="F142" s="1"/>
      <c r="G142" s="32"/>
      <c r="I142" s="174"/>
      <c r="J142" s="14"/>
      <c r="K142" s="38"/>
      <c r="L142" s="38"/>
      <c r="M142" s="38"/>
      <c r="N142" s="38"/>
      <c r="O142" s="38"/>
      <c r="Q142" s="21"/>
      <c r="S142" s="20"/>
      <c r="T142" s="19"/>
      <c r="U142" s="281"/>
    </row>
    <row r="143" spans="1:25" ht="15.75" x14ac:dyDescent="0.25">
      <c r="A143" s="21">
        <v>331</v>
      </c>
      <c r="C143" s="47" t="s">
        <v>34</v>
      </c>
      <c r="E143" s="1"/>
      <c r="F143" s="1"/>
      <c r="G143" s="32"/>
      <c r="I143" s="174"/>
      <c r="J143" s="14"/>
      <c r="K143" s="38"/>
      <c r="L143" s="38"/>
      <c r="M143" s="38"/>
      <c r="N143" s="38"/>
      <c r="O143" s="38"/>
      <c r="Q143" s="21"/>
      <c r="S143" s="20"/>
      <c r="T143" s="19"/>
      <c r="U143" s="281"/>
    </row>
    <row r="144" spans="1:25" x14ac:dyDescent="0.2">
      <c r="A144" s="21"/>
      <c r="C144" s="47" t="s">
        <v>75</v>
      </c>
      <c r="E144" s="1" t="s">
        <v>184</v>
      </c>
      <c r="F144" s="1" t="s">
        <v>104</v>
      </c>
      <c r="G144" s="278">
        <f>'Prod Salv Weighting No Term NS'!U$44</f>
        <v>-1.346640546062617E-2</v>
      </c>
      <c r="I144" s="170">
        <v>65796.14</v>
      </c>
      <c r="J144" s="43"/>
      <c r="K144" s="44">
        <v>38867</v>
      </c>
      <c r="L144" s="44"/>
      <c r="M144" s="169">
        <f t="shared" ref="M144:M145" si="56">+((1-G144)*I144)-K144</f>
        <v>27815.177498984121</v>
      </c>
      <c r="N144" s="44"/>
      <c r="O144" s="44">
        <f t="shared" ref="O144:O145" si="57">M144/S144</f>
        <v>930.27349494930172</v>
      </c>
      <c r="Q144" s="284">
        <f t="shared" ref="Q144:Q145" si="58">O144/I144</f>
        <v>1.4138724474555829E-2</v>
      </c>
      <c r="S144" s="76">
        <v>29.9</v>
      </c>
      <c r="T144" s="55"/>
      <c r="U144" s="281">
        <v>1.5669612229532007E-2</v>
      </c>
      <c r="W144" s="154">
        <f t="shared" ref="W144:W145" si="59">I144*U144</f>
        <v>1031</v>
      </c>
      <c r="Y144" s="159">
        <f t="shared" ref="Y144:Y145" si="60">O144-W144</f>
        <v>-100.72650505069828</v>
      </c>
    </row>
    <row r="145" spans="1:25" x14ac:dyDescent="0.2">
      <c r="A145" s="21"/>
      <c r="C145" s="47" t="s">
        <v>76</v>
      </c>
      <c r="E145" s="1" t="s">
        <v>184</v>
      </c>
      <c r="F145" s="1" t="s">
        <v>104</v>
      </c>
      <c r="G145" s="278">
        <f>'Prod Salv Weighting No Term NS'!U$44</f>
        <v>-1.346640546062617E-2</v>
      </c>
      <c r="I145" s="172">
        <v>4897579.6900000004</v>
      </c>
      <c r="J145" s="43"/>
      <c r="K145" s="45">
        <v>4267867</v>
      </c>
      <c r="L145" s="44"/>
      <c r="M145" s="169">
        <f t="shared" si="56"/>
        <v>695665.48388126865</v>
      </c>
      <c r="N145" s="44"/>
      <c r="O145" s="44">
        <f t="shared" si="57"/>
        <v>20704.32987741871</v>
      </c>
      <c r="Q145" s="284">
        <f t="shared" si="58"/>
        <v>4.2274615601851917E-3</v>
      </c>
      <c r="S145" s="76">
        <v>33.6</v>
      </c>
      <c r="T145" s="55"/>
      <c r="U145" s="281">
        <v>5.6054218078481124E-3</v>
      </c>
      <c r="W145" s="158">
        <f t="shared" si="59"/>
        <v>27453</v>
      </c>
      <c r="Y145" s="164">
        <f t="shared" si="60"/>
        <v>-6748.6701225812903</v>
      </c>
    </row>
    <row r="146" spans="1:25" x14ac:dyDescent="0.2">
      <c r="A146" s="21"/>
      <c r="C146" s="47"/>
      <c r="E146" s="1"/>
      <c r="F146" s="1"/>
      <c r="G146" s="32"/>
      <c r="I146" s="175"/>
      <c r="J146" s="48"/>
      <c r="K146" s="52"/>
      <c r="L146" s="52"/>
      <c r="M146" s="52"/>
      <c r="N146" s="52"/>
      <c r="O146" s="52"/>
      <c r="P146" s="48"/>
      <c r="Q146" s="53"/>
      <c r="R146" s="48"/>
      <c r="S146" s="54"/>
      <c r="T146" s="55"/>
      <c r="U146" s="281"/>
    </row>
    <row r="147" spans="1:25" x14ac:dyDescent="0.2">
      <c r="A147" s="21"/>
      <c r="C147" s="49" t="s">
        <v>100</v>
      </c>
      <c r="E147" s="1"/>
      <c r="F147" s="1"/>
      <c r="G147" s="32"/>
      <c r="I147" s="175">
        <f>+SUBTOTAL(9,I144:I146)</f>
        <v>4963375.83</v>
      </c>
      <c r="J147" s="48"/>
      <c r="K147" s="52">
        <f>+SUBTOTAL(9,K144:K146)</f>
        <v>4306734</v>
      </c>
      <c r="L147" s="52"/>
      <c r="M147" s="52">
        <f>+SUBTOTAL(9,M144:M146)</f>
        <v>723480.6613802528</v>
      </c>
      <c r="N147" s="52"/>
      <c r="O147" s="52">
        <f>+SUBTOTAL(9,O144:O146)</f>
        <v>21634.603372368012</v>
      </c>
      <c r="P147" s="48"/>
      <c r="Q147" s="284">
        <f t="shared" ref="Q147" si="61">O147/I147</f>
        <v>4.3588485162865476E-3</v>
      </c>
      <c r="S147" s="76">
        <v>33.5</v>
      </c>
      <c r="T147" s="55"/>
      <c r="U147" s="281">
        <v>5.7388360212085729E-3</v>
      </c>
      <c r="W147" s="52">
        <f>+SUBTOTAL(9,W144:W146)</f>
        <v>28484</v>
      </c>
      <c r="Y147" s="52">
        <f>+SUBTOTAL(9,Y144:Y146)</f>
        <v>-6849.3966276319888</v>
      </c>
    </row>
    <row r="148" spans="1:25" x14ac:dyDescent="0.2">
      <c r="A148" s="21"/>
      <c r="C148" s="47"/>
      <c r="E148" s="1"/>
      <c r="F148" s="1"/>
      <c r="G148" s="32"/>
      <c r="I148" s="175"/>
      <c r="J148" s="48"/>
      <c r="K148" s="52"/>
      <c r="L148" s="52"/>
      <c r="M148" s="52"/>
      <c r="N148" s="52"/>
      <c r="O148" s="52"/>
      <c r="P148" s="48"/>
      <c r="Q148" s="53"/>
      <c r="R148" s="48"/>
      <c r="S148" s="54"/>
      <c r="T148" s="55"/>
      <c r="U148" s="281"/>
    </row>
    <row r="149" spans="1:25" x14ac:dyDescent="0.2">
      <c r="A149" s="21">
        <v>332</v>
      </c>
      <c r="C149" s="77" t="s">
        <v>171</v>
      </c>
      <c r="E149" s="1"/>
      <c r="F149" s="1"/>
      <c r="G149" s="32"/>
      <c r="I149" s="175"/>
      <c r="J149" s="48"/>
      <c r="K149" s="52"/>
      <c r="L149" s="52"/>
      <c r="M149" s="52"/>
      <c r="N149" s="52"/>
      <c r="O149" s="52"/>
      <c r="P149" s="48"/>
      <c r="Q149" s="53"/>
      <c r="R149" s="48"/>
      <c r="S149" s="54"/>
      <c r="T149" s="55"/>
      <c r="U149" s="281"/>
    </row>
    <row r="150" spans="1:25" x14ac:dyDescent="0.2">
      <c r="A150" s="21"/>
      <c r="C150" s="47" t="s">
        <v>76</v>
      </c>
      <c r="E150" s="1" t="s">
        <v>115</v>
      </c>
      <c r="F150" s="1" t="s">
        <v>104</v>
      </c>
      <c r="G150" s="278">
        <f>'Prod Salv Weighting No Term NS'!U45</f>
        <v>-1.346640546062617E-2</v>
      </c>
      <c r="I150" s="172">
        <v>11690251.609999999</v>
      </c>
      <c r="J150" s="43"/>
      <c r="K150" s="45">
        <v>1705082</v>
      </c>
      <c r="L150" s="44"/>
      <c r="M150" s="169">
        <f t="shared" ref="M150" si="62">+((1-G150)*I150)-K150</f>
        <v>10142595.278116997</v>
      </c>
      <c r="N150" s="44"/>
      <c r="O150" s="44">
        <f t="shared" ref="O150" si="63">M150/S150</f>
        <v>300967.21893522242</v>
      </c>
      <c r="Q150" s="284">
        <f t="shared" ref="Q150" si="64">O150/I150</f>
        <v>2.5745144670604951E-2</v>
      </c>
      <c r="S150" s="76">
        <v>33.700000000000003</v>
      </c>
      <c r="T150" s="55"/>
      <c r="U150" s="281">
        <v>2.7111820221977244E-2</v>
      </c>
      <c r="W150" s="158">
        <f t="shared" ref="W150" si="65">I150*U150</f>
        <v>316944</v>
      </c>
      <c r="Y150" s="164">
        <f t="shared" ref="Y150" si="66">O150-W150</f>
        <v>-15976.781064777577</v>
      </c>
    </row>
    <row r="151" spans="1:25" x14ac:dyDescent="0.2">
      <c r="A151" s="21"/>
      <c r="C151" s="47"/>
      <c r="E151" s="1"/>
      <c r="F151" s="1"/>
      <c r="G151" s="32"/>
      <c r="I151" s="175"/>
      <c r="J151" s="48"/>
      <c r="K151" s="52"/>
      <c r="L151" s="52"/>
      <c r="M151" s="52"/>
      <c r="N151" s="52"/>
      <c r="O151" s="52"/>
      <c r="P151" s="48"/>
      <c r="Q151" s="53"/>
      <c r="R151" s="48"/>
      <c r="S151" s="54"/>
      <c r="T151" s="55"/>
      <c r="U151" s="281"/>
    </row>
    <row r="152" spans="1:25" x14ac:dyDescent="0.2">
      <c r="A152" s="21"/>
      <c r="C152" s="78" t="s">
        <v>172</v>
      </c>
      <c r="E152" s="1"/>
      <c r="F152" s="1"/>
      <c r="G152" s="32"/>
      <c r="I152" s="52">
        <f>+SUBTOTAL(9,I150:I151)</f>
        <v>11690251.609999999</v>
      </c>
      <c r="J152" s="48"/>
      <c r="K152" s="52">
        <f>+SUBTOTAL(9,K150:K151)</f>
        <v>1705082</v>
      </c>
      <c r="L152" s="52"/>
      <c r="M152" s="52">
        <f>+SUBTOTAL(9,M150:M151)</f>
        <v>10142595.278116997</v>
      </c>
      <c r="N152" s="52"/>
      <c r="O152" s="52">
        <f>+SUBTOTAL(9,O150:O151)</f>
        <v>300967.21893522242</v>
      </c>
      <c r="P152" s="48"/>
      <c r="Q152" s="284">
        <f t="shared" ref="Q152" si="67">O152/I152</f>
        <v>2.5745144670604951E-2</v>
      </c>
      <c r="S152" s="76">
        <v>33.700000000000003</v>
      </c>
      <c r="T152" s="55"/>
      <c r="U152" s="281">
        <v>2.7111820221977244E-2</v>
      </c>
      <c r="W152" s="52">
        <f>+SUBTOTAL(9,W150:W151)</f>
        <v>316944</v>
      </c>
      <c r="Y152" s="52">
        <f>+SUBTOTAL(9,Y150:Y151)</f>
        <v>-15976.781064777577</v>
      </c>
    </row>
    <row r="153" spans="1:25" x14ac:dyDescent="0.2">
      <c r="A153" s="21"/>
      <c r="C153" s="47"/>
      <c r="E153" s="1"/>
      <c r="F153" s="1"/>
      <c r="G153" s="32"/>
      <c r="I153" s="175"/>
      <c r="J153" s="48"/>
      <c r="K153" s="52"/>
      <c r="L153" s="52"/>
      <c r="M153" s="52"/>
      <c r="N153" s="52"/>
      <c r="O153" s="52"/>
      <c r="P153" s="48"/>
      <c r="Q153" s="53"/>
      <c r="R153" s="48"/>
      <c r="S153" s="54"/>
      <c r="T153" s="55"/>
      <c r="U153" s="281"/>
    </row>
    <row r="154" spans="1:25" x14ac:dyDescent="0.2">
      <c r="A154" s="21">
        <v>333</v>
      </c>
      <c r="C154" s="77" t="s">
        <v>173</v>
      </c>
      <c r="E154" s="1"/>
      <c r="F154" s="1"/>
      <c r="G154" s="32"/>
      <c r="I154" s="175"/>
      <c r="J154" s="48"/>
      <c r="K154" s="52"/>
      <c r="L154" s="52"/>
      <c r="M154" s="52"/>
      <c r="N154" s="52"/>
      <c r="O154" s="52"/>
      <c r="P154" s="48"/>
      <c r="Q154" s="53"/>
      <c r="R154" s="48"/>
      <c r="S154" s="54"/>
      <c r="T154" s="55"/>
      <c r="U154" s="281"/>
    </row>
    <row r="155" spans="1:25" x14ac:dyDescent="0.2">
      <c r="A155" s="21"/>
      <c r="C155" s="47" t="s">
        <v>77</v>
      </c>
      <c r="E155" s="1" t="s">
        <v>115</v>
      </c>
      <c r="F155" s="1" t="s">
        <v>104</v>
      </c>
      <c r="G155" s="278">
        <f>'Prod Salv Weighting No Term NS'!U46</f>
        <v>-1.346640546062617E-2</v>
      </c>
      <c r="I155" s="172">
        <v>19945213.620000001</v>
      </c>
      <c r="J155" s="43"/>
      <c r="K155" s="45">
        <v>915731</v>
      </c>
      <c r="L155" s="44"/>
      <c r="M155" s="169">
        <f t="shared" ref="M155" si="68">+((1-G155)*I155)-K155</f>
        <v>19298072.953605723</v>
      </c>
      <c r="N155" s="44"/>
      <c r="O155" s="44">
        <f t="shared" ref="O155" si="69">M155/S155</f>
        <v>579521.71031849016</v>
      </c>
      <c r="Q155" s="284">
        <f t="shared" ref="Q155" si="70">O155/I155</f>
        <v>2.9055678287515384E-2</v>
      </c>
      <c r="S155" s="76">
        <v>33.299999999999997</v>
      </c>
      <c r="T155" s="55"/>
      <c r="U155" s="281">
        <v>3.0470819294238272E-2</v>
      </c>
      <c r="W155" s="158">
        <f t="shared" ref="W155" si="71">I155*U155</f>
        <v>607747</v>
      </c>
      <c r="Y155" s="164">
        <f t="shared" ref="Y155" si="72">O155-W155</f>
        <v>-28225.289681509836</v>
      </c>
    </row>
    <row r="156" spans="1:25" x14ac:dyDescent="0.2">
      <c r="A156" s="21"/>
      <c r="C156" s="47"/>
      <c r="E156" s="1"/>
      <c r="F156" s="1"/>
      <c r="G156" s="32"/>
      <c r="I156" s="175"/>
      <c r="J156" s="48"/>
      <c r="K156" s="52"/>
      <c r="L156" s="52"/>
      <c r="M156" s="52"/>
      <c r="N156" s="52"/>
      <c r="O156" s="52"/>
      <c r="P156" s="48"/>
      <c r="Q156" s="53"/>
      <c r="R156" s="48"/>
      <c r="S156" s="54"/>
      <c r="T156" s="55"/>
      <c r="U156" s="281"/>
    </row>
    <row r="157" spans="1:25" x14ac:dyDescent="0.2">
      <c r="A157" s="21"/>
      <c r="C157" s="78" t="s">
        <v>174</v>
      </c>
      <c r="E157" s="1"/>
      <c r="F157" s="1"/>
      <c r="G157" s="32"/>
      <c r="I157" s="175">
        <f>+SUBTOTAL(9,I155:I156)</f>
        <v>19945213.620000001</v>
      </c>
      <c r="J157" s="48"/>
      <c r="K157" s="175">
        <f>+SUBTOTAL(9,K155:K156)</f>
        <v>915731</v>
      </c>
      <c r="L157" s="52"/>
      <c r="M157" s="175">
        <f>+SUBTOTAL(9,M155:M156)</f>
        <v>19298072.953605723</v>
      </c>
      <c r="N157" s="52"/>
      <c r="O157" s="175">
        <f>+SUBTOTAL(9,O155:O156)</f>
        <v>579521.71031849016</v>
      </c>
      <c r="P157" s="48"/>
      <c r="Q157" s="284">
        <f t="shared" ref="Q157" si="73">O157/I157</f>
        <v>2.9055678287515384E-2</v>
      </c>
      <c r="S157" s="76">
        <v>33.299999999999997</v>
      </c>
      <c r="T157" s="55"/>
      <c r="U157" s="281">
        <v>3.0470819294238272E-2</v>
      </c>
      <c r="W157" s="175">
        <f>+SUBTOTAL(9,W155:W156)</f>
        <v>607747</v>
      </c>
      <c r="Y157" s="175">
        <f>+SUBTOTAL(9,Y155:Y156)</f>
        <v>-28225.289681509836</v>
      </c>
    </row>
    <row r="158" spans="1:25" x14ac:dyDescent="0.2">
      <c r="A158" s="21"/>
      <c r="C158" s="47"/>
      <c r="E158" s="1"/>
      <c r="F158" s="1"/>
      <c r="G158" s="32"/>
      <c r="I158" s="175"/>
      <c r="J158" s="48"/>
      <c r="K158" s="52"/>
      <c r="L158" s="52"/>
      <c r="M158" s="52"/>
      <c r="N158" s="52"/>
      <c r="O158" s="52"/>
      <c r="P158" s="48"/>
      <c r="Q158" s="53"/>
      <c r="R158" s="48"/>
      <c r="S158" s="54"/>
      <c r="T158" s="55"/>
      <c r="U158" s="281"/>
    </row>
    <row r="159" spans="1:25" x14ac:dyDescent="0.2">
      <c r="A159" s="21">
        <v>334</v>
      </c>
      <c r="C159" s="47" t="s">
        <v>78</v>
      </c>
      <c r="E159" s="1"/>
      <c r="F159" s="1"/>
      <c r="G159" s="32"/>
      <c r="I159" s="175"/>
      <c r="J159" s="48"/>
      <c r="K159" s="52"/>
      <c r="L159" s="52"/>
      <c r="M159" s="52"/>
      <c r="N159" s="52"/>
      <c r="O159" s="52"/>
      <c r="P159" s="48"/>
      <c r="Q159" s="53"/>
      <c r="R159" s="48"/>
      <c r="S159" s="54"/>
      <c r="T159" s="55"/>
      <c r="U159" s="281"/>
    </row>
    <row r="160" spans="1:25" x14ac:dyDescent="0.2">
      <c r="A160" s="21"/>
      <c r="C160" s="47" t="s">
        <v>79</v>
      </c>
      <c r="E160" s="1" t="s">
        <v>116</v>
      </c>
      <c r="F160" s="1" t="s">
        <v>104</v>
      </c>
      <c r="G160" s="278">
        <f>'Prod Salv Weighting No Term NS'!U47</f>
        <v>-1.346640546062617E-2</v>
      </c>
      <c r="I160" s="172">
        <v>5509836.2199999997</v>
      </c>
      <c r="J160" s="43"/>
      <c r="K160" s="45">
        <v>1941911</v>
      </c>
      <c r="L160" s="44"/>
      <c r="M160" s="169">
        <f t="shared" ref="M160" si="74">+((1-G160)*I160)-K160</f>
        <v>3642122.9085601633</v>
      </c>
      <c r="N160" s="44"/>
      <c r="O160" s="44">
        <f t="shared" ref="O160" si="75">M160/S160</f>
        <v>107755.11563787467</v>
      </c>
      <c r="Q160" s="284">
        <f t="shared" ref="Q160" si="76">O160/I160</f>
        <v>1.9556863640835167E-2</v>
      </c>
      <c r="S160" s="76">
        <v>33.799999999999997</v>
      </c>
      <c r="T160" s="55"/>
      <c r="U160" s="281">
        <v>2.0963599531457579E-2</v>
      </c>
      <c r="W160" s="158">
        <f t="shared" ref="W160" si="77">I160*U160</f>
        <v>115505.99999999999</v>
      </c>
      <c r="Y160" s="164">
        <f t="shared" ref="Y160" si="78">O160-W160</f>
        <v>-7750.8843621253181</v>
      </c>
    </row>
    <row r="161" spans="1:25" x14ac:dyDescent="0.2">
      <c r="A161" s="21"/>
      <c r="C161" s="47"/>
      <c r="E161" s="1"/>
      <c r="F161" s="1"/>
      <c r="G161" s="32"/>
      <c r="I161" s="175"/>
      <c r="J161" s="48"/>
      <c r="K161" s="52"/>
      <c r="L161" s="52"/>
      <c r="M161" s="52"/>
      <c r="N161" s="52"/>
      <c r="O161" s="52"/>
      <c r="P161" s="48"/>
      <c r="Q161" s="53"/>
      <c r="R161" s="48"/>
      <c r="S161" s="54"/>
      <c r="T161" s="55"/>
      <c r="U161" s="281"/>
    </row>
    <row r="162" spans="1:25" x14ac:dyDescent="0.2">
      <c r="A162" s="21"/>
      <c r="C162" s="49" t="s">
        <v>101</v>
      </c>
      <c r="E162" s="1"/>
      <c r="F162" s="1"/>
      <c r="G162" s="32"/>
      <c r="I162" s="52">
        <f>+SUBTOTAL(9,I160:I161)</f>
        <v>5509836.2199999997</v>
      </c>
      <c r="J162" s="48"/>
      <c r="K162" s="52">
        <f>+SUBTOTAL(9,K160:K161)</f>
        <v>1941911</v>
      </c>
      <c r="L162" s="52"/>
      <c r="M162" s="52">
        <f>+SUBTOTAL(9,M160:M161)</f>
        <v>3642122.9085601633</v>
      </c>
      <c r="N162" s="52"/>
      <c r="O162" s="52">
        <f>+SUBTOTAL(9,O160:O161)</f>
        <v>107755.11563787467</v>
      </c>
      <c r="P162" s="48"/>
      <c r="Q162" s="284">
        <f t="shared" ref="Q162" si="79">O162/I162</f>
        <v>1.9556863640835167E-2</v>
      </c>
      <c r="S162" s="76">
        <v>33.799999999999997</v>
      </c>
      <c r="T162" s="55"/>
      <c r="U162" s="281">
        <v>2.0963599531457579E-2</v>
      </c>
      <c r="W162" s="52">
        <f>+SUBTOTAL(9,W160:W161)</f>
        <v>115505.99999999999</v>
      </c>
      <c r="Y162" s="52">
        <f>+SUBTOTAL(9,Y160:Y161)</f>
        <v>-7750.8843621253181</v>
      </c>
    </row>
    <row r="163" spans="1:25" x14ac:dyDescent="0.2">
      <c r="A163" s="21"/>
      <c r="C163" s="47"/>
      <c r="E163" s="1"/>
      <c r="F163" s="1"/>
      <c r="G163" s="32"/>
      <c r="I163" s="175"/>
      <c r="J163" s="48"/>
      <c r="K163" s="52"/>
      <c r="L163" s="52"/>
      <c r="M163" s="52"/>
      <c r="N163" s="52"/>
      <c r="O163" s="52"/>
      <c r="P163" s="48"/>
      <c r="Q163" s="53"/>
      <c r="R163" s="48"/>
      <c r="S163" s="54"/>
      <c r="T163" s="55"/>
      <c r="U163" s="281"/>
    </row>
    <row r="164" spans="1:25" x14ac:dyDescent="0.2">
      <c r="A164" s="21">
        <v>335</v>
      </c>
      <c r="C164" s="77" t="s">
        <v>138</v>
      </c>
      <c r="E164" s="1"/>
      <c r="F164" s="1"/>
      <c r="G164" s="32"/>
      <c r="I164" s="175"/>
      <c r="J164" s="48"/>
      <c r="K164" s="52"/>
      <c r="L164" s="52"/>
      <c r="M164" s="52"/>
      <c r="N164" s="52"/>
      <c r="O164" s="52"/>
      <c r="P164" s="48"/>
      <c r="Q164" s="53"/>
      <c r="R164" s="48"/>
      <c r="S164" s="54"/>
      <c r="T164" s="55"/>
      <c r="U164" s="281"/>
    </row>
    <row r="165" spans="1:25" x14ac:dyDescent="0.2">
      <c r="A165" s="21"/>
      <c r="C165" s="47" t="s">
        <v>80</v>
      </c>
      <c r="E165" s="1" t="s">
        <v>185</v>
      </c>
      <c r="F165" s="1" t="s">
        <v>104</v>
      </c>
      <c r="G165" s="278">
        <f>'Prod Salv Weighting No Term NS'!U48</f>
        <v>-1.346640546062617E-2</v>
      </c>
      <c r="I165" s="170">
        <v>25458.41</v>
      </c>
      <c r="J165" s="43"/>
      <c r="K165" s="44">
        <v>3717</v>
      </c>
      <c r="L165" s="44"/>
      <c r="M165" s="169">
        <f t="shared" ref="M165:M166" si="80">+((1-G165)*I165)-K165</f>
        <v>22084.243271442858</v>
      </c>
      <c r="N165" s="44"/>
      <c r="O165" s="44">
        <f t="shared" ref="O165:O166" si="81">M165/S165</f>
        <v>703.31984940900827</v>
      </c>
      <c r="Q165" s="284">
        <f t="shared" ref="Q165:Q166" si="82">O165/I165</f>
        <v>2.762622840189188E-2</v>
      </c>
      <c r="S165" s="76">
        <v>31.4</v>
      </c>
      <c r="T165" s="55"/>
      <c r="U165" s="281">
        <v>2.9106295326377412E-2</v>
      </c>
      <c r="W165" s="154">
        <f t="shared" ref="W165:W166" si="83">I165*U165</f>
        <v>741</v>
      </c>
      <c r="Y165" s="159">
        <f t="shared" ref="Y165:Y166" si="84">O165-W165</f>
        <v>-37.68015059099173</v>
      </c>
    </row>
    <row r="166" spans="1:25" x14ac:dyDescent="0.2">
      <c r="A166" s="21"/>
      <c r="C166" s="47" t="s">
        <v>77</v>
      </c>
      <c r="E166" s="1" t="s">
        <v>185</v>
      </c>
      <c r="F166" s="1" t="s">
        <v>104</v>
      </c>
      <c r="G166" s="278">
        <f>'Prod Salv Weighting No Term NS'!U49</f>
        <v>-1.346640546062617E-2</v>
      </c>
      <c r="I166" s="172">
        <v>284788.68</v>
      </c>
      <c r="J166" s="43"/>
      <c r="K166" s="45">
        <v>51923</v>
      </c>
      <c r="L166" s="44"/>
      <c r="M166" s="169">
        <f t="shared" si="80"/>
        <v>236700.75983547652</v>
      </c>
      <c r="N166" s="44"/>
      <c r="O166" s="44">
        <f t="shared" si="81"/>
        <v>7350.9552743936802</v>
      </c>
      <c r="Q166" s="284">
        <f t="shared" si="82"/>
        <v>2.5811964416540996E-2</v>
      </c>
      <c r="S166" s="76">
        <v>32.200000000000003</v>
      </c>
      <c r="T166" s="55"/>
      <c r="U166" s="281">
        <v>2.722018304941053E-2</v>
      </c>
      <c r="W166" s="158">
        <f t="shared" si="83"/>
        <v>7751.9999999999991</v>
      </c>
      <c r="Y166" s="164">
        <f t="shared" si="84"/>
        <v>-401.04472560631893</v>
      </c>
    </row>
    <row r="167" spans="1:25" x14ac:dyDescent="0.2">
      <c r="A167" s="21"/>
      <c r="C167" s="47"/>
      <c r="E167" s="1"/>
      <c r="F167" s="1"/>
      <c r="G167" s="32"/>
      <c r="I167" s="175"/>
      <c r="J167" s="48"/>
      <c r="K167" s="52"/>
      <c r="L167" s="52"/>
      <c r="M167" s="52"/>
      <c r="N167" s="52"/>
      <c r="O167" s="52"/>
      <c r="P167" s="48"/>
      <c r="Q167" s="53"/>
      <c r="R167" s="48"/>
      <c r="S167" s="54"/>
      <c r="T167" s="55"/>
      <c r="U167" s="281"/>
    </row>
    <row r="168" spans="1:25" x14ac:dyDescent="0.2">
      <c r="A168" s="21"/>
      <c r="C168" s="78" t="s">
        <v>139</v>
      </c>
      <c r="E168" s="1"/>
      <c r="F168" s="1"/>
      <c r="G168" s="32"/>
      <c r="I168" s="175">
        <f>+SUBTOTAL(9,I165:I167)</f>
        <v>310247.08999999997</v>
      </c>
      <c r="J168" s="48"/>
      <c r="K168" s="175">
        <f>+SUBTOTAL(9,K165:K167)</f>
        <v>55640</v>
      </c>
      <c r="L168" s="52"/>
      <c r="M168" s="175">
        <f>+SUBTOTAL(9,M165:M167)</f>
        <v>258785.00310691938</v>
      </c>
      <c r="N168" s="52"/>
      <c r="O168" s="175">
        <f>+SUBTOTAL(9,O165:O167)</f>
        <v>8054.2751238026885</v>
      </c>
      <c r="P168" s="48"/>
      <c r="Q168" s="284">
        <f t="shared" ref="Q168" si="85">O168/I168</f>
        <v>2.5960840192901371E-2</v>
      </c>
      <c r="S168" s="76">
        <v>32.200000000000003</v>
      </c>
      <c r="T168" s="55"/>
      <c r="U168" s="281">
        <v>2.737495458861516E-2</v>
      </c>
      <c r="W168" s="175">
        <f>+SUBTOTAL(9,W165:W167)</f>
        <v>8493</v>
      </c>
      <c r="Y168" s="175">
        <f>+SUBTOTAL(9,Y165:Y167)</f>
        <v>-438.72487619731066</v>
      </c>
    </row>
    <row r="169" spans="1:25" x14ac:dyDescent="0.2">
      <c r="A169" s="21"/>
      <c r="C169" s="47"/>
      <c r="E169" s="1"/>
      <c r="F169" s="1"/>
      <c r="G169" s="32"/>
      <c r="I169" s="175"/>
      <c r="J169" s="48"/>
      <c r="K169" s="52"/>
      <c r="L169" s="52"/>
      <c r="M169" s="52"/>
      <c r="N169" s="52"/>
      <c r="O169" s="52"/>
      <c r="P169" s="48"/>
      <c r="Q169" s="53"/>
      <c r="R169" s="48"/>
      <c r="S169" s="54"/>
      <c r="T169" s="55"/>
      <c r="U169" s="281"/>
    </row>
    <row r="170" spans="1:25" x14ac:dyDescent="0.2">
      <c r="A170" s="21">
        <v>336</v>
      </c>
      <c r="C170" s="77" t="s">
        <v>175</v>
      </c>
      <c r="E170" s="1"/>
      <c r="F170" s="1"/>
      <c r="G170" s="32"/>
      <c r="I170" s="175"/>
      <c r="J170" s="48"/>
      <c r="K170" s="52"/>
      <c r="L170" s="52"/>
      <c r="M170" s="52"/>
      <c r="N170" s="52"/>
      <c r="O170" s="52"/>
      <c r="P170" s="48"/>
      <c r="Q170" s="53"/>
      <c r="R170" s="48"/>
      <c r="S170" s="54"/>
      <c r="T170" s="55"/>
      <c r="U170" s="281"/>
    </row>
    <row r="171" spans="1:25" x14ac:dyDescent="0.2">
      <c r="A171" s="21"/>
      <c r="C171" s="47" t="s">
        <v>76</v>
      </c>
      <c r="E171" s="1" t="s">
        <v>116</v>
      </c>
      <c r="F171" s="1" t="s">
        <v>104</v>
      </c>
      <c r="G171" s="278">
        <f>'Prod Salv Weighting No Term NS'!U49</f>
        <v>-1.346640546062617E-2</v>
      </c>
      <c r="I171" s="172">
        <v>29930.61</v>
      </c>
      <c r="J171" s="43"/>
      <c r="K171" s="45">
        <v>17806</v>
      </c>
      <c r="L171" s="44"/>
      <c r="M171" s="169">
        <f t="shared" ref="M171" si="86">+((1-G171)*I171)-K171</f>
        <v>12527.667729943874</v>
      </c>
      <c r="N171" s="44"/>
      <c r="O171" s="44">
        <f t="shared" ref="O171" si="87">M171/S171</f>
        <v>659.35093315494078</v>
      </c>
      <c r="Q171" s="284">
        <f t="shared" ref="Q171" si="88">O171/I171</f>
        <v>2.202931825161401E-2</v>
      </c>
      <c r="S171" s="76">
        <v>19</v>
      </c>
      <c r="T171" s="55"/>
      <c r="U171" s="281">
        <v>2.4523389266039013E-2</v>
      </c>
      <c r="W171" s="158">
        <f t="shared" ref="W171" si="89">I171*U171</f>
        <v>734</v>
      </c>
      <c r="Y171" s="164">
        <f t="shared" ref="Y171" si="90">O171-W171</f>
        <v>-74.649066845059224</v>
      </c>
    </row>
    <row r="172" spans="1:25" x14ac:dyDescent="0.2">
      <c r="A172" s="21"/>
      <c r="C172" s="47"/>
      <c r="E172" s="1"/>
      <c r="F172" s="1"/>
      <c r="G172" s="278"/>
      <c r="I172" s="175"/>
      <c r="J172" s="48"/>
      <c r="K172" s="52"/>
      <c r="L172" s="52"/>
      <c r="M172" s="52"/>
      <c r="N172" s="52"/>
      <c r="O172" s="52"/>
      <c r="P172" s="48"/>
      <c r="Q172" s="53"/>
      <c r="R172" s="48"/>
      <c r="S172" s="54"/>
      <c r="T172" s="55"/>
      <c r="U172" s="281"/>
    </row>
    <row r="173" spans="1:25" x14ac:dyDescent="0.2">
      <c r="A173" s="21"/>
      <c r="C173" s="78" t="s">
        <v>176</v>
      </c>
      <c r="E173" s="1"/>
      <c r="F173" s="1"/>
      <c r="G173" s="32"/>
      <c r="I173" s="175">
        <f>+SUBTOTAL(9,I171:I172)</f>
        <v>29930.61</v>
      </c>
      <c r="J173" s="48"/>
      <c r="K173" s="175">
        <f>+SUBTOTAL(9,K171:K172)</f>
        <v>17806</v>
      </c>
      <c r="L173" s="52"/>
      <c r="M173" s="175">
        <f>+SUBTOTAL(9,M171:M172)</f>
        <v>12527.667729943874</v>
      </c>
      <c r="N173" s="52"/>
      <c r="O173" s="175">
        <f>+SUBTOTAL(9,O171:O172)</f>
        <v>659.35093315494078</v>
      </c>
      <c r="P173" s="48"/>
      <c r="Q173" s="284">
        <f t="shared" ref="Q173" si="91">O173/I173</f>
        <v>2.202931825161401E-2</v>
      </c>
      <c r="S173" s="76">
        <v>19</v>
      </c>
      <c r="T173" s="55"/>
      <c r="U173" s="281">
        <v>2.4523389266039013E-2</v>
      </c>
      <c r="W173" s="175">
        <f>+SUBTOTAL(9,W171:W172)</f>
        <v>734</v>
      </c>
      <c r="Y173" s="175">
        <f>+SUBTOTAL(9,Y171:Y172)</f>
        <v>-74.649066845059224</v>
      </c>
    </row>
    <row r="174" spans="1:25" ht="15.75" x14ac:dyDescent="0.25">
      <c r="A174" s="21"/>
      <c r="C174" s="47"/>
      <c r="E174" s="1"/>
      <c r="F174" s="1"/>
      <c r="G174" s="32"/>
      <c r="I174" s="174"/>
      <c r="J174" s="14"/>
      <c r="K174" s="174"/>
      <c r="L174" s="38"/>
      <c r="M174" s="174"/>
      <c r="N174" s="38"/>
      <c r="O174" s="174"/>
      <c r="Q174" s="21"/>
      <c r="S174" s="20"/>
      <c r="T174" s="19"/>
      <c r="U174" s="281"/>
      <c r="W174" s="174"/>
      <c r="Y174" s="174"/>
    </row>
    <row r="175" spans="1:25" ht="15.75" x14ac:dyDescent="0.25">
      <c r="A175" s="21"/>
      <c r="C175" s="79" t="s">
        <v>134</v>
      </c>
      <c r="E175" s="1"/>
      <c r="F175" s="1"/>
      <c r="G175" s="32"/>
      <c r="I175" s="174">
        <f>+SUBTOTAL(9,I143:I174)</f>
        <v>42448854.979999997</v>
      </c>
      <c r="J175" s="14"/>
      <c r="K175" s="174">
        <f>+SUBTOTAL(9,K143:K174)</f>
        <v>8942904</v>
      </c>
      <c r="L175" s="38"/>
      <c r="M175" s="174">
        <f>+SUBTOTAL(9,M143:M174)</f>
        <v>34077584.472499996</v>
      </c>
      <c r="N175" s="38"/>
      <c r="O175" s="174">
        <f>+SUBTOTAL(9,O143:O174)</f>
        <v>1018592.2743209129</v>
      </c>
      <c r="Q175" s="284">
        <f t="shared" ref="Q175" si="92">O175/I175</f>
        <v>2.3995753826595041E-2</v>
      </c>
      <c r="R175" s="252"/>
      <c r="S175" s="277">
        <v>33.4</v>
      </c>
      <c r="T175" s="19"/>
      <c r="U175" s="281">
        <v>2.5393099543152862E-2</v>
      </c>
      <c r="W175" s="174">
        <f>+SUBTOTAL(9,W143:W174)</f>
        <v>1077908</v>
      </c>
      <c r="Y175" s="174">
        <f>+SUBTOTAL(9,Y143:Y174)</f>
        <v>-59315.725679087082</v>
      </c>
    </row>
    <row r="176" spans="1:25" ht="15.75" x14ac:dyDescent="0.25">
      <c r="A176" s="21"/>
      <c r="C176" s="47"/>
      <c r="E176" s="1"/>
      <c r="F176" s="1"/>
      <c r="G176" s="32"/>
      <c r="I176" s="174"/>
      <c r="J176" s="14"/>
      <c r="K176" s="38"/>
      <c r="L176" s="38"/>
      <c r="M176" s="38"/>
      <c r="N176" s="38"/>
      <c r="O176" s="38"/>
      <c r="Q176" s="21"/>
      <c r="S176" s="20"/>
      <c r="T176" s="19"/>
      <c r="U176" s="281"/>
    </row>
    <row r="177" spans="1:25" ht="15.75" x14ac:dyDescent="0.25">
      <c r="A177" s="21"/>
      <c r="B177" s="19"/>
      <c r="C177" s="4" t="s">
        <v>33</v>
      </c>
      <c r="D177" s="19"/>
      <c r="E177" s="1"/>
      <c r="F177" s="1"/>
      <c r="G177" s="32"/>
      <c r="H177" s="19"/>
      <c r="I177" s="170"/>
      <c r="J177" s="19"/>
      <c r="K177" s="33"/>
      <c r="L177" s="33"/>
      <c r="M177" s="33"/>
      <c r="N177" s="33"/>
      <c r="O177" s="33"/>
      <c r="P177" s="19"/>
      <c r="Q177" s="21"/>
      <c r="R177" s="19"/>
      <c r="S177" s="20"/>
      <c r="T177" s="19"/>
      <c r="U177" s="281"/>
    </row>
    <row r="178" spans="1:25" x14ac:dyDescent="0.2">
      <c r="A178" s="21"/>
      <c r="C178" s="24"/>
      <c r="E178" s="1"/>
      <c r="F178" s="1"/>
      <c r="G178" s="32"/>
      <c r="I178" s="170"/>
      <c r="K178" s="33"/>
      <c r="L178" s="33"/>
      <c r="M178" s="33"/>
      <c r="N178" s="33"/>
      <c r="O178" s="33"/>
      <c r="Q178" s="21"/>
      <c r="S178" s="20"/>
      <c r="T178" s="19"/>
      <c r="U178" s="281"/>
    </row>
    <row r="179" spans="1:25" x14ac:dyDescent="0.2">
      <c r="A179" s="21">
        <v>341</v>
      </c>
      <c r="C179" s="11" t="s">
        <v>34</v>
      </c>
      <c r="I179" s="170"/>
      <c r="K179" s="33"/>
      <c r="L179" s="33"/>
      <c r="M179" s="33"/>
      <c r="N179" s="33"/>
      <c r="O179" s="33"/>
      <c r="T179" s="19"/>
      <c r="U179" s="281"/>
    </row>
    <row r="180" spans="1:25" x14ac:dyDescent="0.2">
      <c r="A180" s="21"/>
      <c r="C180" s="11" t="s">
        <v>81</v>
      </c>
      <c r="E180" s="1" t="s">
        <v>117</v>
      </c>
      <c r="F180" s="1" t="s">
        <v>104</v>
      </c>
      <c r="G180" s="279">
        <f>'Prod Salv Weighting No Term NS'!U$72</f>
        <v>-4.0770596913328435E-3</v>
      </c>
      <c r="I180" s="170">
        <v>211518.43</v>
      </c>
      <c r="J180" s="43"/>
      <c r="K180" s="44">
        <v>26810</v>
      </c>
      <c r="L180" s="44"/>
      <c r="M180" s="169">
        <f t="shared" ref="M180:M192" si="93">+((1-G180)*I180)-K180</f>
        <v>185570.803264927</v>
      </c>
      <c r="N180" s="44"/>
      <c r="O180" s="44">
        <f t="shared" ref="O180" si="94">M180/S180</f>
        <v>28995.438010144844</v>
      </c>
      <c r="Q180" s="284">
        <f t="shared" ref="Q180" si="95">O180/I180</f>
        <v>0.13708232426907124</v>
      </c>
      <c r="S180" s="76">
        <v>6.4</v>
      </c>
      <c r="T180" s="19"/>
      <c r="U180" s="281">
        <v>0.1432924781069905</v>
      </c>
      <c r="W180" s="154">
        <f t="shared" ref="W180:W192" si="96">I180*U180</f>
        <v>30309</v>
      </c>
      <c r="Y180" s="159">
        <f t="shared" ref="Y180:Y192" si="97">O180-W180</f>
        <v>-1313.5619898551558</v>
      </c>
    </row>
    <row r="181" spans="1:25" x14ac:dyDescent="0.2">
      <c r="A181" s="21"/>
      <c r="C181" s="11" t="s">
        <v>106</v>
      </c>
      <c r="E181" s="1" t="s">
        <v>117</v>
      </c>
      <c r="F181" s="1" t="s">
        <v>104</v>
      </c>
      <c r="G181" s="280">
        <f>'Prod Salv Weighting No Term NS'!U$99</f>
        <v>-1.0039066934439853E-2</v>
      </c>
      <c r="I181" s="170">
        <v>8241.14</v>
      </c>
      <c r="J181" s="43"/>
      <c r="K181" s="44">
        <v>8653</v>
      </c>
      <c r="L181" s="44"/>
      <c r="M181" s="169">
        <f t="shared" si="93"/>
        <v>-329.1266439239098</v>
      </c>
      <c r="N181" s="44"/>
      <c r="O181" s="44">
        <v>0</v>
      </c>
      <c r="Q181" s="67" t="str">
        <f t="shared" ref="Q181" si="98">IF(O181/I181*100=0,"-     ",O181/I181*100)</f>
        <v xml:space="preserve">-     </v>
      </c>
      <c r="S181" s="76" t="s">
        <v>270</v>
      </c>
      <c r="T181" s="19"/>
      <c r="U181" s="281">
        <v>0</v>
      </c>
      <c r="W181" s="154">
        <v>0</v>
      </c>
      <c r="Y181" s="159">
        <f t="shared" si="97"/>
        <v>0</v>
      </c>
    </row>
    <row r="182" spans="1:25" x14ac:dyDescent="0.2">
      <c r="A182" s="21"/>
      <c r="C182" s="72" t="s">
        <v>159</v>
      </c>
      <c r="E182" s="1" t="s">
        <v>117</v>
      </c>
      <c r="F182" s="1" t="s">
        <v>104</v>
      </c>
      <c r="G182" s="278">
        <f>'Prod Salv Weighting No Term NS'!U$81</f>
        <v>-1.2113690256537957E-2</v>
      </c>
      <c r="I182" s="170">
        <v>64113.35</v>
      </c>
      <c r="J182" s="43"/>
      <c r="K182" s="44">
        <v>52586</v>
      </c>
      <c r="L182" s="44"/>
      <c r="M182" s="169">
        <f t="shared" si="93"/>
        <v>12303.999263209007</v>
      </c>
      <c r="N182" s="44"/>
      <c r="O182" s="44">
        <f t="shared" ref="O182:O192" si="99">M182/S182</f>
        <v>1892.9229635706165</v>
      </c>
      <c r="Q182" s="284">
        <f>O182/I182</f>
        <v>2.9524630417387589E-2</v>
      </c>
      <c r="S182" s="76">
        <v>6.5</v>
      </c>
      <c r="T182" s="19"/>
      <c r="U182" s="281">
        <v>3.5406042579275612E-2</v>
      </c>
      <c r="W182" s="154">
        <f t="shared" si="96"/>
        <v>2270</v>
      </c>
      <c r="Y182" s="159">
        <f t="shared" si="97"/>
        <v>-377.0770364293835</v>
      </c>
    </row>
    <row r="183" spans="1:25" x14ac:dyDescent="0.2">
      <c r="A183" s="21"/>
      <c r="C183" s="72" t="s">
        <v>160</v>
      </c>
      <c r="E183" s="1" t="s">
        <v>117</v>
      </c>
      <c r="F183" s="1" t="s">
        <v>104</v>
      </c>
      <c r="G183" s="278">
        <f>'Prod Salv Weighting No Term NS'!U$81</f>
        <v>-1.2113690256537957E-2</v>
      </c>
      <c r="I183" s="170">
        <v>2158698.12</v>
      </c>
      <c r="J183" s="43"/>
      <c r="K183" s="44">
        <v>754202</v>
      </c>
      <c r="L183" s="44"/>
      <c r="M183" s="169">
        <f t="shared" si="93"/>
        <v>1430645.920383051</v>
      </c>
      <c r="N183" s="44"/>
      <c r="O183" s="44">
        <f t="shared" si="99"/>
        <v>75297.153704371114</v>
      </c>
      <c r="Q183" s="284">
        <f t="shared" ref="Q183:Q192" si="100">O183/I183</f>
        <v>3.4880816825083032E-2</v>
      </c>
      <c r="S183" s="76">
        <v>19</v>
      </c>
      <c r="T183" s="19"/>
      <c r="U183" s="281">
        <v>3.6797178477183272E-2</v>
      </c>
      <c r="W183" s="154">
        <f t="shared" si="96"/>
        <v>79434</v>
      </c>
      <c r="Y183" s="159">
        <f t="shared" si="97"/>
        <v>-4136.8462956288859</v>
      </c>
    </row>
    <row r="184" spans="1:25" x14ac:dyDescent="0.2">
      <c r="A184" s="21"/>
      <c r="C184" s="72" t="s">
        <v>161</v>
      </c>
      <c r="E184" s="1" t="s">
        <v>117</v>
      </c>
      <c r="F184" s="1" t="s">
        <v>104</v>
      </c>
      <c r="G184" s="278">
        <f>'Prod Salv Weighting No Term NS'!U$64</f>
        <v>-1.3220232478999392E-2</v>
      </c>
      <c r="I184" s="170">
        <v>858538.64</v>
      </c>
      <c r="J184" s="43"/>
      <c r="K184" s="44">
        <v>300046</v>
      </c>
      <c r="L184" s="44"/>
      <c r="M184" s="169">
        <f t="shared" si="93"/>
        <v>569842.72041300393</v>
      </c>
      <c r="N184" s="44"/>
      <c r="O184" s="44">
        <f t="shared" si="99"/>
        <v>29991.722127000208</v>
      </c>
      <c r="Q184" s="284">
        <f t="shared" si="100"/>
        <v>3.493345637535919E-2</v>
      </c>
      <c r="S184" s="76">
        <v>19</v>
      </c>
      <c r="T184" s="19"/>
      <c r="U184" s="281">
        <v>3.6791588087403966E-2</v>
      </c>
      <c r="W184" s="154">
        <f t="shared" si="96"/>
        <v>31587.000000000004</v>
      </c>
      <c r="Y184" s="159">
        <f t="shared" si="97"/>
        <v>-1595.2778729997954</v>
      </c>
    </row>
    <row r="185" spans="1:25" x14ac:dyDescent="0.2">
      <c r="A185" s="21"/>
      <c r="C185" s="72" t="s">
        <v>162</v>
      </c>
      <c r="E185" s="1" t="s">
        <v>117</v>
      </c>
      <c r="F185" s="1" t="s">
        <v>104</v>
      </c>
      <c r="G185" s="278">
        <f>'Prod Salv Weighting No Term NS'!U$64</f>
        <v>-1.3220232478999392E-2</v>
      </c>
      <c r="I185" s="170">
        <v>105977.86</v>
      </c>
      <c r="J185" s="43"/>
      <c r="K185" s="44">
        <v>34594</v>
      </c>
      <c r="L185" s="44"/>
      <c r="M185" s="169">
        <f t="shared" si="93"/>
        <v>72784.911946826847</v>
      </c>
      <c r="N185" s="44"/>
      <c r="O185" s="44">
        <f t="shared" si="99"/>
        <v>4231.6809271410957</v>
      </c>
      <c r="Q185" s="284">
        <f t="shared" si="100"/>
        <v>3.9929858247195173E-2</v>
      </c>
      <c r="S185" s="76">
        <v>17.2</v>
      </c>
      <c r="T185" s="19"/>
      <c r="U185" s="281">
        <v>4.2074825817392435E-2</v>
      </c>
      <c r="W185" s="154">
        <f t="shared" si="96"/>
        <v>4459.0000000000009</v>
      </c>
      <c r="Y185" s="159">
        <f t="shared" si="97"/>
        <v>-227.3190728589052</v>
      </c>
    </row>
    <row r="186" spans="1:25" x14ac:dyDescent="0.2">
      <c r="A186" s="21"/>
      <c r="C186" s="72" t="s">
        <v>163</v>
      </c>
      <c r="E186" s="1" t="s">
        <v>117</v>
      </c>
      <c r="F186" s="1" t="s">
        <v>104</v>
      </c>
      <c r="G186" s="278">
        <f>'Prod Salv Weighting No Term NS'!U$64</f>
        <v>-1.3220232478999392E-2</v>
      </c>
      <c r="I186" s="170">
        <v>144356.29</v>
      </c>
      <c r="J186" s="43"/>
      <c r="K186" s="44">
        <v>47476</v>
      </c>
      <c r="L186" s="44"/>
      <c r="M186" s="169">
        <f t="shared" si="93"/>
        <v>98788.713713605859</v>
      </c>
      <c r="N186" s="44"/>
      <c r="O186" s="44">
        <f t="shared" si="99"/>
        <v>5743.5298670701086</v>
      </c>
      <c r="Q186" s="284">
        <f t="shared" si="100"/>
        <v>3.9787181196400297E-2</v>
      </c>
      <c r="S186" s="76">
        <v>17.2</v>
      </c>
      <c r="T186" s="19"/>
      <c r="U186" s="281">
        <v>4.1979466222081478E-2</v>
      </c>
      <c r="W186" s="154">
        <f t="shared" si="96"/>
        <v>6059.9999999999982</v>
      </c>
      <c r="Y186" s="159">
        <f t="shared" si="97"/>
        <v>-316.47013292988959</v>
      </c>
    </row>
    <row r="187" spans="1:25" x14ac:dyDescent="0.2">
      <c r="A187" s="21"/>
      <c r="C187" s="72" t="s">
        <v>164</v>
      </c>
      <c r="E187" s="1" t="s">
        <v>117</v>
      </c>
      <c r="F187" s="1" t="s">
        <v>104</v>
      </c>
      <c r="G187" s="278">
        <f>'Prod Salv Weighting No Term NS'!U$90</f>
        <v>-1.9768029400853985E-2</v>
      </c>
      <c r="I187" s="170">
        <v>1555655.08</v>
      </c>
      <c r="J187" s="43"/>
      <c r="K187" s="44">
        <v>486383</v>
      </c>
      <c r="L187" s="44"/>
      <c r="M187" s="169">
        <f t="shared" si="93"/>
        <v>1100024.3153590278</v>
      </c>
      <c r="N187" s="44"/>
      <c r="O187" s="44">
        <f t="shared" si="99"/>
        <v>55001.215767951391</v>
      </c>
      <c r="Q187" s="284">
        <f t="shared" si="100"/>
        <v>3.5355662366976223E-2</v>
      </c>
      <c r="S187" s="76">
        <v>20</v>
      </c>
      <c r="T187" s="19"/>
      <c r="U187" s="281">
        <v>3.6814716023040275E-2</v>
      </c>
      <c r="W187" s="154">
        <f t="shared" si="96"/>
        <v>57271.000000000007</v>
      </c>
      <c r="Y187" s="159">
        <f t="shared" si="97"/>
        <v>-2269.7842320486161</v>
      </c>
    </row>
    <row r="188" spans="1:25" x14ac:dyDescent="0.2">
      <c r="A188" s="21"/>
      <c r="C188" s="72" t="s">
        <v>165</v>
      </c>
      <c r="E188" s="1" t="s">
        <v>117</v>
      </c>
      <c r="F188" s="1" t="s">
        <v>104</v>
      </c>
      <c r="G188" s="278">
        <f>'Prod Salv Weighting No Term NS'!U$90</f>
        <v>-1.9768029400853985E-2</v>
      </c>
      <c r="I188" s="170">
        <v>1467923.89</v>
      </c>
      <c r="J188" s="43"/>
      <c r="K188" s="44">
        <v>463218</v>
      </c>
      <c r="L188" s="44"/>
      <c r="M188" s="169">
        <f t="shared" si="93"/>
        <v>1033723.8526157357</v>
      </c>
      <c r="N188" s="44"/>
      <c r="O188" s="44">
        <f t="shared" si="99"/>
        <v>51686.192630786783</v>
      </c>
      <c r="Q188" s="284">
        <f t="shared" si="100"/>
        <v>3.5210403606679354E-2</v>
      </c>
      <c r="S188" s="76">
        <v>20</v>
      </c>
      <c r="T188" s="19"/>
      <c r="U188" s="281">
        <v>3.6684463252382928E-2</v>
      </c>
      <c r="W188" s="154">
        <f t="shared" si="96"/>
        <v>53849.999999999993</v>
      </c>
      <c r="Y188" s="159">
        <f t="shared" si="97"/>
        <v>-2163.8073692132093</v>
      </c>
    </row>
    <row r="189" spans="1:25" x14ac:dyDescent="0.2">
      <c r="A189" s="21"/>
      <c r="C189" s="72" t="s">
        <v>166</v>
      </c>
      <c r="E189" s="1" t="s">
        <v>117</v>
      </c>
      <c r="F189" s="1" t="s">
        <v>104</v>
      </c>
      <c r="G189" s="278">
        <f>'Prod Salv Weighting No Term NS'!U$90</f>
        <v>-1.9768029400853985E-2</v>
      </c>
      <c r="I189" s="170">
        <v>2083698.13</v>
      </c>
      <c r="J189" s="43"/>
      <c r="K189" s="44">
        <v>533540</v>
      </c>
      <c r="L189" s="44"/>
      <c r="M189" s="169">
        <f t="shared" si="93"/>
        <v>1591348.7358963443</v>
      </c>
      <c r="N189" s="44"/>
      <c r="O189" s="44">
        <f t="shared" si="99"/>
        <v>72334.033449833834</v>
      </c>
      <c r="Q189" s="284">
        <f t="shared" si="100"/>
        <v>3.4714257506116702E-2</v>
      </c>
      <c r="S189" s="76">
        <v>22</v>
      </c>
      <c r="T189" s="19"/>
      <c r="U189" s="281">
        <v>3.6105037921207908E-2</v>
      </c>
      <c r="W189" s="154">
        <f t="shared" si="96"/>
        <v>75232</v>
      </c>
      <c r="Y189" s="159">
        <f t="shared" si="97"/>
        <v>-2897.9665501661657</v>
      </c>
    </row>
    <row r="190" spans="1:25" x14ac:dyDescent="0.2">
      <c r="A190" s="21"/>
      <c r="C190" s="72" t="s">
        <v>167</v>
      </c>
      <c r="E190" s="1" t="s">
        <v>117</v>
      </c>
      <c r="F190" s="1" t="s">
        <v>104</v>
      </c>
      <c r="G190" s="278">
        <f>'Prod Salv Weighting No Term NS'!U$90</f>
        <v>-1.9768029400853985E-2</v>
      </c>
      <c r="I190" s="170">
        <v>2075526.5</v>
      </c>
      <c r="J190" s="43"/>
      <c r="K190" s="44">
        <v>531447</v>
      </c>
      <c r="L190" s="44"/>
      <c r="M190" s="169">
        <f t="shared" si="93"/>
        <v>1585108.5688742516</v>
      </c>
      <c r="N190" s="44"/>
      <c r="O190" s="44">
        <f t="shared" si="99"/>
        <v>72050.389494284158</v>
      </c>
      <c r="Q190" s="284">
        <f t="shared" si="100"/>
        <v>3.4714271050879937E-2</v>
      </c>
      <c r="S190" s="76">
        <v>22</v>
      </c>
      <c r="T190" s="19"/>
      <c r="U190" s="281">
        <v>3.610505575332331E-2</v>
      </c>
      <c r="W190" s="154">
        <f t="shared" si="96"/>
        <v>74937</v>
      </c>
      <c r="Y190" s="159">
        <f t="shared" si="97"/>
        <v>-2886.610505715842</v>
      </c>
    </row>
    <row r="191" spans="1:25" x14ac:dyDescent="0.2">
      <c r="A191" s="21"/>
      <c r="C191" s="72" t="s">
        <v>168</v>
      </c>
      <c r="E191" s="1" t="s">
        <v>117</v>
      </c>
      <c r="F191" s="1" t="s">
        <v>104</v>
      </c>
      <c r="G191" s="278">
        <f>'Prod Salv Weighting No Term NS'!U$90</f>
        <v>-1.9768029400853985E-2</v>
      </c>
      <c r="I191" s="170">
        <v>2137402.33</v>
      </c>
      <c r="J191" s="43"/>
      <c r="K191" s="44">
        <v>541181</v>
      </c>
      <c r="L191" s="44"/>
      <c r="M191" s="169">
        <f t="shared" si="93"/>
        <v>1638473.5621008938</v>
      </c>
      <c r="N191" s="44"/>
      <c r="O191" s="44">
        <f t="shared" si="99"/>
        <v>74476.071004586076</v>
      </c>
      <c r="Q191" s="284">
        <f t="shared" si="100"/>
        <v>3.4844198473661284E-2</v>
      </c>
      <c r="S191" s="76">
        <v>22</v>
      </c>
      <c r="T191" s="19"/>
      <c r="U191" s="281">
        <v>3.6234638146015304E-2</v>
      </c>
      <c r="W191" s="154">
        <f t="shared" si="96"/>
        <v>77448</v>
      </c>
      <c r="Y191" s="159">
        <f t="shared" si="97"/>
        <v>-2971.928995413924</v>
      </c>
    </row>
    <row r="192" spans="1:25" x14ac:dyDescent="0.2">
      <c r="A192" s="21"/>
      <c r="C192" s="72" t="s">
        <v>169</v>
      </c>
      <c r="E192" s="1" t="s">
        <v>117</v>
      </c>
      <c r="F192" s="1" t="s">
        <v>104</v>
      </c>
      <c r="G192" s="278">
        <f>'Prod Salv Weighting No Term NS'!U$90</f>
        <v>-1.9768029400853985E-2</v>
      </c>
      <c r="I192" s="172">
        <v>2132789.69</v>
      </c>
      <c r="J192" s="43"/>
      <c r="K192" s="44">
        <v>540013</v>
      </c>
      <c r="L192" s="44"/>
      <c r="M192" s="169">
        <f t="shared" si="93"/>
        <v>1634937.7392977583</v>
      </c>
      <c r="N192" s="44"/>
      <c r="O192" s="44">
        <f t="shared" si="99"/>
        <v>74315.351786261745</v>
      </c>
      <c r="Q192" s="284">
        <f t="shared" si="100"/>
        <v>3.4844200595447246E-2</v>
      </c>
      <c r="S192" s="76">
        <v>22</v>
      </c>
      <c r="T192" s="19"/>
      <c r="U192" s="281">
        <v>3.6234702541158667E-2</v>
      </c>
      <c r="W192" s="158">
        <f t="shared" si="96"/>
        <v>77281</v>
      </c>
      <c r="Y192" s="164">
        <f t="shared" si="97"/>
        <v>-2965.6482137382554</v>
      </c>
    </row>
    <row r="193" spans="1:25" x14ac:dyDescent="0.2">
      <c r="A193" s="21"/>
      <c r="C193" s="11"/>
      <c r="E193" s="1"/>
      <c r="F193" s="1"/>
      <c r="G193" s="32"/>
      <c r="I193" s="170"/>
      <c r="K193" s="37"/>
      <c r="L193" s="33"/>
      <c r="M193" s="37"/>
      <c r="N193" s="33"/>
      <c r="O193" s="37"/>
      <c r="Q193" s="21"/>
      <c r="S193" s="20"/>
      <c r="T193" s="19"/>
      <c r="U193" s="281"/>
    </row>
    <row r="194" spans="1:25" x14ac:dyDescent="0.2">
      <c r="A194" s="21"/>
      <c r="C194" s="18" t="s">
        <v>35</v>
      </c>
      <c r="E194" s="1"/>
      <c r="F194" s="1"/>
      <c r="G194" s="32"/>
      <c r="I194" s="170">
        <f>+SUBTOTAL(9,I180:I193)</f>
        <v>15004439.449999999</v>
      </c>
      <c r="K194" s="170">
        <f>+SUBTOTAL(9,K180:K193)</f>
        <v>4320149</v>
      </c>
      <c r="L194" s="33"/>
      <c r="M194" s="170">
        <f>+SUBTOTAL(9,M180:M193)</f>
        <v>10953224.716484711</v>
      </c>
      <c r="N194" s="33"/>
      <c r="O194" s="170">
        <f>+SUBTOTAL(9,O180:O193)</f>
        <v>546015.70173300197</v>
      </c>
      <c r="Q194" s="67">
        <f t="shared" ref="Q194" si="101">IF(O194/I194*100=0,"-     ",O194/I194*100)</f>
        <v>3.6390276594638262</v>
      </c>
      <c r="S194" s="76">
        <v>20.100000000000001</v>
      </c>
      <c r="T194" s="19"/>
      <c r="U194" s="281">
        <v>3.7997953998874651E-2</v>
      </c>
      <c r="W194" s="170">
        <f>+SUBTOTAL(9,W180:W193)</f>
        <v>570138</v>
      </c>
      <c r="Y194" s="170">
        <f>+SUBTOTAL(9,Y180:Y193)</f>
        <v>-24122.298266998027</v>
      </c>
    </row>
    <row r="195" spans="1:25" x14ac:dyDescent="0.2">
      <c r="A195" s="21"/>
      <c r="C195" s="11"/>
      <c r="E195" s="1"/>
      <c r="F195" s="1"/>
      <c r="G195" s="32"/>
      <c r="I195" s="170"/>
      <c r="K195" s="33"/>
      <c r="L195" s="33"/>
      <c r="M195" s="33"/>
      <c r="N195" s="33"/>
      <c r="O195" s="33"/>
      <c r="Q195" s="21"/>
      <c r="S195" s="20"/>
      <c r="T195" s="19"/>
      <c r="U195" s="281"/>
    </row>
    <row r="196" spans="1:25" x14ac:dyDescent="0.2">
      <c r="A196" s="21">
        <v>342</v>
      </c>
      <c r="C196" t="s">
        <v>82</v>
      </c>
      <c r="I196" s="170"/>
      <c r="K196" s="33"/>
      <c r="L196" s="33"/>
      <c r="M196" s="33"/>
      <c r="N196" s="33"/>
      <c r="O196" s="33"/>
      <c r="T196" s="19"/>
      <c r="U196" s="281"/>
    </row>
    <row r="197" spans="1:25" x14ac:dyDescent="0.2">
      <c r="A197" s="21"/>
      <c r="C197" s="11" t="s">
        <v>81</v>
      </c>
      <c r="E197" s="1" t="s">
        <v>183</v>
      </c>
      <c r="F197" s="1" t="s">
        <v>104</v>
      </c>
      <c r="G197" s="279">
        <f>'Prod Salv Weighting No Term NS'!U$72</f>
        <v>-4.0770596913328435E-3</v>
      </c>
      <c r="I197" s="170">
        <v>319042.17</v>
      </c>
      <c r="J197" s="43"/>
      <c r="K197" s="44">
        <v>35135</v>
      </c>
      <c r="L197" s="44"/>
      <c r="M197" s="169">
        <f t="shared" ref="M197:M211" si="102">+((1-G197)*I197)-K197</f>
        <v>285207.92397114233</v>
      </c>
      <c r="N197" s="44"/>
      <c r="O197" s="44">
        <f t="shared" ref="O197:O198" si="103">M197/S197</f>
        <v>44563.738120490983</v>
      </c>
      <c r="Q197" s="67">
        <f t="shared" ref="Q197:Q211" si="104">IF(O197/I197*100=0,"-     ",O197/I197*100)</f>
        <v>13.967977374430154</v>
      </c>
      <c r="S197" s="76">
        <v>6.4</v>
      </c>
      <c r="T197" s="19"/>
      <c r="U197" s="281">
        <v>0.14653548776953218</v>
      </c>
      <c r="W197" s="154">
        <f t="shared" ref="W197:W211" si="105">I197*U197</f>
        <v>46751.000000000007</v>
      </c>
      <c r="Y197" s="159">
        <f t="shared" ref="Y197:Y211" si="106">O197-W197</f>
        <v>-2187.2618795090239</v>
      </c>
    </row>
    <row r="198" spans="1:25" x14ac:dyDescent="0.2">
      <c r="A198" s="21"/>
      <c r="C198" s="11" t="s">
        <v>106</v>
      </c>
      <c r="E198" s="1" t="s">
        <v>183</v>
      </c>
      <c r="F198" s="1" t="s">
        <v>104</v>
      </c>
      <c r="G198" s="280">
        <f>'Prod Salv Weighting No Term NS'!U$99</f>
        <v>-1.0039066934439853E-2</v>
      </c>
      <c r="I198" s="170">
        <v>23433.81</v>
      </c>
      <c r="J198" s="43"/>
      <c r="K198" s="44">
        <v>17418</v>
      </c>
      <c r="L198" s="44"/>
      <c r="M198" s="169">
        <f t="shared" si="102"/>
        <v>6251.0635871189479</v>
      </c>
      <c r="N198" s="44"/>
      <c r="O198" s="44">
        <f t="shared" si="103"/>
        <v>833.47514494919301</v>
      </c>
      <c r="Q198" s="67">
        <f t="shared" si="104"/>
        <v>3.55672058853935</v>
      </c>
      <c r="S198" s="76">
        <v>7.5</v>
      </c>
      <c r="T198" s="19"/>
      <c r="U198" s="281">
        <v>4.1137143298507581E-2</v>
      </c>
      <c r="W198" s="154">
        <f t="shared" si="105"/>
        <v>964</v>
      </c>
      <c r="Y198" s="159">
        <f t="shared" si="106"/>
        <v>-130.52485505080699</v>
      </c>
    </row>
    <row r="199" spans="1:25" x14ac:dyDescent="0.2">
      <c r="A199" s="21"/>
      <c r="C199" s="72" t="s">
        <v>170</v>
      </c>
      <c r="E199" s="1" t="s">
        <v>183</v>
      </c>
      <c r="F199" s="1" t="s">
        <v>104</v>
      </c>
      <c r="G199" s="278">
        <f>'Prod Salv Weighting No Term NS'!U$81</f>
        <v>-1.2113690256537957E-2</v>
      </c>
      <c r="I199" s="170">
        <v>9237.57</v>
      </c>
      <c r="J199" s="43"/>
      <c r="K199" s="44">
        <v>9699</v>
      </c>
      <c r="L199" s="44"/>
      <c r="M199" s="169">
        <f t="shared" si="102"/>
        <v>-349.52893829691311</v>
      </c>
      <c r="N199" s="44"/>
      <c r="O199" s="44">
        <v>0</v>
      </c>
      <c r="Q199" s="67" t="str">
        <f t="shared" si="104"/>
        <v xml:space="preserve">-     </v>
      </c>
      <c r="S199" s="76" t="s">
        <v>270</v>
      </c>
      <c r="T199" s="19"/>
      <c r="U199" s="281">
        <v>0</v>
      </c>
      <c r="W199" s="154">
        <v>0</v>
      </c>
      <c r="Y199" s="159">
        <f t="shared" si="106"/>
        <v>0</v>
      </c>
    </row>
    <row r="200" spans="1:25" x14ac:dyDescent="0.2">
      <c r="A200" s="21"/>
      <c r="C200" s="72" t="s">
        <v>159</v>
      </c>
      <c r="E200" s="1" t="s">
        <v>183</v>
      </c>
      <c r="F200" s="1" t="s">
        <v>104</v>
      </c>
      <c r="G200" s="278">
        <f>'Prod Salv Weighting No Term NS'!U$81</f>
        <v>-1.2113690256537957E-2</v>
      </c>
      <c r="I200" s="170">
        <v>21667.08</v>
      </c>
      <c r="J200" s="43"/>
      <c r="K200" s="44">
        <v>15410</v>
      </c>
      <c r="L200" s="44"/>
      <c r="M200" s="169">
        <f t="shared" si="102"/>
        <v>6519.5482958836292</v>
      </c>
      <c r="N200" s="44"/>
      <c r="O200" s="44">
        <f t="shared" ref="O200:O211" si="107">M200/S200</f>
        <v>1003.007430135943</v>
      </c>
      <c r="Q200" s="67">
        <f t="shared" si="104"/>
        <v>4.6291767517170879</v>
      </c>
      <c r="S200" s="76">
        <v>6.5</v>
      </c>
      <c r="T200" s="19"/>
      <c r="U200" s="281">
        <v>5.2337463100703918E-2</v>
      </c>
      <c r="W200" s="154">
        <f t="shared" si="105"/>
        <v>1134</v>
      </c>
      <c r="Y200" s="159">
        <f t="shared" si="106"/>
        <v>-130.99256986405703</v>
      </c>
    </row>
    <row r="201" spans="1:25" x14ac:dyDescent="0.2">
      <c r="A201" s="21"/>
      <c r="C201" s="72" t="s">
        <v>160</v>
      </c>
      <c r="E201" s="1" t="s">
        <v>183</v>
      </c>
      <c r="F201" s="1" t="s">
        <v>104</v>
      </c>
      <c r="G201" s="278">
        <f>'Prod Salv Weighting No Term NS'!U$81</f>
        <v>-1.2113690256537957E-2</v>
      </c>
      <c r="I201" s="170">
        <v>2255338.17</v>
      </c>
      <c r="J201" s="43"/>
      <c r="K201" s="44">
        <v>785083</v>
      </c>
      <c r="L201" s="44"/>
      <c r="M201" s="169">
        <f t="shared" si="102"/>
        <v>1497575.6380151273</v>
      </c>
      <c r="N201" s="44"/>
      <c r="O201" s="44">
        <f t="shared" si="107"/>
        <v>80950.034487304176</v>
      </c>
      <c r="Q201" s="67">
        <f t="shared" si="104"/>
        <v>3.5892637106081602</v>
      </c>
      <c r="S201" s="76">
        <v>18.5</v>
      </c>
      <c r="T201" s="19"/>
      <c r="U201" s="281">
        <v>3.8036424488838406E-2</v>
      </c>
      <c r="W201" s="154">
        <f t="shared" si="105"/>
        <v>85785</v>
      </c>
      <c r="Y201" s="159">
        <f t="shared" si="106"/>
        <v>-4834.9655126958241</v>
      </c>
    </row>
    <row r="202" spans="1:25" x14ac:dyDescent="0.2">
      <c r="A202" s="21"/>
      <c r="C202" s="72" t="s">
        <v>161</v>
      </c>
      <c r="E202" s="1" t="s">
        <v>183</v>
      </c>
      <c r="F202" s="1" t="s">
        <v>104</v>
      </c>
      <c r="G202" s="278">
        <f>'Prod Salv Weighting No Term NS'!U$64</f>
        <v>-1.3220232478999392E-2</v>
      </c>
      <c r="I202" s="170">
        <v>846906.63</v>
      </c>
      <c r="J202" s="43"/>
      <c r="K202" s="44">
        <v>228324</v>
      </c>
      <c r="L202" s="44"/>
      <c r="M202" s="169">
        <f t="shared" si="102"/>
        <v>629778.93253660598</v>
      </c>
      <c r="N202" s="44"/>
      <c r="O202" s="44">
        <f t="shared" si="107"/>
        <v>34042.104461438161</v>
      </c>
      <c r="Q202" s="67">
        <f t="shared" si="104"/>
        <v>4.0195817644547382</v>
      </c>
      <c r="S202" s="76">
        <v>18.5</v>
      </c>
      <c r="T202" s="19"/>
      <c r="U202" s="281">
        <v>4.2146322552699816E-2</v>
      </c>
      <c r="W202" s="154">
        <f t="shared" si="105"/>
        <v>35694</v>
      </c>
      <c r="Y202" s="159">
        <f t="shared" si="106"/>
        <v>-1651.8955385618392</v>
      </c>
    </row>
    <row r="203" spans="1:25" x14ac:dyDescent="0.2">
      <c r="A203" s="21"/>
      <c r="C203" s="72" t="s">
        <v>162</v>
      </c>
      <c r="E203" s="1" t="s">
        <v>183</v>
      </c>
      <c r="F203" s="1" t="s">
        <v>104</v>
      </c>
      <c r="G203" s="278">
        <f>'Prod Salv Weighting No Term NS'!U$64</f>
        <v>-1.3220232478999392E-2</v>
      </c>
      <c r="I203" s="170">
        <v>403060.13</v>
      </c>
      <c r="J203" s="43"/>
      <c r="K203" s="44">
        <v>49527</v>
      </c>
      <c r="L203" s="44"/>
      <c r="M203" s="169">
        <f t="shared" si="102"/>
        <v>358861.67862161575</v>
      </c>
      <c r="N203" s="44"/>
      <c r="O203" s="44">
        <f t="shared" si="107"/>
        <v>21360.814203667604</v>
      </c>
      <c r="Q203" s="67">
        <f t="shared" si="104"/>
        <v>5.299659433858567</v>
      </c>
      <c r="S203" s="76">
        <v>16.8</v>
      </c>
      <c r="T203" s="19"/>
      <c r="U203" s="281">
        <v>5.5162985234982177E-2</v>
      </c>
      <c r="W203" s="154">
        <f t="shared" si="105"/>
        <v>22233.999999999996</v>
      </c>
      <c r="Y203" s="159">
        <f t="shared" si="106"/>
        <v>-873.18579633239278</v>
      </c>
    </row>
    <row r="204" spans="1:25" x14ac:dyDescent="0.2">
      <c r="A204" s="21"/>
      <c r="C204" s="72" t="s">
        <v>163</v>
      </c>
      <c r="E204" s="1" t="s">
        <v>183</v>
      </c>
      <c r="F204" s="1" t="s">
        <v>104</v>
      </c>
      <c r="G204" s="278">
        <f>'Prod Salv Weighting No Term NS'!U$64</f>
        <v>-1.3220232478999392E-2</v>
      </c>
      <c r="I204" s="170">
        <v>141363.16</v>
      </c>
      <c r="J204" s="43"/>
      <c r="K204" s="44">
        <v>-48742</v>
      </c>
      <c r="L204" s="44"/>
      <c r="M204" s="169">
        <f t="shared" si="102"/>
        <v>191974.013839166</v>
      </c>
      <c r="N204" s="44"/>
      <c r="O204" s="44">
        <f t="shared" si="107"/>
        <v>11292.589049362707</v>
      </c>
      <c r="Q204" s="67">
        <f t="shared" si="104"/>
        <v>7.9883535776667038</v>
      </c>
      <c r="S204" s="76">
        <v>17</v>
      </c>
      <c r="T204" s="19"/>
      <c r="U204" s="281">
        <v>8.1874230881652632E-2</v>
      </c>
      <c r="W204" s="154">
        <f t="shared" si="105"/>
        <v>11574.000000000002</v>
      </c>
      <c r="Y204" s="159">
        <f t="shared" si="106"/>
        <v>-281.41095063729517</v>
      </c>
    </row>
    <row r="205" spans="1:25" x14ac:dyDescent="0.2">
      <c r="A205" s="21"/>
      <c r="C205" s="72" t="s">
        <v>164</v>
      </c>
      <c r="E205" s="1" t="s">
        <v>183</v>
      </c>
      <c r="F205" s="1" t="s">
        <v>104</v>
      </c>
      <c r="G205" s="278">
        <f>'Prod Salv Weighting No Term NS'!U$90</f>
        <v>-1.9768029400853985E-2</v>
      </c>
      <c r="I205" s="170">
        <v>97996.9</v>
      </c>
      <c r="J205" s="43"/>
      <c r="K205" s="44">
        <v>31005</v>
      </c>
      <c r="L205" s="44"/>
      <c r="M205" s="169">
        <f t="shared" si="102"/>
        <v>68929.105600392548</v>
      </c>
      <c r="N205" s="44"/>
      <c r="O205" s="44">
        <f t="shared" si="107"/>
        <v>3553.0466804326056</v>
      </c>
      <c r="Q205" s="67">
        <f t="shared" si="104"/>
        <v>3.6256725268172829</v>
      </c>
      <c r="S205" s="76">
        <v>19.399999999999999</v>
      </c>
      <c r="T205" s="19"/>
      <c r="U205" s="281">
        <v>3.782772720361563E-2</v>
      </c>
      <c r="W205" s="154">
        <f t="shared" si="105"/>
        <v>3707.0000000000005</v>
      </c>
      <c r="Y205" s="159">
        <f t="shared" si="106"/>
        <v>-153.95331956739483</v>
      </c>
    </row>
    <row r="206" spans="1:25" x14ac:dyDescent="0.2">
      <c r="A206" s="21"/>
      <c r="C206" s="72" t="s">
        <v>165</v>
      </c>
      <c r="E206" s="1" t="s">
        <v>183</v>
      </c>
      <c r="F206" s="1" t="s">
        <v>104</v>
      </c>
      <c r="G206" s="278">
        <f>'Prod Salv Weighting No Term NS'!U$90</f>
        <v>-1.9768029400853985E-2</v>
      </c>
      <c r="I206" s="170">
        <v>97861.58</v>
      </c>
      <c r="J206" s="43"/>
      <c r="K206" s="44">
        <v>30967</v>
      </c>
      <c r="L206" s="44"/>
      <c r="M206" s="169">
        <f t="shared" si="102"/>
        <v>68829.110590654032</v>
      </c>
      <c r="N206" s="44"/>
      <c r="O206" s="44">
        <f t="shared" si="107"/>
        <v>3547.8922984873216</v>
      </c>
      <c r="Q206" s="67">
        <f t="shared" si="104"/>
        <v>3.6254189831058534</v>
      </c>
      <c r="S206" s="76">
        <v>19.399999999999999</v>
      </c>
      <c r="T206" s="19"/>
      <c r="U206" s="281">
        <v>3.7828941654120034E-2</v>
      </c>
      <c r="W206" s="154">
        <f t="shared" si="105"/>
        <v>3702</v>
      </c>
      <c r="Y206" s="159">
        <f t="shared" si="106"/>
        <v>-154.10770151267843</v>
      </c>
    </row>
    <row r="207" spans="1:25" x14ac:dyDescent="0.2">
      <c r="A207" s="21"/>
      <c r="C207" s="11" t="s">
        <v>83</v>
      </c>
      <c r="E207" s="1" t="s">
        <v>183</v>
      </c>
      <c r="F207" s="1" t="s">
        <v>104</v>
      </c>
      <c r="G207" s="278">
        <f>'Prod Salv Weighting No Term NS'!U$90</f>
        <v>-1.9768029400853985E-2</v>
      </c>
      <c r="I207" s="170">
        <v>1998390.62</v>
      </c>
      <c r="J207" s="43"/>
      <c r="K207" s="44">
        <v>645679</v>
      </c>
      <c r="L207" s="44"/>
      <c r="M207" s="169">
        <f t="shared" si="102"/>
        <v>1392215.864530551</v>
      </c>
      <c r="N207" s="44"/>
      <c r="O207" s="44">
        <f t="shared" si="107"/>
        <v>65981.794527514256</v>
      </c>
      <c r="Q207" s="67">
        <f t="shared" si="104"/>
        <v>3.3017466088543919</v>
      </c>
      <c r="S207" s="76">
        <v>21.1</v>
      </c>
      <c r="T207" s="19"/>
      <c r="U207" s="281">
        <v>3.443921289022063E-2</v>
      </c>
      <c r="W207" s="154">
        <f t="shared" si="105"/>
        <v>68823</v>
      </c>
      <c r="Y207" s="159">
        <f t="shared" si="106"/>
        <v>-2841.2054724857444</v>
      </c>
    </row>
    <row r="208" spans="1:25" x14ac:dyDescent="0.2">
      <c r="A208" s="21"/>
      <c r="C208" s="72" t="s">
        <v>166</v>
      </c>
      <c r="E208" s="1" t="s">
        <v>183</v>
      </c>
      <c r="F208" s="1" t="s">
        <v>104</v>
      </c>
      <c r="G208" s="278">
        <f>'Prod Salv Weighting No Term NS'!U$90</f>
        <v>-1.9768029400853985E-2</v>
      </c>
      <c r="I208" s="170">
        <v>338423.07</v>
      </c>
      <c r="J208" s="43"/>
      <c r="K208" s="44">
        <v>86852</v>
      </c>
      <c r="L208" s="44"/>
      <c r="M208" s="169">
        <f t="shared" si="102"/>
        <v>258261.02719768725</v>
      </c>
      <c r="N208" s="44"/>
      <c r="O208" s="44">
        <f t="shared" si="107"/>
        <v>12124.930854351513</v>
      </c>
      <c r="Q208" s="67">
        <f t="shared" si="104"/>
        <v>3.5827731408356738</v>
      </c>
      <c r="S208" s="76">
        <v>21.3</v>
      </c>
      <c r="T208" s="19"/>
      <c r="U208" s="281">
        <v>3.7264008035858782E-2</v>
      </c>
      <c r="W208" s="154">
        <f t="shared" si="105"/>
        <v>12611</v>
      </c>
      <c r="Y208" s="159">
        <f t="shared" si="106"/>
        <v>-486.06914564848739</v>
      </c>
    </row>
    <row r="209" spans="1:25" x14ac:dyDescent="0.2">
      <c r="A209" s="21"/>
      <c r="C209" s="72" t="s">
        <v>167</v>
      </c>
      <c r="E209" s="1" t="s">
        <v>183</v>
      </c>
      <c r="F209" s="1" t="s">
        <v>104</v>
      </c>
      <c r="G209" s="278">
        <f>'Prod Salv Weighting No Term NS'!U$90</f>
        <v>-1.9768029400853985E-2</v>
      </c>
      <c r="I209" s="170">
        <v>337096.18</v>
      </c>
      <c r="J209" s="43"/>
      <c r="K209" s="44">
        <v>86511</v>
      </c>
      <c r="L209" s="44"/>
      <c r="M209" s="169">
        <f t="shared" si="102"/>
        <v>257248.90719715558</v>
      </c>
      <c r="N209" s="44"/>
      <c r="O209" s="44">
        <f t="shared" si="107"/>
        <v>12077.413483434533</v>
      </c>
      <c r="Q209" s="67">
        <f t="shared" si="104"/>
        <v>3.5827796931530145</v>
      </c>
      <c r="S209" s="76">
        <v>21.3</v>
      </c>
      <c r="T209" s="19"/>
      <c r="U209" s="281">
        <v>3.7265328844723188E-2</v>
      </c>
      <c r="W209" s="154">
        <f t="shared" si="105"/>
        <v>12562</v>
      </c>
      <c r="Y209" s="159">
        <f t="shared" si="106"/>
        <v>-484.58651656546681</v>
      </c>
    </row>
    <row r="210" spans="1:25" x14ac:dyDescent="0.2">
      <c r="A210" s="21"/>
      <c r="C210" s="72" t="s">
        <v>168</v>
      </c>
      <c r="E210" s="1" t="s">
        <v>183</v>
      </c>
      <c r="F210" s="1" t="s">
        <v>104</v>
      </c>
      <c r="G210" s="278">
        <f>'Prod Salv Weighting No Term NS'!U$90</f>
        <v>-1.9768029400853985E-2</v>
      </c>
      <c r="I210" s="170">
        <v>347146.53</v>
      </c>
      <c r="J210" s="43"/>
      <c r="K210" s="44">
        <v>88099</v>
      </c>
      <c r="L210" s="44"/>
      <c r="M210" s="169">
        <f t="shared" si="102"/>
        <v>265909.93281144445</v>
      </c>
      <c r="N210" s="44"/>
      <c r="O210" s="44">
        <f t="shared" si="107"/>
        <v>12484.034404293167</v>
      </c>
      <c r="Q210" s="67">
        <f t="shared" si="104"/>
        <v>3.5961858539370004</v>
      </c>
      <c r="S210" s="76">
        <v>21.3</v>
      </c>
      <c r="T210" s="19"/>
      <c r="U210" s="281">
        <v>3.7399192784672221E-2</v>
      </c>
      <c r="W210" s="154">
        <f t="shared" si="105"/>
        <v>12983</v>
      </c>
      <c r="Y210" s="159">
        <f t="shared" si="106"/>
        <v>-498.96559570683348</v>
      </c>
    </row>
    <row r="211" spans="1:25" x14ac:dyDescent="0.2">
      <c r="A211" s="21"/>
      <c r="C211" s="72" t="s">
        <v>169</v>
      </c>
      <c r="E211" s="1" t="s">
        <v>183</v>
      </c>
      <c r="F211" s="1" t="s">
        <v>104</v>
      </c>
      <c r="G211" s="278">
        <f>'Prod Salv Weighting No Term NS'!U$90</f>
        <v>-1.9768029400853985E-2</v>
      </c>
      <c r="I211" s="172">
        <v>361860.02</v>
      </c>
      <c r="J211" s="43"/>
      <c r="K211" s="44">
        <v>90772</v>
      </c>
      <c r="L211" s="44"/>
      <c r="M211" s="169">
        <f t="shared" si="102"/>
        <v>278241.27951435361</v>
      </c>
      <c r="N211" s="44"/>
      <c r="O211" s="44">
        <f t="shared" si="107"/>
        <v>13062.970869218479</v>
      </c>
      <c r="Q211" s="67">
        <f t="shared" si="104"/>
        <v>3.6099514030918578</v>
      </c>
      <c r="S211" s="76">
        <v>21.3</v>
      </c>
      <c r="T211" s="19"/>
      <c r="U211" s="281">
        <v>3.7514506299977539E-2</v>
      </c>
      <c r="W211" s="158">
        <f t="shared" si="105"/>
        <v>13574.999999999998</v>
      </c>
      <c r="Y211" s="164">
        <f t="shared" si="106"/>
        <v>-512.02913078151869</v>
      </c>
    </row>
    <row r="212" spans="1:25" x14ac:dyDescent="0.2">
      <c r="A212" s="21"/>
      <c r="E212" s="1"/>
      <c r="F212" s="1"/>
      <c r="G212" s="32"/>
      <c r="I212" s="170"/>
      <c r="K212" s="37"/>
      <c r="L212" s="33"/>
      <c r="M212" s="37"/>
      <c r="N212" s="33"/>
      <c r="O212" s="37"/>
      <c r="Q212" s="21"/>
      <c r="S212" s="20"/>
      <c r="T212" s="19"/>
      <c r="U212" s="281"/>
    </row>
    <row r="213" spans="1:25" x14ac:dyDescent="0.2">
      <c r="A213" s="21"/>
      <c r="C213" s="18" t="s">
        <v>105</v>
      </c>
      <c r="E213" s="1"/>
      <c r="F213" s="1"/>
      <c r="G213" s="32"/>
      <c r="I213" s="33">
        <f>+SUBTOTAL(9,I197:I212)</f>
        <v>7598823.6199999992</v>
      </c>
      <c r="K213" s="33">
        <f>+SUBTOTAL(9,K197:K212)</f>
        <v>2151739</v>
      </c>
      <c r="L213" s="33"/>
      <c r="M213" s="33">
        <f>+SUBTOTAL(9,M197:M212)</f>
        <v>5565454.4973706016</v>
      </c>
      <c r="N213" s="33"/>
      <c r="O213" s="33">
        <f>+SUBTOTAL(9,O197:O212)</f>
        <v>316877.84601508063</v>
      </c>
      <c r="Q213" s="67">
        <f t="shared" ref="Q213" si="108">IF(O213/I213*100=0,"-     ",O213/I213*100)</f>
        <v>4.1700908174926248</v>
      </c>
      <c r="S213" s="76">
        <v>17.5</v>
      </c>
      <c r="T213" s="19"/>
      <c r="U213" s="281">
        <v>4.3704001646507493E-2</v>
      </c>
      <c r="W213" s="33">
        <f>+SUBTOTAL(9,W197:W212)</f>
        <v>332099</v>
      </c>
      <c r="Y213" s="33">
        <f>+SUBTOTAL(9,Y197:Y212)</f>
        <v>-15221.153984919365</v>
      </c>
    </row>
    <row r="214" spans="1:25" x14ac:dyDescent="0.2">
      <c r="A214" s="21"/>
      <c r="E214" s="1"/>
      <c r="F214" s="1"/>
      <c r="G214" s="32"/>
      <c r="I214" s="170"/>
      <c r="K214" s="33"/>
      <c r="L214" s="33"/>
      <c r="M214" s="33"/>
      <c r="N214" s="33"/>
      <c r="O214" s="33"/>
      <c r="Q214" s="21"/>
      <c r="S214" s="20"/>
      <c r="T214" s="19"/>
      <c r="U214" s="281"/>
    </row>
    <row r="215" spans="1:25" x14ac:dyDescent="0.2">
      <c r="A215" s="21">
        <v>343</v>
      </c>
      <c r="C215" t="s">
        <v>84</v>
      </c>
      <c r="I215" s="170"/>
      <c r="K215" s="33"/>
      <c r="L215" s="33"/>
      <c r="M215" s="33"/>
      <c r="N215" s="33"/>
      <c r="O215" s="33"/>
      <c r="T215" s="19"/>
      <c r="U215" s="281"/>
    </row>
    <row r="216" spans="1:25" x14ac:dyDescent="0.2">
      <c r="A216" s="21"/>
      <c r="C216" s="72" t="s">
        <v>160</v>
      </c>
      <c r="E216" s="1" t="s">
        <v>118</v>
      </c>
      <c r="F216" s="1" t="s">
        <v>104</v>
      </c>
      <c r="G216" s="278">
        <f>'Prod Salv Weighting No Term NS'!U$81</f>
        <v>-1.2113690256537957E-2</v>
      </c>
      <c r="I216" s="170">
        <v>20146190.989999998</v>
      </c>
      <c r="J216" s="43"/>
      <c r="K216" s="44">
        <v>5644307</v>
      </c>
      <c r="L216" s="44"/>
      <c r="M216" s="169">
        <f t="shared" ref="M216:M225" si="109">+((1-G216)*I216)-K216</f>
        <v>14745928.707501914</v>
      </c>
      <c r="N216" s="44"/>
      <c r="O216" s="44">
        <f t="shared" ref="O216:O225" si="110">M216/S216</f>
        <v>899141.99435987289</v>
      </c>
      <c r="Q216" s="67">
        <f t="shared" ref="Q216:Q225" si="111">IF(O216/I216*100=0,"-     ",O216/I216*100)</f>
        <v>4.4630868177819902</v>
      </c>
      <c r="S216" s="76">
        <v>16.399999999999999</v>
      </c>
      <c r="T216" s="19"/>
      <c r="U216" s="281">
        <v>4.6861960182379869E-2</v>
      </c>
      <c r="W216" s="154">
        <f t="shared" ref="W216:W225" si="112">I216*U216</f>
        <v>944090</v>
      </c>
      <c r="Y216" s="159">
        <f t="shared" ref="Y216:Y225" si="113">O216-W216</f>
        <v>-44948.005640127114</v>
      </c>
    </row>
    <row r="217" spans="1:25" x14ac:dyDescent="0.2">
      <c r="A217" s="21"/>
      <c r="C217" s="72" t="s">
        <v>161</v>
      </c>
      <c r="E217" s="1" t="s">
        <v>118</v>
      </c>
      <c r="F217" s="1" t="s">
        <v>104</v>
      </c>
      <c r="G217" s="278">
        <f>'Prod Salv Weighting No Term NS'!U$64</f>
        <v>-1.3220232478999392E-2</v>
      </c>
      <c r="I217" s="170">
        <v>15877891</v>
      </c>
      <c r="J217" s="43"/>
      <c r="K217" s="44">
        <v>4993220</v>
      </c>
      <c r="L217" s="44"/>
      <c r="M217" s="169">
        <f t="shared" si="109"/>
        <v>11094580.410296213</v>
      </c>
      <c r="N217" s="44"/>
      <c r="O217" s="44">
        <f t="shared" si="110"/>
        <v>672398.81274522503</v>
      </c>
      <c r="Q217" s="67">
        <f t="shared" si="111"/>
        <v>4.2348118698209047</v>
      </c>
      <c r="S217" s="76">
        <v>16.5</v>
      </c>
      <c r="T217" s="19"/>
      <c r="U217" s="281">
        <v>4.4534818887470635E-2</v>
      </c>
      <c r="W217" s="154">
        <f t="shared" si="112"/>
        <v>707119</v>
      </c>
      <c r="Y217" s="159">
        <f t="shared" si="113"/>
        <v>-34720.187254774966</v>
      </c>
    </row>
    <row r="218" spans="1:25" x14ac:dyDescent="0.2">
      <c r="A218" s="21"/>
      <c r="C218" s="72" t="s">
        <v>162</v>
      </c>
      <c r="E218" s="1" t="s">
        <v>118</v>
      </c>
      <c r="F218" s="1" t="s">
        <v>104</v>
      </c>
      <c r="G218" s="278">
        <f>'Prod Salv Weighting No Term NS'!U$64</f>
        <v>-1.3220232478999392E-2</v>
      </c>
      <c r="I218" s="170">
        <v>19951721.960000001</v>
      </c>
      <c r="J218" s="43"/>
      <c r="K218" s="44">
        <v>2379308</v>
      </c>
      <c r="L218" s="44"/>
      <c r="M218" s="169">
        <f t="shared" si="109"/>
        <v>17836180.362667557</v>
      </c>
      <c r="N218" s="44"/>
      <c r="O218" s="44">
        <f t="shared" si="110"/>
        <v>1173432.9185965499</v>
      </c>
      <c r="Q218" s="67">
        <f t="shared" si="111"/>
        <v>5.8813616235686048</v>
      </c>
      <c r="S218" s="76">
        <v>15.2</v>
      </c>
      <c r="T218" s="19"/>
      <c r="U218" s="281">
        <v>6.1177626795677335E-2</v>
      </c>
      <c r="W218" s="154">
        <f t="shared" si="112"/>
        <v>1220599</v>
      </c>
      <c r="Y218" s="159">
        <f t="shared" si="113"/>
        <v>-47166.081403450109</v>
      </c>
    </row>
    <row r="219" spans="1:25" x14ac:dyDescent="0.2">
      <c r="A219" s="21"/>
      <c r="C219" s="72" t="s">
        <v>163</v>
      </c>
      <c r="E219" s="1" t="s">
        <v>118</v>
      </c>
      <c r="F219" s="1" t="s">
        <v>104</v>
      </c>
      <c r="G219" s="278">
        <f>'Prod Salv Weighting No Term NS'!U$64</f>
        <v>-1.3220232478999392E-2</v>
      </c>
      <c r="I219" s="170">
        <v>18239647.010000002</v>
      </c>
      <c r="J219" s="43"/>
      <c r="K219" s="44">
        <v>4842316</v>
      </c>
      <c r="L219" s="44"/>
      <c r="M219" s="169">
        <f t="shared" si="109"/>
        <v>13638463.383807089</v>
      </c>
      <c r="N219" s="44"/>
      <c r="O219" s="44">
        <f t="shared" si="110"/>
        <v>903209.49561636359</v>
      </c>
      <c r="Q219" s="67">
        <f t="shared" si="111"/>
        <v>4.9519022770625618</v>
      </c>
      <c r="S219" s="76">
        <v>15.1</v>
      </c>
      <c r="T219" s="19"/>
      <c r="U219" s="281">
        <v>5.1828470116867677E-2</v>
      </c>
      <c r="W219" s="154">
        <f t="shared" si="112"/>
        <v>945333</v>
      </c>
      <c r="Y219" s="159">
        <f t="shared" si="113"/>
        <v>-42123.504383636406</v>
      </c>
    </row>
    <row r="220" spans="1:25" x14ac:dyDescent="0.2">
      <c r="A220" s="21"/>
      <c r="C220" s="72" t="s">
        <v>164</v>
      </c>
      <c r="E220" s="1" t="s">
        <v>118</v>
      </c>
      <c r="F220" s="1" t="s">
        <v>104</v>
      </c>
      <c r="G220" s="278">
        <f>'Prod Salv Weighting No Term NS'!U$90</f>
        <v>-1.9768029400853985E-2</v>
      </c>
      <c r="I220" s="170">
        <v>16268197.67</v>
      </c>
      <c r="J220" s="43"/>
      <c r="K220" s="44">
        <v>4216785</v>
      </c>
      <c r="L220" s="44"/>
      <c r="M220" s="169">
        <f t="shared" si="109"/>
        <v>12373002.879839465</v>
      </c>
      <c r="N220" s="44"/>
      <c r="O220" s="44">
        <f t="shared" si="110"/>
        <v>703011.52726360597</v>
      </c>
      <c r="Q220" s="67">
        <f t="shared" si="111"/>
        <v>4.3213854510756384</v>
      </c>
      <c r="S220" s="76">
        <v>17.600000000000001</v>
      </c>
      <c r="T220" s="19"/>
      <c r="U220" s="281">
        <v>4.4873194610008695E-2</v>
      </c>
      <c r="W220" s="154">
        <f t="shared" si="112"/>
        <v>730006</v>
      </c>
      <c r="Y220" s="159">
        <f t="shared" si="113"/>
        <v>-26994.472736394033</v>
      </c>
    </row>
    <row r="221" spans="1:25" x14ac:dyDescent="0.2">
      <c r="A221" s="21"/>
      <c r="C221" s="72" t="s">
        <v>165</v>
      </c>
      <c r="E221" s="1" t="s">
        <v>118</v>
      </c>
      <c r="F221" s="1" t="s">
        <v>104</v>
      </c>
      <c r="G221" s="278">
        <f>'Prod Salv Weighting No Term NS'!U$90</f>
        <v>-1.9768029400853985E-2</v>
      </c>
      <c r="I221" s="170">
        <v>13120484.41</v>
      </c>
      <c r="J221" s="43"/>
      <c r="K221" s="44">
        <v>3291737</v>
      </c>
      <c r="L221" s="44"/>
      <c r="M221" s="169">
        <f t="shared" si="109"/>
        <v>10088113.531570327</v>
      </c>
      <c r="N221" s="44"/>
      <c r="O221" s="44">
        <f t="shared" si="110"/>
        <v>583127.94980175293</v>
      </c>
      <c r="Q221" s="67">
        <f t="shared" si="111"/>
        <v>4.4444086939146246</v>
      </c>
      <c r="S221" s="76">
        <v>17.3</v>
      </c>
      <c r="T221" s="19"/>
      <c r="U221" s="281">
        <v>4.6085264926586655E-2</v>
      </c>
      <c r="W221" s="154">
        <f t="shared" si="112"/>
        <v>604661</v>
      </c>
      <c r="Y221" s="159">
        <f t="shared" si="113"/>
        <v>-21533.050198247074</v>
      </c>
    </row>
    <row r="222" spans="1:25" x14ac:dyDescent="0.2">
      <c r="A222" s="21"/>
      <c r="C222" s="72" t="s">
        <v>166</v>
      </c>
      <c r="E222" s="1" t="s">
        <v>118</v>
      </c>
      <c r="F222" s="1" t="s">
        <v>104</v>
      </c>
      <c r="G222" s="278">
        <f>'Prod Salv Weighting No Term NS'!U$90</f>
        <v>-1.9768029400853985E-2</v>
      </c>
      <c r="I222" s="170">
        <v>13611692.25</v>
      </c>
      <c r="J222" s="43"/>
      <c r="K222" s="44">
        <v>3670974</v>
      </c>
      <c r="L222" s="44"/>
      <c r="M222" s="169">
        <f t="shared" si="109"/>
        <v>10209794.582593376</v>
      </c>
      <c r="N222" s="44"/>
      <c r="O222" s="44">
        <f t="shared" si="110"/>
        <v>540200.77156578714</v>
      </c>
      <c r="Q222" s="67">
        <f t="shared" si="111"/>
        <v>3.9686525499119121</v>
      </c>
      <c r="S222" s="76">
        <v>18.899999999999999</v>
      </c>
      <c r="T222" s="19"/>
      <c r="U222" s="281">
        <v>4.1376853785391757E-2</v>
      </c>
      <c r="W222" s="154">
        <f t="shared" si="112"/>
        <v>563209.00000000012</v>
      </c>
      <c r="Y222" s="159">
        <f t="shared" si="113"/>
        <v>-23008.228434212971</v>
      </c>
    </row>
    <row r="223" spans="1:25" x14ac:dyDescent="0.2">
      <c r="A223" s="21"/>
      <c r="C223" s="72" t="s">
        <v>167</v>
      </c>
      <c r="E223" s="1" t="s">
        <v>118</v>
      </c>
      <c r="F223" s="1" t="s">
        <v>104</v>
      </c>
      <c r="G223" s="278">
        <f>'Prod Salv Weighting No Term NS'!U$90</f>
        <v>-1.9768029400853985E-2</v>
      </c>
      <c r="I223" s="170">
        <v>13496647.460000001</v>
      </c>
      <c r="J223" s="43"/>
      <c r="K223" s="44">
        <v>3637317</v>
      </c>
      <c r="L223" s="44"/>
      <c r="M223" s="169">
        <f t="shared" si="109"/>
        <v>10126132.583802242</v>
      </c>
      <c r="N223" s="44"/>
      <c r="O223" s="44">
        <f t="shared" si="110"/>
        <v>535774.21078318742</v>
      </c>
      <c r="Q223" s="67">
        <f t="shared" si="111"/>
        <v>3.9696836741943566</v>
      </c>
      <c r="S223" s="76">
        <v>18.899999999999999</v>
      </c>
      <c r="T223" s="19"/>
      <c r="U223" s="281">
        <v>4.1379238929902369E-2</v>
      </c>
      <c r="W223" s="154">
        <f t="shared" si="112"/>
        <v>558481</v>
      </c>
      <c r="Y223" s="159">
        <f t="shared" si="113"/>
        <v>-22706.789216812584</v>
      </c>
    </row>
    <row r="224" spans="1:25" x14ac:dyDescent="0.2">
      <c r="A224" s="21"/>
      <c r="C224" s="72" t="s">
        <v>168</v>
      </c>
      <c r="E224" s="1" t="s">
        <v>118</v>
      </c>
      <c r="F224" s="1" t="s">
        <v>104</v>
      </c>
      <c r="G224" s="278">
        <f>'Prod Salv Weighting No Term NS'!U$90</f>
        <v>-1.9768029400853985E-2</v>
      </c>
      <c r="I224" s="170">
        <v>13407237.42</v>
      </c>
      <c r="J224" s="43"/>
      <c r="K224" s="44">
        <v>3476963</v>
      </c>
      <c r="L224" s="44"/>
      <c r="M224" s="169">
        <f t="shared" si="109"/>
        <v>10195309.08350279</v>
      </c>
      <c r="N224" s="44"/>
      <c r="O224" s="44">
        <f t="shared" si="110"/>
        <v>539434.34304247575</v>
      </c>
      <c r="Q224" s="67">
        <f t="shared" si="111"/>
        <v>4.0234563329040807</v>
      </c>
      <c r="S224" s="76">
        <v>18.899999999999999</v>
      </c>
      <c r="T224" s="19"/>
      <c r="U224" s="281">
        <v>4.1891329466738118E-2</v>
      </c>
      <c r="W224" s="154">
        <f t="shared" si="112"/>
        <v>561647</v>
      </c>
      <c r="Y224" s="159">
        <f t="shared" si="113"/>
        <v>-22212.656957524247</v>
      </c>
    </row>
    <row r="225" spans="1:25" x14ac:dyDescent="0.2">
      <c r="A225" s="21"/>
      <c r="C225" s="72" t="s">
        <v>169</v>
      </c>
      <c r="E225" s="1" t="s">
        <v>118</v>
      </c>
      <c r="F225" s="1" t="s">
        <v>104</v>
      </c>
      <c r="G225" s="278">
        <f>'Prod Salv Weighting No Term NS'!U$90</f>
        <v>-1.9768029400853985E-2</v>
      </c>
      <c r="I225" s="172">
        <v>13352629.949999999</v>
      </c>
      <c r="J225" s="43"/>
      <c r="K225" s="45">
        <v>3461812</v>
      </c>
      <c r="L225" s="44"/>
      <c r="M225" s="169">
        <f t="shared" si="109"/>
        <v>10154773.131430322</v>
      </c>
      <c r="N225" s="44"/>
      <c r="O225" s="44">
        <f t="shared" si="110"/>
        <v>537289.58367356204</v>
      </c>
      <c r="Q225" s="67">
        <f t="shared" si="111"/>
        <v>4.0238483780759768</v>
      </c>
      <c r="S225" s="76">
        <v>18.899999999999999</v>
      </c>
      <c r="T225" s="19"/>
      <c r="U225" s="281">
        <v>4.1907849022656402E-2</v>
      </c>
      <c r="W225" s="158">
        <f t="shared" si="112"/>
        <v>559580.00000000012</v>
      </c>
      <c r="Y225" s="164">
        <f t="shared" si="113"/>
        <v>-22290.416326438077</v>
      </c>
    </row>
    <row r="226" spans="1:25" x14ac:dyDescent="0.2">
      <c r="A226" s="21"/>
      <c r="E226" s="1"/>
      <c r="F226" s="1"/>
      <c r="G226" s="32"/>
      <c r="I226" s="170"/>
      <c r="J226" s="43"/>
      <c r="K226" s="44"/>
      <c r="L226" s="44"/>
      <c r="M226" s="44"/>
      <c r="N226" s="44"/>
      <c r="O226" s="44"/>
      <c r="Q226" s="21"/>
      <c r="S226" s="20"/>
      <c r="T226" s="19"/>
      <c r="U226" s="281"/>
    </row>
    <row r="227" spans="1:25" x14ac:dyDescent="0.2">
      <c r="A227" s="21"/>
      <c r="C227" s="18" t="s">
        <v>107</v>
      </c>
      <c r="E227" s="1"/>
      <c r="F227" s="1"/>
      <c r="G227" s="32"/>
      <c r="I227" s="170">
        <f>+SUBTOTAL(9,I216:I226)</f>
        <v>157472340.11999997</v>
      </c>
      <c r="K227" s="170">
        <f>+SUBTOTAL(9,K216:K226)</f>
        <v>39614739</v>
      </c>
      <c r="L227" s="33"/>
      <c r="M227" s="170">
        <f>+SUBTOTAL(9,M216:M226)</f>
        <v>120462278.6570113</v>
      </c>
      <c r="N227" s="33"/>
      <c r="O227" s="170">
        <f>+SUBTOTAL(9,O216:O226)</f>
        <v>7087021.6074483832</v>
      </c>
      <c r="Q227" s="67">
        <f t="shared" ref="Q227" si="114">IF(O227/I227*100=0,"-     ",O227/I227*100)</f>
        <v>4.5004866264436032</v>
      </c>
      <c r="S227" s="76">
        <v>17</v>
      </c>
      <c r="T227" s="19"/>
      <c r="U227" s="281">
        <v>4.6958881758948495E-2</v>
      </c>
      <c r="W227" s="170">
        <f>+SUBTOTAL(9,W216:W226)</f>
        <v>7394725</v>
      </c>
      <c r="Y227" s="170">
        <f>+SUBTOTAL(9,Y216:Y226)</f>
        <v>-307703.39255161758</v>
      </c>
    </row>
    <row r="228" spans="1:25" x14ac:dyDescent="0.2">
      <c r="A228" s="21"/>
      <c r="E228" s="1"/>
      <c r="F228" s="1"/>
      <c r="G228" s="32"/>
      <c r="I228" s="170"/>
      <c r="K228" s="33"/>
      <c r="L228" s="33"/>
      <c r="M228" s="33"/>
      <c r="N228" s="33"/>
      <c r="O228" s="33"/>
      <c r="Q228" s="21"/>
      <c r="S228" s="20"/>
      <c r="T228" s="19"/>
      <c r="U228" s="281"/>
    </row>
    <row r="229" spans="1:25" x14ac:dyDescent="0.2">
      <c r="A229" s="21">
        <v>344</v>
      </c>
      <c r="C229" t="s">
        <v>85</v>
      </c>
      <c r="I229" s="170"/>
      <c r="K229" s="33"/>
      <c r="L229" s="33"/>
      <c r="M229" s="33"/>
      <c r="N229" s="33"/>
      <c r="O229" s="33"/>
      <c r="T229" s="19"/>
      <c r="U229" s="281"/>
    </row>
    <row r="230" spans="1:25" x14ac:dyDescent="0.2">
      <c r="A230" s="21"/>
      <c r="C230" s="11" t="s">
        <v>81</v>
      </c>
      <c r="E230" s="1" t="s">
        <v>119</v>
      </c>
      <c r="F230" s="1" t="s">
        <v>104</v>
      </c>
      <c r="G230" s="279">
        <f>'Prod Salv Weighting No Term NS'!U$72</f>
        <v>-4.0770596913328435E-3</v>
      </c>
      <c r="I230" s="170">
        <v>2910123.6</v>
      </c>
      <c r="J230" s="43"/>
      <c r="K230" s="44">
        <v>2077069</v>
      </c>
      <c r="L230" s="44"/>
      <c r="M230" s="169">
        <f t="shared" ref="M230:M244" si="115">+((1-G230)*I230)-K230</f>
        <v>844919.34762635641</v>
      </c>
      <c r="N230" s="44"/>
      <c r="O230" s="44">
        <f t="shared" ref="O230" si="116">M230/S230</f>
        <v>132018.64806661819</v>
      </c>
      <c r="Q230" s="67">
        <f t="shared" ref="Q230:Q244" si="117">IF(O230/I230*100=0,"-     ",O230/I230*100)</f>
        <v>4.5365306156280854</v>
      </c>
      <c r="S230" s="76">
        <v>6.4</v>
      </c>
      <c r="T230" s="19"/>
      <c r="U230" s="281">
        <v>5.2289531619894081E-2</v>
      </c>
      <c r="W230" s="154">
        <f t="shared" ref="W230" si="118">I230*U230</f>
        <v>152169</v>
      </c>
      <c r="Y230" s="159">
        <f t="shared" ref="Y230:Y232" si="119">O230-W230</f>
        <v>-20150.351933381811</v>
      </c>
    </row>
    <row r="231" spans="1:25" x14ac:dyDescent="0.2">
      <c r="A231" s="21"/>
      <c r="C231" s="11" t="s">
        <v>106</v>
      </c>
      <c r="E231" s="1" t="s">
        <v>119</v>
      </c>
      <c r="F231" s="1" t="s">
        <v>104</v>
      </c>
      <c r="G231" s="280">
        <f>'Prod Salv Weighting No Term NS'!U$99</f>
        <v>-1.0039066934439853E-2</v>
      </c>
      <c r="I231" s="170">
        <v>1827580.88</v>
      </c>
      <c r="J231" s="43"/>
      <c r="K231" s="44">
        <v>1918960</v>
      </c>
      <c r="L231" s="44"/>
      <c r="M231" s="169">
        <f t="shared" si="115"/>
        <v>-73031.913217577618</v>
      </c>
      <c r="N231" s="44"/>
      <c r="O231" s="44">
        <v>0</v>
      </c>
      <c r="Q231" s="67" t="str">
        <f t="shared" si="117"/>
        <v xml:space="preserve">-     </v>
      </c>
      <c r="S231" s="76" t="s">
        <v>270</v>
      </c>
      <c r="T231" s="19"/>
      <c r="U231" s="281">
        <v>0</v>
      </c>
      <c r="W231" s="154">
        <v>0</v>
      </c>
      <c r="Y231" s="159">
        <f t="shared" si="119"/>
        <v>0</v>
      </c>
    </row>
    <row r="232" spans="1:25" x14ac:dyDescent="0.2">
      <c r="A232" s="21"/>
      <c r="C232" s="72" t="s">
        <v>170</v>
      </c>
      <c r="E232" s="1" t="s">
        <v>119</v>
      </c>
      <c r="F232" s="1" t="s">
        <v>104</v>
      </c>
      <c r="G232" s="278">
        <f>'Prod Salv Weighting No Term NS'!U$81</f>
        <v>-1.2113690256537957E-2</v>
      </c>
      <c r="I232" s="170">
        <v>1523115.56</v>
      </c>
      <c r="J232" s="43"/>
      <c r="K232" s="44">
        <v>1599271</v>
      </c>
      <c r="L232" s="44"/>
      <c r="M232" s="169">
        <f t="shared" si="115"/>
        <v>-57704.88988124649</v>
      </c>
      <c r="N232" s="44"/>
      <c r="O232" s="44">
        <v>0</v>
      </c>
      <c r="Q232" s="67" t="str">
        <f t="shared" si="117"/>
        <v xml:space="preserve">-     </v>
      </c>
      <c r="S232" s="76" t="s">
        <v>270</v>
      </c>
      <c r="T232" s="19"/>
      <c r="U232" s="281">
        <v>0</v>
      </c>
      <c r="W232" s="154">
        <v>0</v>
      </c>
      <c r="Y232" s="159">
        <f t="shared" si="119"/>
        <v>0</v>
      </c>
    </row>
    <row r="233" spans="1:25" x14ac:dyDescent="0.2">
      <c r="A233" s="21">
        <v>344</v>
      </c>
      <c r="C233" t="s">
        <v>114</v>
      </c>
      <c r="E233" s="1"/>
      <c r="F233" s="1"/>
      <c r="G233" s="278"/>
      <c r="I233" s="170"/>
      <c r="J233" s="43"/>
      <c r="K233" s="44"/>
      <c r="L233" s="44"/>
      <c r="M233" s="169">
        <f t="shared" si="115"/>
        <v>0</v>
      </c>
      <c r="N233" s="44"/>
      <c r="O233" s="44"/>
      <c r="Q233" s="67"/>
      <c r="S233" s="76"/>
      <c r="T233" s="19"/>
      <c r="U233" s="281">
        <v>0</v>
      </c>
    </row>
    <row r="234" spans="1:25" x14ac:dyDescent="0.2">
      <c r="A234" s="21"/>
      <c r="C234" s="72" t="s">
        <v>159</v>
      </c>
      <c r="E234" s="1" t="s">
        <v>119</v>
      </c>
      <c r="F234" s="1" t="s">
        <v>104</v>
      </c>
      <c r="G234" s="278">
        <f>'Prod Salv Weighting No Term NS'!U$81</f>
        <v>-1.2113690256537957E-2</v>
      </c>
      <c r="I234" s="170">
        <v>2991589.41</v>
      </c>
      <c r="J234" s="43"/>
      <c r="K234" s="44">
        <v>3141169</v>
      </c>
      <c r="L234" s="44"/>
      <c r="M234" s="169">
        <f t="shared" si="115"/>
        <v>-113340.40251252055</v>
      </c>
      <c r="N234" s="44"/>
      <c r="O234" s="44">
        <v>0</v>
      </c>
      <c r="Q234" s="67" t="str">
        <f t="shared" si="117"/>
        <v xml:space="preserve">-     </v>
      </c>
      <c r="S234" s="76" t="s">
        <v>270</v>
      </c>
      <c r="T234" s="19"/>
      <c r="U234" s="281">
        <v>0</v>
      </c>
      <c r="W234" s="154">
        <v>0</v>
      </c>
      <c r="Y234" s="159">
        <f t="shared" ref="Y234:Y244" si="120">O234-W234</f>
        <v>0</v>
      </c>
    </row>
    <row r="235" spans="1:25" x14ac:dyDescent="0.2">
      <c r="A235" s="21"/>
      <c r="C235" s="72" t="s">
        <v>160</v>
      </c>
      <c r="E235" s="1" t="s">
        <v>119</v>
      </c>
      <c r="F235" s="1" t="s">
        <v>104</v>
      </c>
      <c r="G235" s="278">
        <f>'Prod Salv Weighting No Term NS'!U$81</f>
        <v>-1.2113690256537957E-2</v>
      </c>
      <c r="I235" s="170">
        <v>5859857.9299999997</v>
      </c>
      <c r="J235" s="43"/>
      <c r="K235" s="44">
        <v>2327573</v>
      </c>
      <c r="L235" s="44"/>
      <c r="M235" s="169">
        <f t="shared" si="115"/>
        <v>3603269.4339113375</v>
      </c>
      <c r="N235" s="44"/>
      <c r="O235" s="44">
        <f t="shared" ref="O235:O244" si="121">M235/S235</f>
        <v>185735.53783048133</v>
      </c>
      <c r="Q235" s="67">
        <f t="shared" si="117"/>
        <v>3.169625271622948</v>
      </c>
      <c r="S235" s="76">
        <v>19.399999999999999</v>
      </c>
      <c r="T235" s="19"/>
      <c r="U235" s="281">
        <v>3.3597230914436178E-2</v>
      </c>
      <c r="W235" s="154">
        <f t="shared" ref="W235:W244" si="122">I235*U235</f>
        <v>196874.99999999997</v>
      </c>
      <c r="Y235" s="159">
        <f t="shared" si="120"/>
        <v>-11139.462169518636</v>
      </c>
    </row>
    <row r="236" spans="1:25" x14ac:dyDescent="0.2">
      <c r="A236" s="21"/>
      <c r="C236" s="72" t="s">
        <v>161</v>
      </c>
      <c r="E236" s="1" t="s">
        <v>119</v>
      </c>
      <c r="F236" s="1" t="s">
        <v>104</v>
      </c>
      <c r="G236" s="278">
        <f>'Prod Salv Weighting No Term NS'!U$64</f>
        <v>-1.3220232478999392E-2</v>
      </c>
      <c r="I236" s="170">
        <v>3249359.88</v>
      </c>
      <c r="J236" s="43"/>
      <c r="K236" s="44">
        <v>1069622</v>
      </c>
      <c r="L236" s="44"/>
      <c r="M236" s="169">
        <f t="shared" si="115"/>
        <v>2222695.1730215335</v>
      </c>
      <c r="N236" s="44"/>
      <c r="O236" s="44">
        <f t="shared" si="121"/>
        <v>114571.9161351306</v>
      </c>
      <c r="Q236" s="67">
        <f t="shared" si="117"/>
        <v>3.5259842050838208</v>
      </c>
      <c r="S236" s="76">
        <v>19.399999999999999</v>
      </c>
      <c r="T236" s="19"/>
      <c r="U236" s="281">
        <v>3.7093767526913637E-2</v>
      </c>
      <c r="W236" s="154">
        <f t="shared" si="122"/>
        <v>120530.99999999999</v>
      </c>
      <c r="Y236" s="159">
        <f t="shared" si="120"/>
        <v>-5959.0838648693898</v>
      </c>
    </row>
    <row r="237" spans="1:25" x14ac:dyDescent="0.2">
      <c r="A237" s="21"/>
      <c r="C237" s="72" t="s">
        <v>162</v>
      </c>
      <c r="E237" s="1" t="s">
        <v>119</v>
      </c>
      <c r="F237" s="1" t="s">
        <v>104</v>
      </c>
      <c r="G237" s="278">
        <f>'Prod Salv Weighting No Term NS'!U$64</f>
        <v>-1.3220232478999392E-2</v>
      </c>
      <c r="I237" s="170">
        <v>2417994.54</v>
      </c>
      <c r="J237" s="43"/>
      <c r="K237" s="44">
        <v>893368</v>
      </c>
      <c r="L237" s="44"/>
      <c r="M237" s="169">
        <f t="shared" si="115"/>
        <v>1556592.9899517512</v>
      </c>
      <c r="N237" s="44"/>
      <c r="O237" s="44">
        <f t="shared" si="121"/>
        <v>89459.367238606399</v>
      </c>
      <c r="Q237" s="67">
        <f t="shared" si="117"/>
        <v>3.6997340464882273</v>
      </c>
      <c r="S237" s="76">
        <v>17.399999999999999</v>
      </c>
      <c r="T237" s="19"/>
      <c r="U237" s="281">
        <v>3.9021593489619706E-2</v>
      </c>
      <c r="W237" s="154">
        <f t="shared" si="122"/>
        <v>94354</v>
      </c>
      <c r="Y237" s="159">
        <f t="shared" si="120"/>
        <v>-4894.632761393601</v>
      </c>
    </row>
    <row r="238" spans="1:25" x14ac:dyDescent="0.2">
      <c r="A238" s="21"/>
      <c r="C238" s="72" t="s">
        <v>163</v>
      </c>
      <c r="E238" s="1" t="s">
        <v>119</v>
      </c>
      <c r="F238" s="1" t="s">
        <v>104</v>
      </c>
      <c r="G238" s="278">
        <f>'Prod Salv Weighting No Term NS'!U$64</f>
        <v>-1.3220232478999392E-2</v>
      </c>
      <c r="I238" s="170">
        <v>2421079.2599999998</v>
      </c>
      <c r="J238" s="43"/>
      <c r="K238" s="44">
        <v>871507</v>
      </c>
      <c r="L238" s="44"/>
      <c r="M238" s="169">
        <f t="shared" si="115"/>
        <v>1581579.4906672835</v>
      </c>
      <c r="N238" s="44"/>
      <c r="O238" s="44">
        <f t="shared" si="121"/>
        <v>90895.373026855377</v>
      </c>
      <c r="Q238" s="67">
        <f t="shared" si="117"/>
        <v>3.7543328105191973</v>
      </c>
      <c r="S238" s="76">
        <v>17.399999999999999</v>
      </c>
      <c r="T238" s="19"/>
      <c r="U238" s="281">
        <v>3.9566238736025522E-2</v>
      </c>
      <c r="W238" s="154">
        <f t="shared" si="122"/>
        <v>95793</v>
      </c>
      <c r="Y238" s="159">
        <f t="shared" si="120"/>
        <v>-4897.6269731446228</v>
      </c>
    </row>
    <row r="239" spans="1:25" x14ac:dyDescent="0.2">
      <c r="A239" s="21"/>
      <c r="C239" s="72" t="s">
        <v>164</v>
      </c>
      <c r="E239" s="1" t="s">
        <v>119</v>
      </c>
      <c r="F239" s="1" t="s">
        <v>104</v>
      </c>
      <c r="G239" s="278">
        <f>'Prod Salv Weighting No Term NS'!U$90</f>
        <v>-1.9768029400853985E-2</v>
      </c>
      <c r="I239" s="170">
        <v>1539295.24</v>
      </c>
      <c r="J239" s="43"/>
      <c r="K239" s="44">
        <v>483419</v>
      </c>
      <c r="L239" s="44"/>
      <c r="M239" s="169">
        <f t="shared" si="115"/>
        <v>1086305.0735609145</v>
      </c>
      <c r="N239" s="44"/>
      <c r="O239" s="44">
        <f t="shared" si="121"/>
        <v>53250.248703966397</v>
      </c>
      <c r="Q239" s="67">
        <f t="shared" si="117"/>
        <v>3.4593915007472118</v>
      </c>
      <c r="S239" s="76">
        <v>20.399999999999999</v>
      </c>
      <c r="T239" s="19"/>
      <c r="U239" s="281">
        <v>3.6022329283627225E-2</v>
      </c>
      <c r="W239" s="154">
        <f t="shared" si="122"/>
        <v>55449</v>
      </c>
      <c r="Y239" s="159">
        <f t="shared" si="120"/>
        <v>-2198.7512960336026</v>
      </c>
    </row>
    <row r="240" spans="1:25" x14ac:dyDescent="0.2">
      <c r="A240" s="21"/>
      <c r="C240" s="72" t="s">
        <v>165</v>
      </c>
      <c r="E240" s="1" t="s">
        <v>119</v>
      </c>
      <c r="F240" s="1" t="s">
        <v>104</v>
      </c>
      <c r="G240" s="278">
        <f>'Prod Salv Weighting No Term NS'!U$90</f>
        <v>-1.9768029400853985E-2</v>
      </c>
      <c r="I240" s="170">
        <v>1537167.6</v>
      </c>
      <c r="J240" s="43"/>
      <c r="K240" s="44">
        <v>482827</v>
      </c>
      <c r="L240" s="44"/>
      <c r="M240" s="169">
        <f t="shared" si="115"/>
        <v>1084727.3743108402</v>
      </c>
      <c r="N240" s="44"/>
      <c r="O240" s="44">
        <f t="shared" si="121"/>
        <v>53172.910505433341</v>
      </c>
      <c r="Q240" s="67">
        <f t="shared" si="117"/>
        <v>3.4591485343194415</v>
      </c>
      <c r="S240" s="76">
        <v>20.399999999999999</v>
      </c>
      <c r="T240" s="19"/>
      <c r="U240" s="281">
        <v>3.6020145103240531E-2</v>
      </c>
      <c r="W240" s="154">
        <f t="shared" si="122"/>
        <v>55369</v>
      </c>
      <c r="Y240" s="159">
        <f t="shared" si="120"/>
        <v>-2196.0894945666587</v>
      </c>
    </row>
    <row r="241" spans="1:25" x14ac:dyDescent="0.2">
      <c r="A241" s="21"/>
      <c r="C241" s="72" t="s">
        <v>166</v>
      </c>
      <c r="E241" s="1" t="s">
        <v>119</v>
      </c>
      <c r="F241" s="1" t="s">
        <v>104</v>
      </c>
      <c r="G241" s="278">
        <f>'Prod Salv Weighting No Term NS'!U$90</f>
        <v>-1.9768029400853985E-2</v>
      </c>
      <c r="I241" s="170">
        <v>1726823.88</v>
      </c>
      <c r="J241" s="43"/>
      <c r="K241" s="44">
        <v>439138</v>
      </c>
      <c r="L241" s="44"/>
      <c r="M241" s="169">
        <f t="shared" si="115"/>
        <v>1321821.7852299367</v>
      </c>
      <c r="N241" s="44"/>
      <c r="O241" s="44">
        <f t="shared" si="121"/>
        <v>59009.901126336466</v>
      </c>
      <c r="Q241" s="67">
        <f t="shared" si="117"/>
        <v>3.4172506999576857</v>
      </c>
      <c r="S241" s="76">
        <v>22.4</v>
      </c>
      <c r="T241" s="19"/>
      <c r="U241" s="281">
        <v>3.5474376228802215E-2</v>
      </c>
      <c r="W241" s="154">
        <f t="shared" si="122"/>
        <v>61258.000000000007</v>
      </c>
      <c r="Y241" s="159">
        <f t="shared" si="120"/>
        <v>-2248.0988736635409</v>
      </c>
    </row>
    <row r="242" spans="1:25" x14ac:dyDescent="0.2">
      <c r="A242" s="21"/>
      <c r="C242" s="72" t="s">
        <v>167</v>
      </c>
      <c r="E242" s="1" t="s">
        <v>119</v>
      </c>
      <c r="F242" s="1" t="s">
        <v>104</v>
      </c>
      <c r="G242" s="278">
        <f>'Prod Salv Weighting No Term NS'!U$90</f>
        <v>-1.9768029400853985E-2</v>
      </c>
      <c r="I242" s="170">
        <v>1717276.72</v>
      </c>
      <c r="J242" s="43"/>
      <c r="K242" s="44">
        <v>436711</v>
      </c>
      <c r="L242" s="44"/>
      <c r="M242" s="169">
        <f t="shared" si="115"/>
        <v>1314512.8966903621</v>
      </c>
      <c r="N242" s="44"/>
      <c r="O242" s="44">
        <f t="shared" si="121"/>
        <v>58683.61145939117</v>
      </c>
      <c r="Q242" s="67">
        <f t="shared" si="117"/>
        <v>3.4172484129052405</v>
      </c>
      <c r="S242" s="76">
        <v>22.4</v>
      </c>
      <c r="T242" s="19"/>
      <c r="U242" s="281">
        <v>3.5474771940074978E-2</v>
      </c>
      <c r="W242" s="154">
        <f t="shared" si="122"/>
        <v>60919.999999999993</v>
      </c>
      <c r="Y242" s="159">
        <f t="shared" si="120"/>
        <v>-2236.388540608823</v>
      </c>
    </row>
    <row r="243" spans="1:25" x14ac:dyDescent="0.2">
      <c r="A243" s="21"/>
      <c r="B243" s="19"/>
      <c r="C243" s="72" t="s">
        <v>168</v>
      </c>
      <c r="D243" s="19"/>
      <c r="E243" s="1" t="s">
        <v>119</v>
      </c>
      <c r="F243" s="1" t="s">
        <v>104</v>
      </c>
      <c r="G243" s="278">
        <f>'Prod Salv Weighting No Term NS'!U$90</f>
        <v>-1.9768029400853985E-2</v>
      </c>
      <c r="I243" s="170">
        <v>1728008.37</v>
      </c>
      <c r="J243" s="43"/>
      <c r="K243" s="44">
        <v>434500</v>
      </c>
      <c r="L243" s="44"/>
      <c r="M243" s="169">
        <f t="shared" si="115"/>
        <v>1327667.6902630818</v>
      </c>
      <c r="N243" s="44"/>
      <c r="O243" s="44">
        <f t="shared" si="121"/>
        <v>59270.879029601871</v>
      </c>
      <c r="Q243" s="67">
        <f t="shared" si="117"/>
        <v>3.4300111075041766</v>
      </c>
      <c r="S243" s="76">
        <v>22.4</v>
      </c>
      <c r="T243" s="19"/>
      <c r="U243" s="281">
        <v>3.5602258107117847E-2</v>
      </c>
      <c r="W243" s="154">
        <f t="shared" si="122"/>
        <v>61521</v>
      </c>
      <c r="Y243" s="159">
        <f t="shared" si="120"/>
        <v>-2250.1209703981294</v>
      </c>
    </row>
    <row r="244" spans="1:25" x14ac:dyDescent="0.2">
      <c r="A244" s="21"/>
      <c r="C244" s="72" t="s">
        <v>169</v>
      </c>
      <c r="E244" s="1" t="s">
        <v>119</v>
      </c>
      <c r="F244" s="1" t="s">
        <v>104</v>
      </c>
      <c r="G244" s="278">
        <f>'Prod Salv Weighting No Term NS'!U$90</f>
        <v>-1.9768029400853985E-2</v>
      </c>
      <c r="I244" s="172">
        <v>1722674.29</v>
      </c>
      <c r="J244" s="43"/>
      <c r="K244" s="44">
        <v>433159</v>
      </c>
      <c r="L244" s="44"/>
      <c r="M244" s="169">
        <f t="shared" si="115"/>
        <v>1323569.1660128152</v>
      </c>
      <c r="N244" s="44"/>
      <c r="O244" s="44">
        <f t="shared" si="121"/>
        <v>59087.909197000685</v>
      </c>
      <c r="Q244" s="67">
        <f t="shared" si="117"/>
        <v>3.4300105098219511</v>
      </c>
      <c r="S244" s="76">
        <v>22.4</v>
      </c>
      <c r="T244" s="19"/>
      <c r="U244" s="281">
        <v>3.5602203130343346E-2</v>
      </c>
      <c r="W244" s="158">
        <f t="shared" si="122"/>
        <v>61331</v>
      </c>
      <c r="Y244" s="164">
        <f t="shared" si="120"/>
        <v>-2243.0908029993152</v>
      </c>
    </row>
    <row r="245" spans="1:25" x14ac:dyDescent="0.2">
      <c r="A245" s="21"/>
      <c r="E245" s="1"/>
      <c r="F245" s="1"/>
      <c r="G245" s="32"/>
      <c r="I245" s="170"/>
      <c r="K245" s="37"/>
      <c r="L245" s="33"/>
      <c r="M245" s="37"/>
      <c r="N245" s="33"/>
      <c r="O245" s="37"/>
      <c r="Q245" s="21"/>
      <c r="S245" s="20"/>
      <c r="T245" s="19"/>
      <c r="U245" s="281"/>
    </row>
    <row r="246" spans="1:25" x14ac:dyDescent="0.2">
      <c r="A246" s="21"/>
      <c r="C246" s="18" t="s">
        <v>36</v>
      </c>
      <c r="E246" s="1"/>
      <c r="F246" s="1"/>
      <c r="G246" s="32"/>
      <c r="I246" s="33">
        <f>+SUBTOTAL(9,I230:I245)</f>
        <v>33171947.16</v>
      </c>
      <c r="K246" s="33">
        <f>+SUBTOTAL(9,K230:K245)</f>
        <v>16608293</v>
      </c>
      <c r="L246" s="33"/>
      <c r="M246" s="33">
        <f>+SUBTOTAL(9,M230:M245)</f>
        <v>17023583.215634868</v>
      </c>
      <c r="N246" s="33"/>
      <c r="O246" s="33">
        <f>+SUBTOTAL(9,O230:O245)</f>
        <v>955156.30231942178</v>
      </c>
      <c r="Q246" s="67">
        <f t="shared" ref="Q246" si="123">IF(O246/I246*100=0,"-     ",O246/I246*100)</f>
        <v>2.8794098149028335</v>
      </c>
      <c r="S246" s="76">
        <v>17.899999999999999</v>
      </c>
      <c r="T246" s="19"/>
      <c r="U246" s="281">
        <v>3.0615326712705403E-2</v>
      </c>
      <c r="W246" s="33">
        <f>+SUBTOTAL(9,W230:W245)</f>
        <v>1015570</v>
      </c>
      <c r="Y246" s="33">
        <f>+SUBTOTAL(9,Y230:Y245)</f>
        <v>-60413.697680578131</v>
      </c>
    </row>
    <row r="247" spans="1:25" x14ac:dyDescent="0.2">
      <c r="A247" s="21"/>
      <c r="E247" s="1"/>
      <c r="F247" s="1"/>
      <c r="G247" s="32"/>
      <c r="I247" s="170"/>
      <c r="K247" s="33"/>
      <c r="L247" s="33"/>
      <c r="M247" s="33"/>
      <c r="N247" s="33"/>
      <c r="O247" s="33"/>
      <c r="Q247" s="21"/>
      <c r="S247" s="20"/>
      <c r="T247" s="19"/>
      <c r="U247" s="281"/>
    </row>
    <row r="248" spans="1:25" x14ac:dyDescent="0.2">
      <c r="A248" s="21">
        <v>345</v>
      </c>
      <c r="C248" t="s">
        <v>37</v>
      </c>
      <c r="I248" s="170"/>
      <c r="K248" s="33"/>
      <c r="L248" s="33"/>
      <c r="M248" s="33"/>
      <c r="N248" s="33"/>
      <c r="O248" s="33"/>
      <c r="T248" s="19"/>
      <c r="U248" s="281"/>
    </row>
    <row r="249" spans="1:25" x14ac:dyDescent="0.2">
      <c r="A249" s="21"/>
      <c r="C249" s="11" t="s">
        <v>81</v>
      </c>
      <c r="E249" s="1" t="s">
        <v>186</v>
      </c>
      <c r="F249" s="1" t="s">
        <v>104</v>
      </c>
      <c r="G249" s="279">
        <f>'Prod Salv Weighting No Term NS'!U$72</f>
        <v>-4.0770596913328435E-3</v>
      </c>
      <c r="I249" s="170">
        <v>116627.22</v>
      </c>
      <c r="J249" s="43"/>
      <c r="K249" s="44">
        <v>122459</v>
      </c>
      <c r="L249" s="44"/>
      <c r="M249" s="169">
        <f t="shared" ref="M249:M262" si="124">+((1-G249)*I249)-K249</f>
        <v>-5356.2838624257856</v>
      </c>
      <c r="N249" s="44"/>
      <c r="O249" s="44">
        <v>0</v>
      </c>
      <c r="Q249" s="67" t="str">
        <f t="shared" ref="Q249:Q262" si="125">IF(O249/I249*100=0,"-     ",O249/I249*100)</f>
        <v xml:space="preserve">-     </v>
      </c>
      <c r="S249" s="76" t="s">
        <v>270</v>
      </c>
      <c r="T249" s="19"/>
      <c r="U249" s="281">
        <v>0</v>
      </c>
      <c r="W249" s="154">
        <v>0</v>
      </c>
      <c r="Y249" s="159">
        <f t="shared" ref="Y249:Y262" si="126">O249-W249</f>
        <v>0</v>
      </c>
    </row>
    <row r="250" spans="1:25" x14ac:dyDescent="0.2">
      <c r="A250" s="21"/>
      <c r="C250" s="11" t="s">
        <v>106</v>
      </c>
      <c r="E250" s="1" t="s">
        <v>186</v>
      </c>
      <c r="F250" s="1" t="s">
        <v>104</v>
      </c>
      <c r="G250" s="280">
        <f>'Prod Salv Weighting No Term NS'!U$99</f>
        <v>-1.0039066934439853E-2</v>
      </c>
      <c r="I250" s="170">
        <v>44282.77</v>
      </c>
      <c r="J250" s="43"/>
      <c r="K250" s="44">
        <v>46497</v>
      </c>
      <c r="L250" s="44"/>
      <c r="M250" s="169">
        <f t="shared" si="124"/>
        <v>-1769.672307927598</v>
      </c>
      <c r="N250" s="44"/>
      <c r="O250" s="44">
        <v>0</v>
      </c>
      <c r="Q250" s="67" t="str">
        <f t="shared" si="125"/>
        <v xml:space="preserve">-     </v>
      </c>
      <c r="S250" s="76" t="s">
        <v>270</v>
      </c>
      <c r="T250" s="19"/>
      <c r="U250" s="281">
        <v>0</v>
      </c>
      <c r="W250" s="154">
        <v>0</v>
      </c>
      <c r="Y250" s="159">
        <f t="shared" si="126"/>
        <v>0</v>
      </c>
    </row>
    <row r="251" spans="1:25" x14ac:dyDescent="0.2">
      <c r="A251" s="21"/>
      <c r="C251" s="72" t="s">
        <v>170</v>
      </c>
      <c r="E251" s="1" t="s">
        <v>186</v>
      </c>
      <c r="F251" s="1" t="s">
        <v>104</v>
      </c>
      <c r="G251" s="278">
        <f>'Prod Salv Weighting No Term NS'!U$81</f>
        <v>-1.2113690256537957E-2</v>
      </c>
      <c r="I251" s="170">
        <v>68109.350000000006</v>
      </c>
      <c r="J251" s="43"/>
      <c r="K251" s="44">
        <v>70884</v>
      </c>
      <c r="L251" s="44"/>
      <c r="M251" s="169">
        <f t="shared" si="124"/>
        <v>-1949.5944305258599</v>
      </c>
      <c r="N251" s="44"/>
      <c r="O251" s="44">
        <f t="shared" ref="O251:O262" si="127">M251/S251</f>
        <v>-304.62412976966561</v>
      </c>
      <c r="Q251" s="67">
        <f t="shared" si="125"/>
        <v>-0.44725743201141338</v>
      </c>
      <c r="S251" s="76">
        <v>6.4</v>
      </c>
      <c r="T251" s="19"/>
      <c r="U251" s="281">
        <v>1.4388626524845707E-3</v>
      </c>
      <c r="W251" s="154">
        <f t="shared" ref="W251:W262" si="128">I251*U251</f>
        <v>98</v>
      </c>
      <c r="Y251" s="159">
        <f t="shared" si="126"/>
        <v>-402.62412976966561</v>
      </c>
    </row>
    <row r="252" spans="1:25" x14ac:dyDescent="0.2">
      <c r="A252" s="21"/>
      <c r="C252" s="72" t="s">
        <v>159</v>
      </c>
      <c r="E252" s="1" t="s">
        <v>186</v>
      </c>
      <c r="F252" s="1" t="s">
        <v>104</v>
      </c>
      <c r="G252" s="278">
        <f>'Prod Salv Weighting No Term NS'!U$81</f>
        <v>-1.2113690256537957E-2</v>
      </c>
      <c r="I252" s="170">
        <v>912641.5</v>
      </c>
      <c r="J252" s="43"/>
      <c r="K252" s="44">
        <v>131728</v>
      </c>
      <c r="L252" s="44"/>
      <c r="M252" s="169">
        <f t="shared" si="124"/>
        <v>791968.95644626219</v>
      </c>
      <c r="N252" s="44"/>
      <c r="O252" s="44">
        <f t="shared" si="127"/>
        <v>121841.37791480956</v>
      </c>
      <c r="Q252" s="67">
        <f t="shared" si="125"/>
        <v>13.350409543595109</v>
      </c>
      <c r="S252" s="76">
        <v>6.5</v>
      </c>
      <c r="T252" s="19"/>
      <c r="U252" s="281">
        <v>0.14027632975270135</v>
      </c>
      <c r="W252" s="154">
        <f t="shared" si="128"/>
        <v>128021.99999999999</v>
      </c>
      <c r="Y252" s="159">
        <f t="shared" si="126"/>
        <v>-6180.6220851904218</v>
      </c>
    </row>
    <row r="253" spans="1:25" x14ac:dyDescent="0.2">
      <c r="A253" s="21"/>
      <c r="C253" s="72" t="s">
        <v>160</v>
      </c>
      <c r="E253" s="1" t="s">
        <v>186</v>
      </c>
      <c r="F253" s="1" t="s">
        <v>104</v>
      </c>
      <c r="G253" s="278">
        <f>'Prod Salv Weighting No Term NS'!U$81</f>
        <v>-1.2113690256537957E-2</v>
      </c>
      <c r="I253" s="170">
        <v>2778992.6</v>
      </c>
      <c r="J253" s="43"/>
      <c r="K253" s="44">
        <v>992746</v>
      </c>
      <c r="L253" s="44"/>
      <c r="M253" s="169">
        <f t="shared" si="124"/>
        <v>1819910.455581611</v>
      </c>
      <c r="N253" s="44"/>
      <c r="O253" s="44">
        <f t="shared" si="127"/>
        <v>97321.414736984545</v>
      </c>
      <c r="Q253" s="67">
        <f t="shared" si="125"/>
        <v>3.5020393626447417</v>
      </c>
      <c r="S253" s="76">
        <v>18.7</v>
      </c>
      <c r="T253" s="19"/>
      <c r="U253" s="281">
        <v>3.7046158381278164E-2</v>
      </c>
      <c r="W253" s="154">
        <f t="shared" si="128"/>
        <v>102951</v>
      </c>
      <c r="Y253" s="159">
        <f t="shared" si="126"/>
        <v>-5629.585263015455</v>
      </c>
    </row>
    <row r="254" spans="1:25" x14ac:dyDescent="0.2">
      <c r="A254" s="21"/>
      <c r="C254" s="72" t="s">
        <v>161</v>
      </c>
      <c r="E254" s="1" t="s">
        <v>186</v>
      </c>
      <c r="F254" s="1" t="s">
        <v>104</v>
      </c>
      <c r="G254" s="278">
        <f>'Prod Salv Weighting No Term NS'!U$64</f>
        <v>-1.3220232478999392E-2</v>
      </c>
      <c r="I254" s="170">
        <v>2588422.56</v>
      </c>
      <c r="J254" s="43"/>
      <c r="K254" s="44">
        <v>920956</v>
      </c>
      <c r="L254" s="44"/>
      <c r="M254" s="169">
        <f t="shared" si="124"/>
        <v>1701686.1079970868</v>
      </c>
      <c r="N254" s="44"/>
      <c r="O254" s="44">
        <f t="shared" si="127"/>
        <v>90999.257112143678</v>
      </c>
      <c r="Q254" s="67">
        <f t="shared" si="125"/>
        <v>3.5156260232928767</v>
      </c>
      <c r="S254" s="76">
        <v>18.7</v>
      </c>
      <c r="T254" s="19"/>
      <c r="U254" s="281">
        <v>3.7115655490191676E-2</v>
      </c>
      <c r="W254" s="154">
        <f t="shared" si="128"/>
        <v>96071</v>
      </c>
      <c r="Y254" s="159">
        <f t="shared" si="126"/>
        <v>-5071.7428878563223</v>
      </c>
    </row>
    <row r="255" spans="1:25" x14ac:dyDescent="0.2">
      <c r="A255" s="21"/>
      <c r="C255" s="72" t="s">
        <v>162</v>
      </c>
      <c r="E255" s="1" t="s">
        <v>186</v>
      </c>
      <c r="F255" s="1" t="s">
        <v>104</v>
      </c>
      <c r="G255" s="278">
        <f>'Prod Salv Weighting No Term NS'!U$64</f>
        <v>-1.3220232478999392E-2</v>
      </c>
      <c r="I255" s="170">
        <v>970189.22</v>
      </c>
      <c r="J255" s="43"/>
      <c r="K255" s="44">
        <v>359270</v>
      </c>
      <c r="L255" s="44"/>
      <c r="M255" s="169">
        <f t="shared" si="124"/>
        <v>623745.34703701909</v>
      </c>
      <c r="N255" s="44"/>
      <c r="O255" s="44">
        <f t="shared" si="127"/>
        <v>36908.008700415332</v>
      </c>
      <c r="Q255" s="67">
        <f t="shared" si="125"/>
        <v>3.8042072556130164</v>
      </c>
      <c r="S255" s="76">
        <v>16.899999999999999</v>
      </c>
      <c r="T255" s="19"/>
      <c r="U255" s="281">
        <v>4.0317908294219142E-2</v>
      </c>
      <c r="W255" s="154">
        <f t="shared" si="128"/>
        <v>39116</v>
      </c>
      <c r="Y255" s="159">
        <f t="shared" si="126"/>
        <v>-2207.991299584668</v>
      </c>
    </row>
    <row r="256" spans="1:25" x14ac:dyDescent="0.2">
      <c r="A256" s="21"/>
      <c r="C256" s="72" t="s">
        <v>163</v>
      </c>
      <c r="E256" s="1" t="s">
        <v>186</v>
      </c>
      <c r="F256" s="1" t="s">
        <v>104</v>
      </c>
      <c r="G256" s="278">
        <f>'Prod Salv Weighting No Term NS'!U$64</f>
        <v>-1.3220232478999392E-2</v>
      </c>
      <c r="I256" s="170">
        <v>953200.45</v>
      </c>
      <c r="J256" s="43"/>
      <c r="K256" s="44">
        <v>349815</v>
      </c>
      <c r="L256" s="44"/>
      <c r="M256" s="169">
        <f t="shared" si="124"/>
        <v>615986.98154808674</v>
      </c>
      <c r="N256" s="44"/>
      <c r="O256" s="44">
        <f t="shared" si="127"/>
        <v>36665.891758814687</v>
      </c>
      <c r="Q256" s="67">
        <f t="shared" si="125"/>
        <v>3.8466087336419834</v>
      </c>
      <c r="S256" s="76">
        <v>16.8</v>
      </c>
      <c r="T256" s="19"/>
      <c r="U256" s="281">
        <v>4.0543413507620564E-2</v>
      </c>
      <c r="W256" s="154">
        <f t="shared" si="128"/>
        <v>38646</v>
      </c>
      <c r="Y256" s="159">
        <f t="shared" si="126"/>
        <v>-1980.1082411853131</v>
      </c>
    </row>
    <row r="257" spans="1:25" x14ac:dyDescent="0.2">
      <c r="A257" s="21"/>
      <c r="C257" s="72" t="s">
        <v>164</v>
      </c>
      <c r="E257" s="1" t="s">
        <v>186</v>
      </c>
      <c r="F257" s="1" t="s">
        <v>104</v>
      </c>
      <c r="G257" s="278">
        <f>'Prod Salv Weighting No Term NS'!U$90</f>
        <v>-1.9768029400853985E-2</v>
      </c>
      <c r="I257" s="170">
        <v>706963.22</v>
      </c>
      <c r="J257" s="43"/>
      <c r="K257" s="44">
        <v>213484</v>
      </c>
      <c r="L257" s="44"/>
      <c r="M257" s="169">
        <f t="shared" si="124"/>
        <v>507454.48971828236</v>
      </c>
      <c r="N257" s="44"/>
      <c r="O257" s="44">
        <f t="shared" si="127"/>
        <v>25759.111153212303</v>
      </c>
      <c r="Q257" s="67">
        <f t="shared" si="125"/>
        <v>3.643628186656203</v>
      </c>
      <c r="S257" s="76">
        <v>19.7</v>
      </c>
      <c r="T257" s="19"/>
      <c r="U257" s="281">
        <v>3.7986417454644955E-2</v>
      </c>
      <c r="W257" s="154">
        <f t="shared" si="128"/>
        <v>26855</v>
      </c>
      <c r="Y257" s="159">
        <f t="shared" si="126"/>
        <v>-1095.8888467876968</v>
      </c>
    </row>
    <row r="258" spans="1:25" x14ac:dyDescent="0.2">
      <c r="A258" s="21"/>
      <c r="C258" s="72" t="s">
        <v>165</v>
      </c>
      <c r="E258" s="1" t="s">
        <v>186</v>
      </c>
      <c r="F258" s="1" t="s">
        <v>104</v>
      </c>
      <c r="G258" s="278">
        <f>'Prod Salv Weighting No Term NS'!U$90</f>
        <v>-1.9768029400853985E-2</v>
      </c>
      <c r="I258" s="170">
        <v>1594892.41</v>
      </c>
      <c r="J258" s="43"/>
      <c r="K258" s="44">
        <v>447269</v>
      </c>
      <c r="L258" s="44"/>
      <c r="M258" s="169">
        <f t="shared" si="124"/>
        <v>1179151.2900520787</v>
      </c>
      <c r="N258" s="44"/>
      <c r="O258" s="44">
        <f t="shared" si="127"/>
        <v>59855.395434115671</v>
      </c>
      <c r="Q258" s="67">
        <f t="shared" si="125"/>
        <v>3.7529425219420083</v>
      </c>
      <c r="S258" s="76">
        <v>19.7</v>
      </c>
      <c r="T258" s="19"/>
      <c r="U258" s="281">
        <v>3.9142452248550112E-2</v>
      </c>
      <c r="W258" s="154">
        <f t="shared" si="128"/>
        <v>62428.000000000007</v>
      </c>
      <c r="Y258" s="159">
        <f t="shared" si="126"/>
        <v>-2572.6045658843359</v>
      </c>
    </row>
    <row r="259" spans="1:25" x14ac:dyDescent="0.2">
      <c r="A259" s="21"/>
      <c r="C259" s="72" t="s">
        <v>166</v>
      </c>
      <c r="E259" s="1" t="s">
        <v>186</v>
      </c>
      <c r="F259" s="1" t="s">
        <v>104</v>
      </c>
      <c r="G259" s="278">
        <f>'Prod Salv Weighting No Term NS'!U$90</f>
        <v>-1.9768029400853985E-2</v>
      </c>
      <c r="I259" s="170">
        <v>1843364.42</v>
      </c>
      <c r="J259" s="43"/>
      <c r="K259" s="44">
        <v>481481</v>
      </c>
      <c r="L259" s="44"/>
      <c r="M259" s="169">
        <f t="shared" si="124"/>
        <v>1398323.1020510481</v>
      </c>
      <c r="N259" s="44"/>
      <c r="O259" s="44">
        <f t="shared" si="127"/>
        <v>64737.18065051148</v>
      </c>
      <c r="Q259" s="67">
        <f t="shared" si="125"/>
        <v>3.5119035578711824</v>
      </c>
      <c r="S259" s="76">
        <v>21.6</v>
      </c>
      <c r="T259" s="19"/>
      <c r="U259" s="281">
        <v>3.6501192748420307E-2</v>
      </c>
      <c r="W259" s="154">
        <f t="shared" si="128"/>
        <v>67285</v>
      </c>
      <c r="Y259" s="159">
        <f t="shared" si="126"/>
        <v>-2547.8193494885199</v>
      </c>
    </row>
    <row r="260" spans="1:25" x14ac:dyDescent="0.2">
      <c r="A260" s="21"/>
      <c r="C260" s="72" t="s">
        <v>167</v>
      </c>
      <c r="E260" s="1" t="s">
        <v>186</v>
      </c>
      <c r="F260" s="1" t="s">
        <v>104</v>
      </c>
      <c r="G260" s="278">
        <f>'Prod Salv Weighting No Term NS'!U$90</f>
        <v>-1.9768029400853985E-2</v>
      </c>
      <c r="I260" s="170">
        <v>1836141.17</v>
      </c>
      <c r="J260" s="43"/>
      <c r="K260" s="44">
        <v>479594</v>
      </c>
      <c r="L260" s="44"/>
      <c r="M260" s="169">
        <f t="shared" si="124"/>
        <v>1392844.0626326783</v>
      </c>
      <c r="N260" s="44"/>
      <c r="O260" s="44">
        <f t="shared" si="127"/>
        <v>64483.521418179545</v>
      </c>
      <c r="Q260" s="67">
        <f t="shared" si="125"/>
        <v>3.5119043389337841</v>
      </c>
      <c r="S260" s="76">
        <v>21.6</v>
      </c>
      <c r="T260" s="19"/>
      <c r="U260" s="281">
        <v>3.6501550695037244E-2</v>
      </c>
      <c r="W260" s="154">
        <f t="shared" si="128"/>
        <v>67022</v>
      </c>
      <c r="Y260" s="159">
        <f t="shared" si="126"/>
        <v>-2538.4785818204546</v>
      </c>
    </row>
    <row r="261" spans="1:25" x14ac:dyDescent="0.2">
      <c r="A261" s="21"/>
      <c r="C261" s="72" t="s">
        <v>168</v>
      </c>
      <c r="E261" s="1" t="s">
        <v>186</v>
      </c>
      <c r="F261" s="1" t="s">
        <v>104</v>
      </c>
      <c r="G261" s="278">
        <f>'Prod Salv Weighting No Term NS'!U$90</f>
        <v>-1.9768029400853985E-2</v>
      </c>
      <c r="I261" s="170">
        <v>1890840.33</v>
      </c>
      <c r="J261" s="43"/>
      <c r="K261" s="44">
        <v>488486</v>
      </c>
      <c r="L261" s="44"/>
      <c r="M261" s="169">
        <f t="shared" si="124"/>
        <v>1439732.5172357606</v>
      </c>
      <c r="N261" s="44"/>
      <c r="O261" s="44">
        <f t="shared" si="127"/>
        <v>66654.283205359287</v>
      </c>
      <c r="Q261" s="67">
        <f t="shared" si="125"/>
        <v>3.525114318106346</v>
      </c>
      <c r="S261" s="76">
        <v>21.6</v>
      </c>
      <c r="T261" s="19"/>
      <c r="U261" s="281">
        <v>3.6633447521187579E-2</v>
      </c>
      <c r="W261" s="154">
        <f t="shared" si="128"/>
        <v>69268</v>
      </c>
      <c r="Y261" s="159">
        <f t="shared" si="126"/>
        <v>-2613.7167946407135</v>
      </c>
    </row>
    <row r="262" spans="1:25" x14ac:dyDescent="0.2">
      <c r="A262" s="21"/>
      <c r="C262" s="72" t="s">
        <v>169</v>
      </c>
      <c r="E262" s="1" t="s">
        <v>186</v>
      </c>
      <c r="F262" s="1" t="s">
        <v>104</v>
      </c>
      <c r="G262" s="278">
        <f>'Prod Salv Weighting No Term NS'!U$90</f>
        <v>-1.9768029400853985E-2</v>
      </c>
      <c r="I262" s="172">
        <v>4387836.09</v>
      </c>
      <c r="J262" s="43"/>
      <c r="K262" s="44">
        <v>977530</v>
      </c>
      <c r="L262" s="44"/>
      <c r="M262" s="169">
        <f t="shared" si="124"/>
        <v>3497044.9628332481</v>
      </c>
      <c r="N262" s="44"/>
      <c r="O262" s="44">
        <f t="shared" si="127"/>
        <v>161900.22976079851</v>
      </c>
      <c r="Q262" s="67">
        <f t="shared" si="125"/>
        <v>3.6897510855014302</v>
      </c>
      <c r="S262" s="76">
        <v>21.6</v>
      </c>
      <c r="T262" s="19"/>
      <c r="U262" s="281">
        <v>3.8272168001608285E-2</v>
      </c>
      <c r="W262" s="158">
        <f t="shared" si="128"/>
        <v>167932</v>
      </c>
      <c r="Y262" s="164">
        <f t="shared" si="126"/>
        <v>-6031.7702392014908</v>
      </c>
    </row>
    <row r="263" spans="1:25" x14ac:dyDescent="0.2">
      <c r="A263" s="21"/>
      <c r="E263" s="1"/>
      <c r="F263" s="1"/>
      <c r="G263" s="32"/>
      <c r="I263" s="170"/>
      <c r="K263" s="37"/>
      <c r="L263" s="33"/>
      <c r="M263" s="169"/>
      <c r="N263" s="33"/>
      <c r="O263" s="37"/>
      <c r="Q263" s="21"/>
      <c r="S263" s="20"/>
      <c r="T263" s="19"/>
      <c r="U263" s="281"/>
    </row>
    <row r="264" spans="1:25" x14ac:dyDescent="0.2">
      <c r="A264" s="21"/>
      <c r="C264" s="18" t="s">
        <v>38</v>
      </c>
      <c r="E264" s="1"/>
      <c r="F264" s="1"/>
      <c r="G264" s="32"/>
      <c r="I264" s="170">
        <f>+SUBTOTAL(9,I249:I263)</f>
        <v>20692503.310000002</v>
      </c>
      <c r="K264" s="170">
        <f>+SUBTOTAL(9,K249:K263)</f>
        <v>6082199</v>
      </c>
      <c r="L264" s="33"/>
      <c r="M264" s="170">
        <f>+SUBTOTAL(9,M249:M263)</f>
        <v>14958772.722532284</v>
      </c>
      <c r="N264" s="33"/>
      <c r="O264" s="170">
        <f>+SUBTOTAL(9,O249:O263)</f>
        <v>826821.04771557485</v>
      </c>
      <c r="Q264" s="67">
        <f t="shared" ref="Q264" si="129">IF(O264/I264*100=0,"-     ",O264/I264*100)</f>
        <v>3.9957516755162223</v>
      </c>
      <c r="S264" s="76">
        <v>18.100000000000001</v>
      </c>
      <c r="T264" s="19"/>
      <c r="U264" s="281">
        <v>4.1836117507427856E-2</v>
      </c>
      <c r="W264" s="170">
        <f>+SUBTOTAL(9,W249:W263)</f>
        <v>865694</v>
      </c>
      <c r="Y264" s="170">
        <f>+SUBTOTAL(9,Y249:Y263)</f>
        <v>-38872.95228442506</v>
      </c>
    </row>
    <row r="265" spans="1:25" x14ac:dyDescent="0.2">
      <c r="A265" s="21"/>
      <c r="E265" s="1"/>
      <c r="F265" s="1"/>
      <c r="G265" s="32"/>
      <c r="I265" s="170"/>
      <c r="K265" s="33"/>
      <c r="L265" s="33"/>
      <c r="M265" s="33"/>
      <c r="N265" s="33"/>
      <c r="O265" s="33"/>
      <c r="Q265" s="21"/>
      <c r="S265" s="20"/>
      <c r="T265" s="19"/>
      <c r="U265" s="281"/>
    </row>
    <row r="266" spans="1:25" x14ac:dyDescent="0.2">
      <c r="A266" s="21">
        <v>346</v>
      </c>
      <c r="C266" t="s">
        <v>140</v>
      </c>
      <c r="I266" s="170"/>
      <c r="K266" s="33"/>
      <c r="L266" s="33"/>
      <c r="M266" s="33"/>
      <c r="N266" s="33"/>
      <c r="O266" s="33"/>
      <c r="T266" s="19"/>
      <c r="U266" s="281"/>
    </row>
    <row r="267" spans="1:25" x14ac:dyDescent="0.2">
      <c r="A267" s="21"/>
      <c r="C267" s="11" t="s">
        <v>106</v>
      </c>
      <c r="E267" s="1" t="s">
        <v>120</v>
      </c>
      <c r="F267" s="1" t="s">
        <v>104</v>
      </c>
      <c r="G267" s="280">
        <f>'Prod Salv Weighting No Term NS'!U$99</f>
        <v>-1.0039066934439853E-2</v>
      </c>
      <c r="I267" s="170">
        <v>9488.39</v>
      </c>
      <c r="J267" s="43"/>
      <c r="K267" s="44">
        <v>368</v>
      </c>
      <c r="L267" s="44"/>
      <c r="M267" s="169">
        <f t="shared" ref="M267:M277" si="130">+((1-G267)*I267)-K267</f>
        <v>9215.6445823100694</v>
      </c>
      <c r="N267" s="44"/>
      <c r="O267" s="44">
        <f t="shared" ref="O267:O277" si="131">M267/S267</f>
        <v>1228.7526109746759</v>
      </c>
      <c r="Q267" s="67">
        <f t="shared" ref="Q267:Q277" si="132">IF(O267/I267*100=0,"-     ",O267/I267*100)</f>
        <v>12.950064352062638</v>
      </c>
      <c r="S267" s="76">
        <v>7.5</v>
      </c>
      <c r="T267" s="19"/>
      <c r="U267" s="281">
        <v>0.13479631423244617</v>
      </c>
      <c r="W267" s="154">
        <f t="shared" ref="W267:W277" si="133">I267*U267</f>
        <v>1278.9999999999998</v>
      </c>
      <c r="Y267" s="159">
        <f t="shared" ref="Y267:Y277" si="134">O267-W267</f>
        <v>-50.247389025323855</v>
      </c>
    </row>
    <row r="268" spans="1:25" x14ac:dyDescent="0.2">
      <c r="A268" s="21"/>
      <c r="C268" s="72" t="s">
        <v>170</v>
      </c>
      <c r="E268" s="1" t="s">
        <v>120</v>
      </c>
      <c r="F268" s="1" t="s">
        <v>104</v>
      </c>
      <c r="G268" s="278">
        <f>'Prod Salv Weighting No Term NS'!U$81</f>
        <v>-1.2113690256537957E-2</v>
      </c>
      <c r="I268" s="170">
        <v>9494.3799999999992</v>
      </c>
      <c r="J268" s="43"/>
      <c r="K268" s="44">
        <v>374</v>
      </c>
      <c r="L268" s="44"/>
      <c r="M268" s="169">
        <f t="shared" si="130"/>
        <v>9235.391978497868</v>
      </c>
      <c r="N268" s="44"/>
      <c r="O268" s="44">
        <f t="shared" si="131"/>
        <v>1420.8295351535182</v>
      </c>
      <c r="Q268" s="67">
        <f t="shared" si="132"/>
        <v>14.964953321370308</v>
      </c>
      <c r="S268" s="76">
        <v>6.5</v>
      </c>
      <c r="T268" s="19"/>
      <c r="U268" s="281">
        <v>0.15546038814540813</v>
      </c>
      <c r="W268" s="154">
        <f t="shared" si="133"/>
        <v>1476</v>
      </c>
      <c r="Y268" s="159">
        <f t="shared" si="134"/>
        <v>-55.170464846481764</v>
      </c>
    </row>
    <row r="269" spans="1:25" x14ac:dyDescent="0.2">
      <c r="A269" s="21"/>
      <c r="C269" s="72" t="s">
        <v>160</v>
      </c>
      <c r="E269" s="1" t="s">
        <v>120</v>
      </c>
      <c r="F269" s="1" t="s">
        <v>104</v>
      </c>
      <c r="G269" s="278">
        <f>'Prod Salv Weighting No Term NS'!U$81</f>
        <v>-1.2113690256537957E-2</v>
      </c>
      <c r="I269" s="170">
        <v>1281034.19</v>
      </c>
      <c r="J269" s="43"/>
      <c r="K269" s="44">
        <v>401565</v>
      </c>
      <c r="L269" s="44"/>
      <c r="M269" s="169">
        <f t="shared" si="130"/>
        <v>894987.24138569506</v>
      </c>
      <c r="N269" s="44"/>
      <c r="O269" s="44">
        <f t="shared" si="131"/>
        <v>46372.395926719946</v>
      </c>
      <c r="Q269" s="67">
        <f t="shared" si="132"/>
        <v>3.6199186788855302</v>
      </c>
      <c r="S269" s="76">
        <v>19.3</v>
      </c>
      <c r="T269" s="19"/>
      <c r="U269" s="281">
        <v>3.8194921245622647E-2</v>
      </c>
      <c r="W269" s="154">
        <f t="shared" si="133"/>
        <v>48929</v>
      </c>
      <c r="Y269" s="159">
        <f t="shared" si="134"/>
        <v>-2556.6040732800539</v>
      </c>
    </row>
    <row r="270" spans="1:25" x14ac:dyDescent="0.2">
      <c r="A270" s="21"/>
      <c r="C270" s="72" t="s">
        <v>161</v>
      </c>
      <c r="E270" s="1" t="s">
        <v>120</v>
      </c>
      <c r="F270" s="1" t="s">
        <v>104</v>
      </c>
      <c r="G270" s="278">
        <f>'Prod Salv Weighting No Term NS'!U$64</f>
        <v>-1.3220232478999392E-2</v>
      </c>
      <c r="I270" s="170">
        <v>2395225.12</v>
      </c>
      <c r="J270" s="43"/>
      <c r="K270" s="44">
        <v>815731</v>
      </c>
      <c r="L270" s="44"/>
      <c r="M270" s="169">
        <f t="shared" si="130"/>
        <v>1611159.5529259392</v>
      </c>
      <c r="N270" s="44"/>
      <c r="O270" s="44">
        <f t="shared" si="131"/>
        <v>83479.76958165488</v>
      </c>
      <c r="Q270" s="67">
        <f t="shared" si="132"/>
        <v>3.4852577690757882</v>
      </c>
      <c r="S270" s="76">
        <v>19.3</v>
      </c>
      <c r="T270" s="19"/>
      <c r="U270" s="281">
        <v>3.679236630584435E-2</v>
      </c>
      <c r="W270" s="154">
        <f t="shared" si="133"/>
        <v>88126</v>
      </c>
      <c r="Y270" s="159">
        <f t="shared" si="134"/>
        <v>-4646.2304183451197</v>
      </c>
    </row>
    <row r="271" spans="1:25" x14ac:dyDescent="0.2">
      <c r="A271" s="21"/>
      <c r="C271" s="72" t="s">
        <v>162</v>
      </c>
      <c r="E271" s="1" t="s">
        <v>120</v>
      </c>
      <c r="F271" s="1" t="s">
        <v>104</v>
      </c>
      <c r="G271" s="278">
        <f>'Prod Salv Weighting No Term NS'!U$64</f>
        <v>-1.3220232478999392E-2</v>
      </c>
      <c r="I271" s="170">
        <v>22455.77</v>
      </c>
      <c r="J271" s="43"/>
      <c r="K271" s="44">
        <v>8149</v>
      </c>
      <c r="L271" s="44"/>
      <c r="M271" s="169">
        <f t="shared" si="130"/>
        <v>14603.64049989494</v>
      </c>
      <c r="N271" s="44"/>
      <c r="O271" s="44">
        <f t="shared" si="131"/>
        <v>839.28968390200816</v>
      </c>
      <c r="Q271" s="67">
        <f t="shared" si="132"/>
        <v>3.7375235135647014</v>
      </c>
      <c r="S271" s="76">
        <v>17.399999999999999</v>
      </c>
      <c r="T271" s="19"/>
      <c r="U271" s="281">
        <v>3.9544402173695224E-2</v>
      </c>
      <c r="W271" s="154">
        <f t="shared" si="133"/>
        <v>888</v>
      </c>
      <c r="Y271" s="159">
        <f t="shared" si="134"/>
        <v>-48.710316097991836</v>
      </c>
    </row>
    <row r="272" spans="1:25" x14ac:dyDescent="0.2">
      <c r="A272" s="21"/>
      <c r="C272" s="72" t="s">
        <v>163</v>
      </c>
      <c r="E272" s="1" t="s">
        <v>120</v>
      </c>
      <c r="F272" s="1" t="s">
        <v>104</v>
      </c>
      <c r="G272" s="278">
        <f>'Prod Salv Weighting No Term NS'!U$64</f>
        <v>-1.3220232478999392E-2</v>
      </c>
      <c r="I272" s="170">
        <v>23047.78</v>
      </c>
      <c r="J272" s="43"/>
      <c r="K272" s="44">
        <v>8142</v>
      </c>
      <c r="L272" s="44"/>
      <c r="M272" s="169">
        <f t="shared" si="130"/>
        <v>15210.477009724833</v>
      </c>
      <c r="N272" s="44"/>
      <c r="O272" s="44">
        <f t="shared" si="131"/>
        <v>874.16534538648477</v>
      </c>
      <c r="Q272" s="67">
        <f t="shared" si="132"/>
        <v>3.7928396808130103</v>
      </c>
      <c r="S272" s="76">
        <v>17.399999999999999</v>
      </c>
      <c r="T272" s="19"/>
      <c r="U272" s="281">
        <v>4.0090629119160288E-2</v>
      </c>
      <c r="W272" s="154">
        <f t="shared" si="133"/>
        <v>924.00000000000011</v>
      </c>
      <c r="Y272" s="159">
        <f t="shared" si="134"/>
        <v>-49.83465461351534</v>
      </c>
    </row>
    <row r="273" spans="1:25" x14ac:dyDescent="0.2">
      <c r="A273" s="21"/>
      <c r="C273" s="72" t="s">
        <v>164</v>
      </c>
      <c r="E273" s="1" t="s">
        <v>120</v>
      </c>
      <c r="F273" s="1" t="s">
        <v>104</v>
      </c>
      <c r="G273" s="278">
        <f>'Prod Salv Weighting No Term NS'!U$90</f>
        <v>-1.9768029400853985E-2</v>
      </c>
      <c r="I273" s="170">
        <v>14528.92</v>
      </c>
      <c r="J273" s="43"/>
      <c r="K273" s="44">
        <v>3935</v>
      </c>
      <c r="L273" s="44"/>
      <c r="M273" s="169">
        <f t="shared" si="130"/>
        <v>10881.128117722656</v>
      </c>
      <c r="N273" s="44"/>
      <c r="O273" s="44">
        <f t="shared" si="131"/>
        <v>533.3886332216988</v>
      </c>
      <c r="Q273" s="67">
        <f t="shared" si="132"/>
        <v>3.6712201128624757</v>
      </c>
      <c r="S273" s="76">
        <v>20.399999999999999</v>
      </c>
      <c r="T273" s="19"/>
      <c r="U273" s="281">
        <v>3.8199673478827058E-2</v>
      </c>
      <c r="W273" s="154">
        <f t="shared" si="133"/>
        <v>555</v>
      </c>
      <c r="Y273" s="159">
        <f t="shared" si="134"/>
        <v>-21.611366778301203</v>
      </c>
    </row>
    <row r="274" spans="1:25" x14ac:dyDescent="0.2">
      <c r="A274" s="21"/>
      <c r="C274" s="72" t="s">
        <v>166</v>
      </c>
      <c r="E274" s="1" t="s">
        <v>120</v>
      </c>
      <c r="F274" s="1" t="s">
        <v>104</v>
      </c>
      <c r="G274" s="278">
        <f>'Prod Salv Weighting No Term NS'!U$90</f>
        <v>-1.9768029400853985E-2</v>
      </c>
      <c r="I274" s="170">
        <v>5204.51</v>
      </c>
      <c r="J274" s="43"/>
      <c r="K274" s="44">
        <v>1298</v>
      </c>
      <c r="L274" s="44"/>
      <c r="M274" s="169">
        <f t="shared" si="130"/>
        <v>4009.3929066970386</v>
      </c>
      <c r="N274" s="44"/>
      <c r="O274" s="44">
        <f t="shared" si="131"/>
        <v>179.79340388775958</v>
      </c>
      <c r="Q274" s="67">
        <f t="shared" si="132"/>
        <v>3.4545692848656184</v>
      </c>
      <c r="S274" s="76">
        <v>22.3</v>
      </c>
      <c r="T274" s="19"/>
      <c r="U274" s="281">
        <v>3.5930375770245424E-2</v>
      </c>
      <c r="W274" s="154">
        <f t="shared" si="133"/>
        <v>187.00000000000003</v>
      </c>
      <c r="Y274" s="159">
        <f t="shared" si="134"/>
        <v>-7.2065961122404474</v>
      </c>
    </row>
    <row r="275" spans="1:25" x14ac:dyDescent="0.2">
      <c r="A275" s="21"/>
      <c r="C275" s="72" t="s">
        <v>167</v>
      </c>
      <c r="E275" s="1" t="s">
        <v>120</v>
      </c>
      <c r="F275" s="1" t="s">
        <v>104</v>
      </c>
      <c r="G275" s="278">
        <f>'Prod Salv Weighting No Term NS'!U$90</f>
        <v>-1.9768029400853985E-2</v>
      </c>
      <c r="I275" s="170">
        <v>5182.59</v>
      </c>
      <c r="J275" s="43"/>
      <c r="K275" s="44">
        <v>1292</v>
      </c>
      <c r="L275" s="44"/>
      <c r="M275" s="169">
        <f t="shared" si="130"/>
        <v>3993.0395914925721</v>
      </c>
      <c r="N275" s="44"/>
      <c r="O275" s="44">
        <f t="shared" si="131"/>
        <v>179.06007136737992</v>
      </c>
      <c r="Q275" s="67">
        <f t="shared" si="132"/>
        <v>3.4550306191958056</v>
      </c>
      <c r="S275" s="76">
        <v>22.3</v>
      </c>
      <c r="T275" s="19"/>
      <c r="U275" s="281">
        <v>3.5889391211730043E-2</v>
      </c>
      <c r="W275" s="154">
        <f t="shared" si="133"/>
        <v>186</v>
      </c>
      <c r="Y275" s="159">
        <f t="shared" si="134"/>
        <v>-6.9399286326200809</v>
      </c>
    </row>
    <row r="276" spans="1:25" x14ac:dyDescent="0.2">
      <c r="A276" s="21"/>
      <c r="C276" s="72" t="s">
        <v>168</v>
      </c>
      <c r="E276" s="1" t="s">
        <v>120</v>
      </c>
      <c r="F276" s="1" t="s">
        <v>104</v>
      </c>
      <c r="G276" s="278">
        <f>'Prod Salv Weighting No Term NS'!U$90</f>
        <v>-1.9768029400853985E-2</v>
      </c>
      <c r="I276" s="170">
        <v>5328.44</v>
      </c>
      <c r="J276" s="43"/>
      <c r="K276" s="44">
        <v>1315</v>
      </c>
      <c r="L276" s="44"/>
      <c r="M276" s="169">
        <f t="shared" si="130"/>
        <v>4118.7727585806861</v>
      </c>
      <c r="N276" s="44"/>
      <c r="O276" s="44">
        <f t="shared" si="131"/>
        <v>184.69832998119668</v>
      </c>
      <c r="Q276" s="67">
        <f t="shared" si="132"/>
        <v>3.4662739935365074</v>
      </c>
      <c r="S276" s="76">
        <v>22.3</v>
      </c>
      <c r="T276" s="19"/>
      <c r="U276" s="281">
        <v>3.6033060332855395E-2</v>
      </c>
      <c r="W276" s="154">
        <f t="shared" si="133"/>
        <v>191.99999999999997</v>
      </c>
      <c r="Y276" s="159">
        <f t="shared" si="134"/>
        <v>-7.3016700188032928</v>
      </c>
    </row>
    <row r="277" spans="1:25" x14ac:dyDescent="0.2">
      <c r="A277" s="21"/>
      <c r="C277" s="72" t="s">
        <v>169</v>
      </c>
      <c r="E277" s="1" t="s">
        <v>120</v>
      </c>
      <c r="F277" s="1" t="s">
        <v>104</v>
      </c>
      <c r="G277" s="278">
        <f>'Prod Salv Weighting No Term NS'!U$90</f>
        <v>-1.9768029400853985E-2</v>
      </c>
      <c r="I277" s="172">
        <v>25332.91</v>
      </c>
      <c r="J277" s="43"/>
      <c r="K277" s="44">
        <v>2410</v>
      </c>
      <c r="L277" s="44"/>
      <c r="M277" s="169">
        <f t="shared" si="130"/>
        <v>23423.691709689188</v>
      </c>
      <c r="N277" s="44"/>
      <c r="O277" s="44">
        <f t="shared" si="131"/>
        <v>1045.7005227539817</v>
      </c>
      <c r="Q277" s="67">
        <f t="shared" si="132"/>
        <v>4.1278341996793175</v>
      </c>
      <c r="S277" s="76">
        <v>22.4</v>
      </c>
      <c r="T277" s="19"/>
      <c r="U277" s="281">
        <v>4.2592817011547428E-2</v>
      </c>
      <c r="W277" s="158">
        <f t="shared" si="133"/>
        <v>1079</v>
      </c>
      <c r="Y277" s="164">
        <f t="shared" si="134"/>
        <v>-33.299477246018341</v>
      </c>
    </row>
    <row r="278" spans="1:25" x14ac:dyDescent="0.2">
      <c r="A278" s="21"/>
      <c r="E278" s="1"/>
      <c r="F278" s="1"/>
      <c r="G278" s="32"/>
      <c r="I278" s="170"/>
      <c r="K278" s="37"/>
      <c r="L278" s="33"/>
      <c r="M278" s="37"/>
      <c r="N278" s="33"/>
      <c r="O278" s="37"/>
      <c r="Q278" s="21"/>
      <c r="S278" s="20"/>
      <c r="T278" s="19"/>
      <c r="U278" s="281"/>
    </row>
    <row r="279" spans="1:25" x14ac:dyDescent="0.2">
      <c r="A279" s="21"/>
      <c r="C279" s="18" t="s">
        <v>141</v>
      </c>
      <c r="E279" s="1"/>
      <c r="F279" s="1"/>
      <c r="G279" s="32"/>
      <c r="I279" s="33">
        <f>+SUBTOTAL(9,I267:I278)</f>
        <v>3796322.9999999995</v>
      </c>
      <c r="K279" s="33">
        <f>+SUBTOTAL(9,K267:K278)</f>
        <v>1244579</v>
      </c>
      <c r="L279" s="33"/>
      <c r="M279" s="33">
        <f>+SUBTOTAL(9,M267:M278)</f>
        <v>2600837.9734662441</v>
      </c>
      <c r="N279" s="33"/>
      <c r="O279" s="33">
        <f>+SUBTOTAL(9,O267:O278)</f>
        <v>136337.84364500357</v>
      </c>
      <c r="Q279" s="67">
        <f t="shared" ref="Q279" si="135">IF(O279/I279*100=0,"-     ",O279/I279*100)</f>
        <v>3.5913130585833604</v>
      </c>
      <c r="S279" s="76">
        <v>19.100000000000001</v>
      </c>
      <c r="T279" s="19"/>
      <c r="U279" s="281">
        <v>3.7884289613923795E-2</v>
      </c>
      <c r="W279" s="33">
        <f>+SUBTOTAL(9,W267:W278)</f>
        <v>143821</v>
      </c>
      <c r="Y279" s="33">
        <f>+SUBTOTAL(9,Y267:Y278)</f>
        <v>-7483.1563549964703</v>
      </c>
    </row>
    <row r="280" spans="1:25" x14ac:dyDescent="0.2">
      <c r="A280" s="21"/>
      <c r="E280" s="1"/>
      <c r="F280" s="1"/>
      <c r="G280" s="32"/>
      <c r="I280" s="159"/>
      <c r="K280" s="159"/>
      <c r="L280" s="33"/>
      <c r="M280" s="159"/>
      <c r="N280" s="33"/>
      <c r="O280" s="159"/>
      <c r="Q280" s="21"/>
      <c r="S280" s="20"/>
      <c r="T280" s="19"/>
      <c r="U280" s="281"/>
      <c r="W280" s="159"/>
    </row>
    <row r="281" spans="1:25" ht="15.75" x14ac:dyDescent="0.25">
      <c r="A281" s="21"/>
      <c r="C281" s="15" t="s">
        <v>39</v>
      </c>
      <c r="E281" s="2"/>
      <c r="G281" s="29"/>
      <c r="H281" s="14"/>
      <c r="I281" s="51">
        <f>+SUBTOTAL(9,I179:I280)</f>
        <v>237736376.65999991</v>
      </c>
      <c r="J281" s="14"/>
      <c r="K281" s="51">
        <f>+SUBTOTAL(9,K179:K280)</f>
        <v>70021698</v>
      </c>
      <c r="L281" s="38"/>
      <c r="M281" s="51">
        <f>+SUBTOTAL(9,M179:M280)</f>
        <v>171564151.78250003</v>
      </c>
      <c r="N281" s="38"/>
      <c r="O281" s="51">
        <f>+SUBTOTAL(9,O179:O280)</f>
        <v>9868230.3488764632</v>
      </c>
      <c r="P281" s="14"/>
      <c r="Q281" s="82">
        <f t="shared" ref="Q281" si="136">IF(O281/I281*100=0,"-     ",O281/I281*100)</f>
        <v>4.1509130775512624</v>
      </c>
      <c r="R281" s="252"/>
      <c r="S281" s="277">
        <v>17.399999999999999</v>
      </c>
      <c r="T281" s="19"/>
      <c r="U281" s="281">
        <v>4.3418037849386998E-2</v>
      </c>
      <c r="W281" s="51">
        <f>+SUBTOTAL(9,W179:W280)</f>
        <v>10322047</v>
      </c>
      <c r="Y281" s="51">
        <f>+SUBTOTAL(9,Y179:Y280)</f>
        <v>-453816.65112353477</v>
      </c>
    </row>
    <row r="282" spans="1:25" ht="15.75" x14ac:dyDescent="0.25">
      <c r="A282" s="21"/>
      <c r="C282" s="15"/>
      <c r="E282" s="2"/>
      <c r="G282" s="29"/>
      <c r="H282" s="14"/>
      <c r="I282" s="170"/>
      <c r="J282" s="14"/>
      <c r="K282" s="38"/>
      <c r="L282" s="38"/>
      <c r="M282" s="38"/>
      <c r="N282" s="38"/>
      <c r="O282" s="38"/>
      <c r="P282" s="14"/>
      <c r="Q282" s="21"/>
      <c r="S282" s="20"/>
      <c r="T282" s="19"/>
      <c r="U282" s="150"/>
    </row>
    <row r="283" spans="1:25" x14ac:dyDescent="0.2">
      <c r="A283" s="21"/>
      <c r="E283" s="2"/>
      <c r="G283" s="32"/>
      <c r="I283" s="170"/>
      <c r="K283" s="33"/>
      <c r="L283" s="33"/>
      <c r="M283" s="33"/>
      <c r="N283" s="33"/>
      <c r="O283" s="33"/>
      <c r="Q283" s="21"/>
      <c r="S283" s="20"/>
      <c r="T283" s="19"/>
      <c r="U283" s="150"/>
    </row>
    <row r="284" spans="1:25" ht="15.75" x14ac:dyDescent="0.25">
      <c r="A284" s="21"/>
      <c r="C284" s="4" t="s">
        <v>40</v>
      </c>
      <c r="E284" s="2"/>
      <c r="G284" s="32"/>
      <c r="I284" s="170"/>
      <c r="K284" s="33"/>
      <c r="L284" s="33"/>
      <c r="M284" s="33"/>
      <c r="N284" s="33"/>
      <c r="O284" s="33"/>
      <c r="Q284" s="21"/>
      <c r="S284" s="20"/>
      <c r="T284" s="19"/>
      <c r="U284" s="150"/>
    </row>
    <row r="285" spans="1:25" s="57" customFormat="1" ht="15.75" x14ac:dyDescent="0.25">
      <c r="A285" s="56"/>
      <c r="C285" s="60"/>
      <c r="E285" s="61"/>
      <c r="G285" s="41"/>
      <c r="I285" s="169"/>
      <c r="K285" s="62"/>
      <c r="L285" s="62"/>
      <c r="M285" s="62"/>
      <c r="N285" s="62"/>
      <c r="O285" s="62"/>
      <c r="Q285" s="56"/>
      <c r="S285" s="63"/>
      <c r="T285" s="64"/>
      <c r="U285" s="151"/>
      <c r="W285" s="156"/>
      <c r="Y285" s="161"/>
    </row>
    <row r="286" spans="1:25" s="57" customFormat="1" x14ac:dyDescent="0.2">
      <c r="A286" s="56">
        <v>350.1</v>
      </c>
      <c r="C286" s="57" t="s">
        <v>142</v>
      </c>
      <c r="E286" s="1" t="s">
        <v>187</v>
      </c>
      <c r="F286" s="1"/>
      <c r="G286" s="32">
        <v>0</v>
      </c>
      <c r="H286"/>
      <c r="I286" s="170">
        <v>7781410.5899999999</v>
      </c>
      <c r="J286" s="43"/>
      <c r="K286" s="44">
        <v>2271916</v>
      </c>
      <c r="L286" s="44"/>
      <c r="M286" s="44">
        <v>5509495</v>
      </c>
      <c r="N286" s="44"/>
      <c r="O286" s="44">
        <v>116377</v>
      </c>
      <c r="P286"/>
      <c r="Q286" s="67">
        <f t="shared" ref="Q286:Q293" si="137">IF(O286/I286*100=0,"-     ",O286/I286*100)</f>
        <v>1.4955771662988422</v>
      </c>
      <c r="R286"/>
      <c r="S286" s="76">
        <v>47.3</v>
      </c>
      <c r="T286" s="64"/>
      <c r="U286" s="286">
        <v>1.4955771662988422</v>
      </c>
      <c r="W286" s="154">
        <f>I286*(U286/100)</f>
        <v>116377.00000000001</v>
      </c>
      <c r="Y286" s="159">
        <f t="shared" ref="Y286:Y293" si="138">O286-W286</f>
        <v>0</v>
      </c>
    </row>
    <row r="287" spans="1:25" x14ac:dyDescent="0.2">
      <c r="A287" s="21">
        <v>352.1</v>
      </c>
      <c r="C287" t="s">
        <v>86</v>
      </c>
      <c r="E287" s="1" t="s">
        <v>122</v>
      </c>
      <c r="F287" s="1"/>
      <c r="G287" s="32">
        <v>-5</v>
      </c>
      <c r="I287" s="170">
        <v>6456555.1299999999</v>
      </c>
      <c r="J287" s="43"/>
      <c r="K287" s="44">
        <v>1500856</v>
      </c>
      <c r="L287" s="44"/>
      <c r="M287" s="44">
        <v>5278527</v>
      </c>
      <c r="N287" s="44"/>
      <c r="O287" s="44">
        <v>112155</v>
      </c>
      <c r="Q287" s="67">
        <f t="shared" si="137"/>
        <v>1.7370718245535992</v>
      </c>
      <c r="S287" s="76">
        <v>47.1</v>
      </c>
      <c r="T287" s="19"/>
      <c r="U287" s="281">
        <v>1.7370718245535992</v>
      </c>
      <c r="W287" s="154">
        <f t="shared" ref="W287:W292" si="139">I287*(U287/100)</f>
        <v>112155</v>
      </c>
      <c r="Y287" s="159">
        <f t="shared" si="138"/>
        <v>0</v>
      </c>
    </row>
    <row r="288" spans="1:25" x14ac:dyDescent="0.2">
      <c r="A288" s="21">
        <v>353.1</v>
      </c>
      <c r="C288" t="s">
        <v>87</v>
      </c>
      <c r="E288" s="1" t="s">
        <v>121</v>
      </c>
      <c r="F288" s="1"/>
      <c r="G288" s="32">
        <v>-10</v>
      </c>
      <c r="I288" s="170">
        <v>127564599.08</v>
      </c>
      <c r="J288" s="43"/>
      <c r="K288" s="44">
        <v>69433144</v>
      </c>
      <c r="L288" s="44"/>
      <c r="M288" s="44">
        <v>70887915</v>
      </c>
      <c r="N288" s="44"/>
      <c r="O288" s="44">
        <v>1763324</v>
      </c>
      <c r="Q288" s="67">
        <f t="shared" si="137"/>
        <v>1.3822988609043181</v>
      </c>
      <c r="S288" s="76">
        <v>40.200000000000003</v>
      </c>
      <c r="T288" s="19"/>
      <c r="U288" s="281">
        <v>1.3822988609043181</v>
      </c>
      <c r="W288" s="154">
        <f t="shared" si="139"/>
        <v>1763324</v>
      </c>
      <c r="Y288" s="159">
        <f t="shared" si="138"/>
        <v>0</v>
      </c>
    </row>
    <row r="289" spans="1:25" x14ac:dyDescent="0.2">
      <c r="A289" s="21">
        <v>354</v>
      </c>
      <c r="C289" t="s">
        <v>88</v>
      </c>
      <c r="E289" s="1" t="s">
        <v>188</v>
      </c>
      <c r="F289" s="1"/>
      <c r="G289" s="32">
        <v>-50</v>
      </c>
      <c r="I289" s="170">
        <v>40070495.049999997</v>
      </c>
      <c r="J289" s="43"/>
      <c r="K289" s="44">
        <v>22555849</v>
      </c>
      <c r="L289" s="44"/>
      <c r="M289" s="44">
        <v>37549894</v>
      </c>
      <c r="N289" s="44"/>
      <c r="O289" s="44">
        <v>688232</v>
      </c>
      <c r="Q289" s="67">
        <f t="shared" si="137"/>
        <v>1.7175530253400253</v>
      </c>
      <c r="S289" s="76">
        <v>54.6</v>
      </c>
      <c r="T289" s="19"/>
      <c r="U289" s="281">
        <v>1.7175530253400253</v>
      </c>
      <c r="W289" s="154">
        <f t="shared" si="139"/>
        <v>688232</v>
      </c>
      <c r="Y289" s="159">
        <f t="shared" si="138"/>
        <v>0</v>
      </c>
    </row>
    <row r="290" spans="1:25" x14ac:dyDescent="0.2">
      <c r="A290" s="21">
        <v>355</v>
      </c>
      <c r="C290" t="s">
        <v>89</v>
      </c>
      <c r="E290" s="1" t="s">
        <v>189</v>
      </c>
      <c r="F290" s="1"/>
      <c r="G290" s="32">
        <v>-55</v>
      </c>
      <c r="I290" s="170">
        <v>53282211.939999998</v>
      </c>
      <c r="J290" s="43"/>
      <c r="K290" s="44">
        <v>18093397</v>
      </c>
      <c r="L290" s="44"/>
      <c r="M290" s="44">
        <v>64494032</v>
      </c>
      <c r="N290" s="44"/>
      <c r="O290" s="44">
        <v>1542009</v>
      </c>
      <c r="Q290" s="67">
        <f t="shared" si="137"/>
        <v>2.8940408887987319</v>
      </c>
      <c r="S290" s="76">
        <v>41.8</v>
      </c>
      <c r="T290" s="19"/>
      <c r="U290" s="281">
        <v>2.8940408887987319</v>
      </c>
      <c r="W290" s="154">
        <f t="shared" si="139"/>
        <v>1542009</v>
      </c>
      <c r="Y290" s="159">
        <f t="shared" si="138"/>
        <v>0</v>
      </c>
    </row>
    <row r="291" spans="1:25" x14ac:dyDescent="0.2">
      <c r="A291" s="21">
        <v>356</v>
      </c>
      <c r="C291" t="s">
        <v>90</v>
      </c>
      <c r="E291" s="1" t="s">
        <v>190</v>
      </c>
      <c r="F291" s="1"/>
      <c r="G291" s="32">
        <v>-40</v>
      </c>
      <c r="I291" s="170">
        <v>47242306.840000004</v>
      </c>
      <c r="J291" s="43"/>
      <c r="K291" s="44">
        <v>24580970</v>
      </c>
      <c r="L291" s="44"/>
      <c r="M291" s="44">
        <v>41558260</v>
      </c>
      <c r="N291" s="44"/>
      <c r="O291" s="44">
        <v>1179283</v>
      </c>
      <c r="Q291" s="67">
        <f t="shared" si="137"/>
        <v>2.4962434709083734</v>
      </c>
      <c r="S291" s="76">
        <v>35.200000000000003</v>
      </c>
      <c r="T291" s="19"/>
      <c r="U291" s="281">
        <v>2.4962434709083734</v>
      </c>
      <c r="W291" s="154">
        <f t="shared" si="139"/>
        <v>1179283</v>
      </c>
      <c r="Y291" s="159">
        <f t="shared" si="138"/>
        <v>0</v>
      </c>
    </row>
    <row r="292" spans="1:25" x14ac:dyDescent="0.2">
      <c r="A292" s="21">
        <v>357</v>
      </c>
      <c r="C292" t="s">
        <v>91</v>
      </c>
      <c r="E292" s="1" t="s">
        <v>117</v>
      </c>
      <c r="F292" s="1"/>
      <c r="G292" s="32">
        <v>0</v>
      </c>
      <c r="I292" s="170">
        <v>2437093.5699999998</v>
      </c>
      <c r="J292" s="43"/>
      <c r="K292" s="44">
        <v>617934</v>
      </c>
      <c r="L292" s="44"/>
      <c r="M292" s="44">
        <v>1819160</v>
      </c>
      <c r="N292" s="44"/>
      <c r="O292" s="44">
        <v>40795</v>
      </c>
      <c r="Q292" s="67">
        <f t="shared" si="137"/>
        <v>1.6739201359429134</v>
      </c>
      <c r="S292" s="76">
        <v>44.6</v>
      </c>
      <c r="T292" s="19"/>
      <c r="U292" s="281">
        <v>1.6739201359429134</v>
      </c>
      <c r="W292" s="154">
        <f t="shared" si="139"/>
        <v>40795</v>
      </c>
      <c r="Y292" s="159">
        <f t="shared" si="138"/>
        <v>0</v>
      </c>
    </row>
    <row r="293" spans="1:25" x14ac:dyDescent="0.2">
      <c r="A293" s="21">
        <v>358</v>
      </c>
      <c r="C293" t="s">
        <v>92</v>
      </c>
      <c r="E293" s="1" t="s">
        <v>191</v>
      </c>
      <c r="F293" s="1"/>
      <c r="G293" s="32">
        <v>-5</v>
      </c>
      <c r="I293" s="172">
        <v>5659798.3799999999</v>
      </c>
      <c r="J293" s="43"/>
      <c r="K293" s="44">
        <v>2183949</v>
      </c>
      <c r="L293" s="44"/>
      <c r="M293" s="44">
        <v>3758839</v>
      </c>
      <c r="N293" s="44"/>
      <c r="O293" s="44">
        <v>168808</v>
      </c>
      <c r="Q293" s="67">
        <f t="shared" si="137"/>
        <v>2.9825797434148176</v>
      </c>
      <c r="S293" s="76">
        <v>22.3</v>
      </c>
      <c r="T293" s="19"/>
      <c r="U293" s="281">
        <v>2.9825797434148176</v>
      </c>
      <c r="W293" s="154">
        <f>I293*(U293/100)</f>
        <v>168808</v>
      </c>
      <c r="Y293" s="164">
        <f t="shared" si="138"/>
        <v>0</v>
      </c>
    </row>
    <row r="294" spans="1:25" x14ac:dyDescent="0.2">
      <c r="A294" s="21"/>
      <c r="E294" s="2"/>
      <c r="G294" s="32"/>
      <c r="I294" s="170"/>
      <c r="K294" s="37"/>
      <c r="L294" s="33"/>
      <c r="M294" s="37"/>
      <c r="N294" s="33"/>
      <c r="O294" s="37"/>
      <c r="Q294" s="21"/>
      <c r="S294" s="20"/>
      <c r="T294" s="19"/>
      <c r="U294" s="281"/>
    </row>
    <row r="295" spans="1:25" ht="15.75" x14ac:dyDescent="0.25">
      <c r="A295" s="21"/>
      <c r="C295" s="16" t="s">
        <v>43</v>
      </c>
      <c r="E295" s="10"/>
      <c r="F295" s="14"/>
      <c r="G295" s="29"/>
      <c r="H295" s="14"/>
      <c r="I295" s="174">
        <f>+SUBTOTAL(9,I286:I294)</f>
        <v>290494470.57999998</v>
      </c>
      <c r="J295" s="14"/>
      <c r="K295" s="174">
        <f>+SUBTOTAL(9,K286:K294)</f>
        <v>141238015</v>
      </c>
      <c r="L295" s="38"/>
      <c r="M295" s="174">
        <f>+SUBTOTAL(9,M286:M294)</f>
        <v>230856122</v>
      </c>
      <c r="N295" s="38"/>
      <c r="O295" s="174">
        <f>+SUBTOTAL(9,O286:O294)</f>
        <v>5610983</v>
      </c>
      <c r="Q295" s="82">
        <f t="shared" ref="Q295" si="140">IF(O295/I295*100=0,"-     ",O295/I295*100)</f>
        <v>1.9315283312612237</v>
      </c>
      <c r="R295" s="252"/>
      <c r="S295" s="277">
        <v>41.1</v>
      </c>
      <c r="T295" s="19"/>
      <c r="U295" s="281">
        <v>1.9315283312612237</v>
      </c>
      <c r="W295" s="174">
        <f>+SUBTOTAL(9,W286:W294)</f>
        <v>5610983</v>
      </c>
      <c r="Y295" s="174">
        <f>+SUBTOTAL(9,Y286:Y294)</f>
        <v>0</v>
      </c>
    </row>
    <row r="296" spans="1:25" ht="15.75" x14ac:dyDescent="0.25">
      <c r="A296" s="21"/>
      <c r="C296" s="16"/>
      <c r="E296" s="10"/>
      <c r="F296" s="14"/>
      <c r="G296" s="29"/>
      <c r="H296" s="14"/>
      <c r="I296" s="170"/>
      <c r="J296" s="14"/>
      <c r="K296" s="38"/>
      <c r="L296" s="38"/>
      <c r="M296" s="38"/>
      <c r="N296" s="38"/>
      <c r="O296" s="38"/>
      <c r="Q296" s="21"/>
      <c r="S296" s="20"/>
      <c r="T296" s="19"/>
      <c r="U296" s="281"/>
    </row>
    <row r="297" spans="1:25" x14ac:dyDescent="0.2">
      <c r="A297" s="21"/>
      <c r="E297" s="2"/>
      <c r="G297" s="32"/>
      <c r="I297" s="170"/>
      <c r="K297" s="33"/>
      <c r="L297" s="33"/>
      <c r="M297" s="33"/>
      <c r="N297" s="33"/>
      <c r="O297" s="33"/>
      <c r="Q297" s="21"/>
      <c r="S297" s="20"/>
      <c r="T297" s="19"/>
      <c r="U297" s="281"/>
    </row>
    <row r="298" spans="1:25" ht="15.75" x14ac:dyDescent="0.25">
      <c r="A298" s="21"/>
      <c r="B298" s="19"/>
      <c r="C298" s="4" t="s">
        <v>44</v>
      </c>
      <c r="D298" s="19"/>
      <c r="E298" s="2"/>
      <c r="F298" s="19"/>
      <c r="G298" s="32"/>
      <c r="H298" s="19"/>
      <c r="I298" s="170"/>
      <c r="J298" s="19"/>
      <c r="K298" s="33"/>
      <c r="L298" s="33"/>
      <c r="M298" s="33"/>
      <c r="N298" s="33"/>
      <c r="O298" s="33"/>
      <c r="P298" s="19"/>
      <c r="Q298" s="21"/>
      <c r="R298" s="19"/>
      <c r="S298" s="20"/>
      <c r="T298" s="19"/>
      <c r="U298" s="281"/>
    </row>
    <row r="299" spans="1:25" s="57" customFormat="1" ht="15.75" x14ac:dyDescent="0.25">
      <c r="A299" s="56"/>
      <c r="C299" s="60"/>
      <c r="E299" s="61"/>
      <c r="G299" s="41"/>
      <c r="I299" s="169"/>
      <c r="K299" s="62"/>
      <c r="L299" s="62"/>
      <c r="M299" s="62"/>
      <c r="N299" s="62"/>
      <c r="O299" s="62"/>
      <c r="Q299" s="56"/>
      <c r="S299" s="63"/>
      <c r="T299" s="64"/>
      <c r="U299" s="286"/>
      <c r="W299" s="156"/>
      <c r="Y299" s="161"/>
    </row>
    <row r="300" spans="1:25" x14ac:dyDescent="0.2">
      <c r="A300" s="21">
        <v>361</v>
      </c>
      <c r="C300" s="71" t="s">
        <v>125</v>
      </c>
      <c r="E300" s="1" t="s">
        <v>192</v>
      </c>
      <c r="F300" s="1"/>
      <c r="G300" s="32">
        <v>-10</v>
      </c>
      <c r="I300" s="170">
        <v>4257660.38</v>
      </c>
      <c r="J300" s="43"/>
      <c r="K300" s="44">
        <v>1934525</v>
      </c>
      <c r="L300" s="44"/>
      <c r="M300" s="44">
        <v>2748901</v>
      </c>
      <c r="N300" s="44"/>
      <c r="O300" s="44">
        <v>68679</v>
      </c>
      <c r="Q300" s="67">
        <f t="shared" ref="Q300:Q311" si="141">IF(O300/I300*100=0,"-     ",O300/I300*100)</f>
        <v>1.6130690066923563</v>
      </c>
      <c r="S300" s="76">
        <v>40</v>
      </c>
      <c r="T300" s="19"/>
      <c r="U300" s="281">
        <v>1.6130690066923563</v>
      </c>
      <c r="W300" s="154">
        <f>I300*(U300/100)</f>
        <v>68679</v>
      </c>
      <c r="Y300" s="159">
        <f t="shared" ref="Y300:Y311" si="142">O300-W300</f>
        <v>0</v>
      </c>
    </row>
    <row r="301" spans="1:25" x14ac:dyDescent="0.2">
      <c r="A301" s="21">
        <v>362</v>
      </c>
      <c r="C301" s="11" t="s">
        <v>41</v>
      </c>
      <c r="E301" s="1" t="s">
        <v>179</v>
      </c>
      <c r="F301" s="1"/>
      <c r="G301" s="32">
        <v>-15</v>
      </c>
      <c r="I301" s="170">
        <v>106268031.31999999</v>
      </c>
      <c r="J301" s="43"/>
      <c r="K301" s="44">
        <v>37506516</v>
      </c>
      <c r="L301" s="44"/>
      <c r="M301" s="44">
        <v>84701720</v>
      </c>
      <c r="N301" s="44"/>
      <c r="O301" s="44">
        <v>2221197</v>
      </c>
      <c r="Q301" s="67">
        <f t="shared" si="141"/>
        <v>2.0901836351060394</v>
      </c>
      <c r="S301" s="76">
        <v>38.1</v>
      </c>
      <c r="T301" s="19"/>
      <c r="U301" s="281">
        <v>2.0901836351060394</v>
      </c>
      <c r="W301" s="154">
        <f t="shared" ref="W301:W311" si="143">I301*(U301/100)</f>
        <v>2221197.0000000005</v>
      </c>
      <c r="Y301" s="159">
        <f t="shared" si="142"/>
        <v>0</v>
      </c>
    </row>
    <row r="302" spans="1:25" x14ac:dyDescent="0.2">
      <c r="A302" s="21">
        <v>364</v>
      </c>
      <c r="C302" t="s">
        <v>177</v>
      </c>
      <c r="E302" s="1" t="s">
        <v>123</v>
      </c>
      <c r="F302" s="1"/>
      <c r="G302" s="32">
        <v>-70</v>
      </c>
      <c r="I302" s="170">
        <v>135482459.5</v>
      </c>
      <c r="J302" s="43"/>
      <c r="K302" s="44">
        <v>68100569</v>
      </c>
      <c r="L302" s="44"/>
      <c r="M302" s="44">
        <v>162219612</v>
      </c>
      <c r="N302" s="44"/>
      <c r="O302" s="44">
        <v>4586729</v>
      </c>
      <c r="Q302" s="67">
        <f t="shared" si="141"/>
        <v>3.3854781031636056</v>
      </c>
      <c r="S302" s="76">
        <v>35.4</v>
      </c>
      <c r="T302" s="19"/>
      <c r="U302" s="281">
        <v>3.3854781031636056</v>
      </c>
      <c r="W302" s="154">
        <f t="shared" si="143"/>
        <v>4586729</v>
      </c>
      <c r="Y302" s="159">
        <f t="shared" si="142"/>
        <v>0</v>
      </c>
    </row>
    <row r="303" spans="1:25" x14ac:dyDescent="0.2">
      <c r="A303" s="21">
        <v>365</v>
      </c>
      <c r="C303" t="s">
        <v>42</v>
      </c>
      <c r="E303" s="1" t="s">
        <v>179</v>
      </c>
      <c r="F303" s="1"/>
      <c r="G303" s="32">
        <v>-60</v>
      </c>
      <c r="I303" s="170">
        <v>234012661.34</v>
      </c>
      <c r="J303" s="43"/>
      <c r="K303" s="44">
        <v>97059045</v>
      </c>
      <c r="L303" s="44"/>
      <c r="M303" s="44">
        <v>277361213</v>
      </c>
      <c r="N303" s="44"/>
      <c r="O303" s="44">
        <v>6977970</v>
      </c>
      <c r="Q303" s="67">
        <f t="shared" si="141"/>
        <v>2.9818771172648724</v>
      </c>
      <c r="S303" s="76">
        <v>39.700000000000003</v>
      </c>
      <c r="T303" s="19"/>
      <c r="U303" s="281">
        <v>2.9818771172648724</v>
      </c>
      <c r="W303" s="154">
        <f t="shared" si="143"/>
        <v>6977970</v>
      </c>
      <c r="Y303" s="159">
        <f t="shared" si="142"/>
        <v>0</v>
      </c>
    </row>
    <row r="304" spans="1:25" x14ac:dyDescent="0.2">
      <c r="A304" s="21">
        <v>366</v>
      </c>
      <c r="C304" s="71" t="s">
        <v>126</v>
      </c>
      <c r="E304" s="1" t="s">
        <v>193</v>
      </c>
      <c r="F304" s="1"/>
      <c r="G304" s="32">
        <v>-20</v>
      </c>
      <c r="I304" s="170">
        <v>69528364.129999995</v>
      </c>
      <c r="J304" s="43"/>
      <c r="K304" s="44">
        <v>26343100</v>
      </c>
      <c r="L304" s="44"/>
      <c r="M304" s="44">
        <v>57090937</v>
      </c>
      <c r="N304" s="44"/>
      <c r="O304" s="44">
        <v>1041697</v>
      </c>
      <c r="Q304" s="67">
        <f t="shared" si="141"/>
        <v>1.4982331499304327</v>
      </c>
      <c r="S304" s="76">
        <v>54.8</v>
      </c>
      <c r="T304" s="19"/>
      <c r="U304" s="281">
        <v>1.4982331499304327</v>
      </c>
      <c r="W304" s="154">
        <f t="shared" si="143"/>
        <v>1041697</v>
      </c>
      <c r="Y304" s="159">
        <f t="shared" si="142"/>
        <v>0</v>
      </c>
    </row>
    <row r="305" spans="1:25" x14ac:dyDescent="0.2">
      <c r="A305" s="21">
        <v>367</v>
      </c>
      <c r="C305" t="s">
        <v>45</v>
      </c>
      <c r="E305" s="1" t="s">
        <v>117</v>
      </c>
      <c r="F305" s="1"/>
      <c r="G305" s="32">
        <v>-20</v>
      </c>
      <c r="I305" s="170">
        <v>145471542.41</v>
      </c>
      <c r="J305" s="43"/>
      <c r="K305" s="44">
        <v>48421476</v>
      </c>
      <c r="L305" s="44"/>
      <c r="M305" s="44">
        <v>126144375</v>
      </c>
      <c r="N305" s="44"/>
      <c r="O305" s="44">
        <v>2797549</v>
      </c>
      <c r="Q305" s="67">
        <f t="shared" si="141"/>
        <v>1.923090216583619</v>
      </c>
      <c r="S305" s="76">
        <v>45.1</v>
      </c>
      <c r="T305" s="19"/>
      <c r="U305" s="281">
        <v>1.923090216583619</v>
      </c>
      <c r="W305" s="154">
        <f t="shared" si="143"/>
        <v>2797549</v>
      </c>
      <c r="Y305" s="159">
        <f t="shared" si="142"/>
        <v>0</v>
      </c>
    </row>
    <row r="306" spans="1:25" x14ac:dyDescent="0.2">
      <c r="A306" s="21">
        <v>368</v>
      </c>
      <c r="C306" t="s">
        <v>46</v>
      </c>
      <c r="E306" s="1" t="s">
        <v>186</v>
      </c>
      <c r="F306" s="1"/>
      <c r="G306" s="32">
        <v>-20</v>
      </c>
      <c r="I306" s="170">
        <v>140346229.93000001</v>
      </c>
      <c r="J306" s="43"/>
      <c r="K306" s="44">
        <v>63165088</v>
      </c>
      <c r="L306" s="44"/>
      <c r="M306" s="44">
        <v>105250388</v>
      </c>
      <c r="N306" s="44"/>
      <c r="O306" s="44">
        <v>3341572</v>
      </c>
      <c r="Q306" s="67">
        <f t="shared" si="141"/>
        <v>2.3809488873813454</v>
      </c>
      <c r="S306" s="76">
        <v>31.5</v>
      </c>
      <c r="T306" s="19"/>
      <c r="U306" s="281">
        <v>2.3809488873813454</v>
      </c>
      <c r="W306" s="154">
        <f t="shared" si="143"/>
        <v>3341571.9999999995</v>
      </c>
      <c r="Y306" s="159">
        <f t="shared" si="142"/>
        <v>0</v>
      </c>
    </row>
    <row r="307" spans="1:25" x14ac:dyDescent="0.2">
      <c r="A307" s="21">
        <v>369.1</v>
      </c>
      <c r="C307" t="s">
        <v>93</v>
      </c>
      <c r="E307" s="1" t="s">
        <v>183</v>
      </c>
      <c r="F307" s="1"/>
      <c r="G307" s="32">
        <v>-40</v>
      </c>
      <c r="I307" s="170">
        <v>6152801.5</v>
      </c>
      <c r="J307" s="43"/>
      <c r="K307" s="44">
        <v>1616005</v>
      </c>
      <c r="L307" s="44"/>
      <c r="M307" s="44">
        <v>6997917</v>
      </c>
      <c r="N307" s="44"/>
      <c r="O307" s="44">
        <v>204433</v>
      </c>
      <c r="Q307" s="67">
        <f t="shared" si="141"/>
        <v>3.3226002821641489</v>
      </c>
      <c r="S307" s="76">
        <v>34.200000000000003</v>
      </c>
      <c r="T307" s="19"/>
      <c r="U307" s="281">
        <v>3.3226002821641489</v>
      </c>
      <c r="W307" s="154">
        <f t="shared" si="143"/>
        <v>204432.99999999997</v>
      </c>
      <c r="Y307" s="159">
        <f t="shared" si="142"/>
        <v>0</v>
      </c>
    </row>
    <row r="308" spans="1:25" x14ac:dyDescent="0.2">
      <c r="A308" s="21">
        <v>369.2</v>
      </c>
      <c r="C308" t="s">
        <v>94</v>
      </c>
      <c r="E308" s="1" t="s">
        <v>190</v>
      </c>
      <c r="F308" s="1"/>
      <c r="G308" s="32">
        <v>-100</v>
      </c>
      <c r="I308" s="170">
        <v>21115396.68</v>
      </c>
      <c r="J308" s="43"/>
      <c r="K308" s="44">
        <v>19735617</v>
      </c>
      <c r="L308" s="44"/>
      <c r="M308" s="44">
        <v>22495176</v>
      </c>
      <c r="N308" s="44"/>
      <c r="O308" s="44">
        <v>758402</v>
      </c>
      <c r="Q308" s="67">
        <f t="shared" si="141"/>
        <v>3.5917014086613879</v>
      </c>
      <c r="S308" s="76">
        <v>29.7</v>
      </c>
      <c r="T308" s="19"/>
      <c r="U308" s="281">
        <v>3.5917014086613879</v>
      </c>
      <c r="W308" s="154">
        <f t="shared" si="143"/>
        <v>758401.99999999988</v>
      </c>
      <c r="Y308" s="159">
        <f t="shared" si="142"/>
        <v>0</v>
      </c>
    </row>
    <row r="309" spans="1:25" x14ac:dyDescent="0.2">
      <c r="A309" s="21">
        <v>370</v>
      </c>
      <c r="C309" t="s">
        <v>47</v>
      </c>
      <c r="E309" s="1" t="s">
        <v>194</v>
      </c>
      <c r="F309" s="1"/>
      <c r="G309" s="32">
        <v>0</v>
      </c>
      <c r="I309" s="170">
        <v>37655788.090000004</v>
      </c>
      <c r="J309" s="43"/>
      <c r="K309" s="44">
        <v>19907329</v>
      </c>
      <c r="L309" s="44"/>
      <c r="M309" s="44">
        <v>17748459</v>
      </c>
      <c r="N309" s="44"/>
      <c r="O309" s="44">
        <v>1099191</v>
      </c>
      <c r="Q309" s="67">
        <f t="shared" si="141"/>
        <v>2.9190492504707524</v>
      </c>
      <c r="S309" s="76">
        <v>16.100000000000001</v>
      </c>
      <c r="T309" s="19"/>
      <c r="U309" s="281">
        <v>2.9190492504707524</v>
      </c>
      <c r="W309" s="154">
        <f t="shared" si="143"/>
        <v>1099191</v>
      </c>
      <c r="Y309" s="159">
        <f t="shared" si="142"/>
        <v>0</v>
      </c>
    </row>
    <row r="310" spans="1:25" x14ac:dyDescent="0.2">
      <c r="A310" s="21">
        <v>373.1</v>
      </c>
      <c r="C310" t="s">
        <v>95</v>
      </c>
      <c r="E310" s="1" t="s">
        <v>195</v>
      </c>
      <c r="F310" s="1"/>
      <c r="G310" s="32">
        <v>-25</v>
      </c>
      <c r="I310" s="170">
        <v>34508233.240000002</v>
      </c>
      <c r="J310" s="43"/>
      <c r="K310" s="44">
        <v>12877300</v>
      </c>
      <c r="L310" s="44"/>
      <c r="M310" s="44">
        <v>30257992</v>
      </c>
      <c r="N310" s="44"/>
      <c r="O310" s="44">
        <v>1368855</v>
      </c>
      <c r="Q310" s="67">
        <f t="shared" si="141"/>
        <v>3.9667490087939372</v>
      </c>
      <c r="S310" s="76">
        <v>22.1</v>
      </c>
      <c r="T310" s="19"/>
      <c r="U310" s="281">
        <v>3.9667490087939372</v>
      </c>
      <c r="W310" s="154">
        <f t="shared" si="143"/>
        <v>1368855</v>
      </c>
      <c r="Y310" s="159">
        <f t="shared" si="142"/>
        <v>0</v>
      </c>
    </row>
    <row r="311" spans="1:25" x14ac:dyDescent="0.2">
      <c r="A311" s="21">
        <v>373.2</v>
      </c>
      <c r="C311" s="50" t="s">
        <v>102</v>
      </c>
      <c r="E311" s="1" t="s">
        <v>196</v>
      </c>
      <c r="F311" s="1"/>
      <c r="G311" s="32">
        <v>-30</v>
      </c>
      <c r="I311" s="172">
        <v>48188855.100000001</v>
      </c>
      <c r="J311" s="43"/>
      <c r="K311" s="44">
        <v>21419157</v>
      </c>
      <c r="L311" s="44"/>
      <c r="M311" s="44">
        <v>41226355</v>
      </c>
      <c r="N311" s="44"/>
      <c r="O311" s="44">
        <v>1660101</v>
      </c>
      <c r="Q311" s="67">
        <f t="shared" si="141"/>
        <v>3.4449895033924554</v>
      </c>
      <c r="S311" s="76">
        <v>24.8</v>
      </c>
      <c r="T311" s="19"/>
      <c r="U311" s="281">
        <v>3.4449895033924554</v>
      </c>
      <c r="W311" s="154">
        <f t="shared" si="143"/>
        <v>1660100.9999999998</v>
      </c>
      <c r="Y311" s="164">
        <f t="shared" si="142"/>
        <v>0</v>
      </c>
    </row>
    <row r="312" spans="1:25" x14ac:dyDescent="0.2">
      <c r="A312" s="21"/>
      <c r="E312" s="2"/>
      <c r="G312" s="32"/>
      <c r="I312" s="170"/>
      <c r="K312" s="37"/>
      <c r="L312" s="33"/>
      <c r="M312" s="37"/>
      <c r="N312" s="33"/>
      <c r="O312" s="37"/>
      <c r="Q312" s="21"/>
      <c r="S312" s="20"/>
      <c r="T312" s="19"/>
      <c r="U312" s="281"/>
    </row>
    <row r="313" spans="1:25" ht="15.75" x14ac:dyDescent="0.25">
      <c r="A313" s="21"/>
      <c r="C313" s="16" t="s">
        <v>48</v>
      </c>
      <c r="E313" s="10"/>
      <c r="F313" s="14"/>
      <c r="G313" s="29"/>
      <c r="H313" s="14"/>
      <c r="I313" s="38">
        <f>+SUBTOTAL(9,I300:I312)</f>
        <v>982988023.62</v>
      </c>
      <c r="J313" s="14"/>
      <c r="K313" s="38">
        <f>+SUBTOTAL(9,K300:K312)</f>
        <v>418085727</v>
      </c>
      <c r="L313" s="38"/>
      <c r="M313" s="38">
        <f>+SUBTOTAL(9,M300:M312)</f>
        <v>934243045</v>
      </c>
      <c r="N313" s="38"/>
      <c r="O313" s="38">
        <f>+SUBTOTAL(9,O300:O312)</f>
        <v>26126375</v>
      </c>
      <c r="P313" s="14"/>
      <c r="Q313" s="82">
        <f t="shared" ref="Q313" si="144">IF(O313/I313*100=0,"-     ",O313/I313*100)</f>
        <v>2.6578528295579562</v>
      </c>
      <c r="R313" s="252"/>
      <c r="S313" s="277">
        <v>35.799999999999997</v>
      </c>
      <c r="T313" s="19"/>
      <c r="U313" s="281">
        <v>2.6578528295579562</v>
      </c>
      <c r="W313" s="38">
        <f>+SUBTOTAL(9,W300:W312)</f>
        <v>26126375</v>
      </c>
      <c r="Y313" s="38">
        <f>+SUBTOTAL(9,Y300:Y312)</f>
        <v>0</v>
      </c>
    </row>
    <row r="314" spans="1:25" ht="15.75" x14ac:dyDescent="0.25">
      <c r="A314" s="21"/>
      <c r="C314" s="16"/>
      <c r="E314" s="10"/>
      <c r="F314" s="14"/>
      <c r="G314" s="29"/>
      <c r="H314" s="14"/>
      <c r="I314" s="170"/>
      <c r="J314" s="14"/>
      <c r="K314" s="38"/>
      <c r="L314" s="38"/>
      <c r="M314" s="38"/>
      <c r="N314" s="38"/>
      <c r="O314" s="38"/>
      <c r="P314" s="14"/>
      <c r="Q314" s="21"/>
      <c r="S314" s="12"/>
      <c r="T314" s="19"/>
      <c r="U314" s="281"/>
    </row>
    <row r="315" spans="1:25" x14ac:dyDescent="0.2">
      <c r="A315" s="21"/>
      <c r="E315" s="2"/>
      <c r="G315" s="32"/>
      <c r="I315" s="170"/>
      <c r="K315" s="33"/>
      <c r="L315" s="33"/>
      <c r="M315" s="33"/>
      <c r="N315" s="33"/>
      <c r="O315" s="33"/>
      <c r="Q315" s="21"/>
      <c r="S315" s="20"/>
      <c r="T315" s="19"/>
      <c r="U315" s="281"/>
    </row>
    <row r="316" spans="1:25" ht="15.75" x14ac:dyDescent="0.25">
      <c r="A316" s="21"/>
      <c r="C316" s="46" t="s">
        <v>49</v>
      </c>
      <c r="E316" s="2"/>
      <c r="G316" s="32"/>
      <c r="I316" s="170"/>
      <c r="K316" s="33"/>
      <c r="L316" s="33"/>
      <c r="M316" s="33"/>
      <c r="N316" s="33"/>
      <c r="O316" s="33"/>
      <c r="Q316" s="21"/>
      <c r="S316" s="20"/>
      <c r="T316" s="19"/>
      <c r="U316" s="281"/>
    </row>
    <row r="317" spans="1:25" x14ac:dyDescent="0.2">
      <c r="A317" s="21"/>
      <c r="C317" s="17"/>
      <c r="E317" s="2"/>
      <c r="G317" s="32"/>
      <c r="I317" s="170"/>
      <c r="K317" s="33"/>
      <c r="L317" s="33"/>
      <c r="M317" s="33"/>
      <c r="N317" s="33"/>
      <c r="O317" s="33"/>
      <c r="Q317" s="21"/>
      <c r="S317" s="20"/>
      <c r="T317" s="19"/>
      <c r="U317" s="281"/>
    </row>
    <row r="318" spans="1:25" x14ac:dyDescent="0.2">
      <c r="A318" s="67">
        <v>392.1</v>
      </c>
      <c r="C318" s="77" t="s">
        <v>128</v>
      </c>
      <c r="E318" s="1" t="s">
        <v>197</v>
      </c>
      <c r="F318" s="1"/>
      <c r="G318" s="32">
        <v>0</v>
      </c>
      <c r="I318" s="170">
        <v>1570997.82</v>
      </c>
      <c r="J318" s="43"/>
      <c r="K318" s="44">
        <v>1071980</v>
      </c>
      <c r="L318" s="44"/>
      <c r="M318" s="44">
        <v>499018</v>
      </c>
      <c r="N318" s="44"/>
      <c r="O318" s="44">
        <v>86083</v>
      </c>
      <c r="Q318" s="67">
        <f t="shared" ref="Q318:Q324" si="145">IF(O318/I318*100=0,"-     ",O318/I318*100)</f>
        <v>5.4795111046048426</v>
      </c>
      <c r="S318" s="76">
        <v>5.8</v>
      </c>
      <c r="T318" s="19"/>
      <c r="U318" s="281">
        <v>5.4795111046048426</v>
      </c>
      <c r="W318" s="154">
        <f>I318*(U318/100)</f>
        <v>86083</v>
      </c>
      <c r="Y318" s="159">
        <f t="shared" ref="Y318:Y324" si="146">O318-W318</f>
        <v>0</v>
      </c>
    </row>
    <row r="319" spans="1:25" x14ac:dyDescent="0.2">
      <c r="A319" s="21">
        <v>392.2</v>
      </c>
      <c r="C319" s="17" t="s">
        <v>96</v>
      </c>
      <c r="E319" s="1" t="s">
        <v>198</v>
      </c>
      <c r="F319" s="1"/>
      <c r="G319" s="32">
        <v>5</v>
      </c>
      <c r="H319" s="48"/>
      <c r="I319" s="170">
        <v>607413.67000000004</v>
      </c>
      <c r="J319" s="43"/>
      <c r="K319" s="44">
        <v>257488</v>
      </c>
      <c r="L319" s="44"/>
      <c r="M319" s="44">
        <v>319555</v>
      </c>
      <c r="N319" s="44"/>
      <c r="O319" s="44">
        <v>37747</v>
      </c>
      <c r="Q319" s="67">
        <f t="shared" si="145"/>
        <v>6.2143810494090452</v>
      </c>
      <c r="S319" s="76">
        <v>8.5</v>
      </c>
      <c r="T319" s="19"/>
      <c r="U319" s="281">
        <v>6.2143810494090452</v>
      </c>
      <c r="W319" s="154">
        <f t="shared" ref="W319:W324" si="147">I319*(U319/100)</f>
        <v>37746.999999999993</v>
      </c>
      <c r="Y319" s="159">
        <f t="shared" si="146"/>
        <v>0</v>
      </c>
    </row>
    <row r="320" spans="1:25" x14ac:dyDescent="0.2">
      <c r="A320" s="21">
        <v>392.3</v>
      </c>
      <c r="C320" s="77" t="s">
        <v>129</v>
      </c>
      <c r="E320" s="1" t="s">
        <v>199</v>
      </c>
      <c r="F320" s="1"/>
      <c r="G320" s="32">
        <v>0</v>
      </c>
      <c r="H320" s="48"/>
      <c r="I320" s="170">
        <v>6613187.4199999999</v>
      </c>
      <c r="J320" s="43"/>
      <c r="K320" s="44">
        <v>6077693</v>
      </c>
      <c r="L320" s="44"/>
      <c r="M320" s="44">
        <v>535494</v>
      </c>
      <c r="N320" s="44"/>
      <c r="O320" s="44">
        <v>39795</v>
      </c>
      <c r="Q320" s="67">
        <f t="shared" si="145"/>
        <v>0.60175218805457653</v>
      </c>
      <c r="S320" s="76">
        <v>13.5</v>
      </c>
      <c r="T320" s="19"/>
      <c r="U320" s="281">
        <v>0.60175218805457653</v>
      </c>
      <c r="W320" s="154">
        <f t="shared" si="147"/>
        <v>39795</v>
      </c>
      <c r="Y320" s="159">
        <f t="shared" si="146"/>
        <v>0</v>
      </c>
    </row>
    <row r="321" spans="1:25" x14ac:dyDescent="0.2">
      <c r="A321" s="21">
        <v>394</v>
      </c>
      <c r="C321" s="17" t="s">
        <v>97</v>
      </c>
      <c r="E321" s="1" t="s">
        <v>200</v>
      </c>
      <c r="F321" s="1"/>
      <c r="G321" s="32">
        <v>0</v>
      </c>
      <c r="I321" s="170">
        <v>4603923.59</v>
      </c>
      <c r="J321" s="43"/>
      <c r="K321" s="44">
        <v>1508076</v>
      </c>
      <c r="L321" s="44"/>
      <c r="M321" s="44">
        <v>3095848</v>
      </c>
      <c r="N321" s="44"/>
      <c r="O321" s="44">
        <v>207415</v>
      </c>
      <c r="Q321" s="67">
        <f t="shared" si="145"/>
        <v>4.5051790270915424</v>
      </c>
      <c r="S321" s="76">
        <v>14.9</v>
      </c>
      <c r="T321" s="19"/>
      <c r="U321" s="281">
        <v>4.5051790270915424</v>
      </c>
      <c r="W321" s="154">
        <f t="shared" si="147"/>
        <v>207415</v>
      </c>
      <c r="Y321" s="159">
        <f t="shared" si="146"/>
        <v>0</v>
      </c>
    </row>
    <row r="322" spans="1:25" x14ac:dyDescent="0.2">
      <c r="A322" s="67">
        <v>396.1</v>
      </c>
      <c r="C322" s="72" t="s">
        <v>130</v>
      </c>
      <c r="E322" s="1" t="s">
        <v>201</v>
      </c>
      <c r="F322" s="1"/>
      <c r="G322" s="32">
        <v>0</v>
      </c>
      <c r="H322" s="48"/>
      <c r="I322" s="170">
        <v>1292580.47</v>
      </c>
      <c r="J322" s="43"/>
      <c r="K322" s="44">
        <v>1292580</v>
      </c>
      <c r="L322" s="44"/>
      <c r="M322" s="44">
        <v>0</v>
      </c>
      <c r="N322" s="44"/>
      <c r="O322" s="44">
        <v>0</v>
      </c>
      <c r="Q322" s="67" t="str">
        <f t="shared" si="145"/>
        <v xml:space="preserve">-     </v>
      </c>
      <c r="S322" s="76" t="s">
        <v>270</v>
      </c>
      <c r="T322" s="19"/>
      <c r="U322" s="281" t="s">
        <v>270</v>
      </c>
      <c r="W322" s="154">
        <v>0</v>
      </c>
      <c r="Y322" s="159">
        <f t="shared" si="146"/>
        <v>0</v>
      </c>
    </row>
    <row r="323" spans="1:25" x14ac:dyDescent="0.2">
      <c r="A323" s="21">
        <v>396.2</v>
      </c>
      <c r="C323" s="72" t="s">
        <v>131</v>
      </c>
      <c r="E323" s="1" t="s">
        <v>202</v>
      </c>
      <c r="F323" s="1"/>
      <c r="G323" s="32">
        <v>0</v>
      </c>
      <c r="H323" s="48"/>
      <c r="I323" s="170">
        <v>151086.93</v>
      </c>
      <c r="J323" s="43"/>
      <c r="K323" s="44">
        <v>26948</v>
      </c>
      <c r="L323" s="44"/>
      <c r="M323" s="44">
        <v>124139</v>
      </c>
      <c r="N323" s="44"/>
      <c r="O323" s="44">
        <v>11484</v>
      </c>
      <c r="Q323" s="67">
        <f t="shared" si="145"/>
        <v>7.600922197571955</v>
      </c>
      <c r="S323" s="76">
        <v>10.8</v>
      </c>
      <c r="T323" s="19"/>
      <c r="U323" s="281">
        <v>7.600922197571955</v>
      </c>
      <c r="W323" s="154">
        <f t="shared" si="147"/>
        <v>11484</v>
      </c>
      <c r="Y323" s="159">
        <f t="shared" si="146"/>
        <v>0</v>
      </c>
    </row>
    <row r="324" spans="1:25" x14ac:dyDescent="0.2">
      <c r="A324" s="21">
        <v>396.3</v>
      </c>
      <c r="C324" s="72" t="s">
        <v>132</v>
      </c>
      <c r="E324" s="1" t="s">
        <v>203</v>
      </c>
      <c r="F324" s="1"/>
      <c r="G324" s="32">
        <v>0</v>
      </c>
      <c r="I324" s="172">
        <v>1110684.81</v>
      </c>
      <c r="J324" s="43"/>
      <c r="K324" s="44">
        <v>925971</v>
      </c>
      <c r="L324" s="44"/>
      <c r="M324" s="44">
        <v>184714</v>
      </c>
      <c r="N324" s="44"/>
      <c r="O324" s="44">
        <v>23551</v>
      </c>
      <c r="Q324" s="67">
        <f t="shared" si="145"/>
        <v>2.120403537345577</v>
      </c>
      <c r="S324" s="76">
        <v>7.8</v>
      </c>
      <c r="T324" s="19"/>
      <c r="U324" s="281">
        <v>2.120403537345577</v>
      </c>
      <c r="W324" s="154">
        <f t="shared" si="147"/>
        <v>23551</v>
      </c>
      <c r="Y324" s="164">
        <f t="shared" si="146"/>
        <v>0</v>
      </c>
    </row>
    <row r="325" spans="1:25" x14ac:dyDescent="0.2">
      <c r="A325" s="21"/>
      <c r="E325" s="1"/>
      <c r="G325" s="32"/>
      <c r="I325" s="170"/>
      <c r="K325" s="37"/>
      <c r="L325" s="33"/>
      <c r="M325" s="37"/>
      <c r="N325" s="33"/>
      <c r="O325" s="37"/>
      <c r="Q325" s="21"/>
      <c r="S325" s="20"/>
      <c r="T325" s="19"/>
      <c r="U325" s="281"/>
    </row>
    <row r="326" spans="1:25" ht="15.75" x14ac:dyDescent="0.25">
      <c r="A326" s="19"/>
      <c r="C326" s="16" t="s">
        <v>50</v>
      </c>
      <c r="E326" s="2"/>
      <c r="G326" s="32"/>
      <c r="I326" s="177">
        <f>+SUBTOTAL(9,I318:I325)</f>
        <v>15949874.710000001</v>
      </c>
      <c r="J326" s="14"/>
      <c r="K326" s="177">
        <f>+SUBTOTAL(9,K318:K325)</f>
        <v>11160736</v>
      </c>
      <c r="L326" s="38"/>
      <c r="M326" s="177">
        <f>+SUBTOTAL(9,M318:M325)</f>
        <v>4758768</v>
      </c>
      <c r="N326" s="38"/>
      <c r="O326" s="177">
        <f>+SUBTOTAL(9,O318:O325)</f>
        <v>406075</v>
      </c>
      <c r="P326" s="14"/>
      <c r="Q326" s="67">
        <f t="shared" ref="Q326" si="148">IF(O326/I326*100=0,"-     ",O326/I326*100)</f>
        <v>2.5459447637253567</v>
      </c>
      <c r="S326" s="76">
        <v>11.7</v>
      </c>
      <c r="T326" s="19"/>
      <c r="U326" s="281">
        <v>2.5459447637253567</v>
      </c>
      <c r="W326" s="177">
        <f>+SUBTOTAL(9,W318:W325)</f>
        <v>406075</v>
      </c>
      <c r="Y326" s="177">
        <f>+SUBTOTAL(9,Y318:Y325)</f>
        <v>0</v>
      </c>
    </row>
    <row r="327" spans="1:25" ht="15.75" x14ac:dyDescent="0.25">
      <c r="A327" s="19"/>
      <c r="C327" s="14"/>
      <c r="E327" s="2"/>
      <c r="G327" s="32"/>
      <c r="I327" s="174"/>
      <c r="J327" s="14"/>
      <c r="K327" s="174"/>
      <c r="L327" s="38"/>
      <c r="M327" s="174"/>
      <c r="N327" s="38"/>
      <c r="O327" s="174"/>
      <c r="P327" s="14"/>
      <c r="Q327" s="21"/>
      <c r="S327" s="12"/>
      <c r="T327" s="19"/>
      <c r="U327" s="281"/>
      <c r="W327" s="174"/>
      <c r="Y327" s="174"/>
    </row>
    <row r="328" spans="1:25" ht="16.5" thickBot="1" x14ac:dyDescent="0.3">
      <c r="A328" s="19"/>
      <c r="C328" s="16" t="s">
        <v>98</v>
      </c>
      <c r="E328" s="2"/>
      <c r="G328" s="32"/>
      <c r="I328" s="178">
        <f>+SUBTOTAL(9,I17:I327)</f>
        <v>3691278545.1599994</v>
      </c>
      <c r="J328" s="14"/>
      <c r="K328" s="178">
        <f>+SUBTOTAL(9,K17:K327)</f>
        <v>1794522567</v>
      </c>
      <c r="L328" s="38"/>
      <c r="M328" s="178">
        <f>+SUBTOTAL(9,M17:M327)</f>
        <v>2498567645.7010002</v>
      </c>
      <c r="N328" s="38"/>
      <c r="O328" s="178">
        <f>+SUBTOTAL(9,O17:O327)</f>
        <v>101561036.62249662</v>
      </c>
      <c r="P328" s="14"/>
      <c r="Q328" s="82">
        <f t="shared" ref="Q328" si="149">IF(O328/I328*100=0,"-     ",O328/I328*100)</f>
        <v>2.7513782929132602</v>
      </c>
      <c r="R328" s="252"/>
      <c r="S328" s="277">
        <v>23.5</v>
      </c>
      <c r="T328" s="19"/>
      <c r="U328" s="281">
        <v>3.0583636704421782</v>
      </c>
      <c r="W328" s="178">
        <f>+SUBTOTAL(9,W17:W327)</f>
        <v>112892722</v>
      </c>
      <c r="Y328" s="178">
        <f>+SUBTOTAL(9,Y17:Y327)</f>
        <v>-11443432.340661321</v>
      </c>
    </row>
    <row r="329" spans="1:25" ht="16.5" thickTop="1" x14ac:dyDescent="0.25">
      <c r="A329" s="19"/>
      <c r="C329" s="16"/>
      <c r="E329" s="2"/>
      <c r="G329" s="32"/>
      <c r="I329" s="170"/>
      <c r="J329" s="14"/>
      <c r="K329" s="38"/>
      <c r="L329" s="38"/>
      <c r="M329" s="38"/>
      <c r="N329" s="38"/>
      <c r="O329" s="38"/>
      <c r="P329" s="14"/>
      <c r="Q329" s="21"/>
      <c r="S329" s="12"/>
      <c r="T329" s="19"/>
      <c r="U329" s="150"/>
    </row>
    <row r="330" spans="1:25" x14ac:dyDescent="0.2">
      <c r="A330" s="19"/>
      <c r="E330" s="2"/>
      <c r="G330" s="32"/>
      <c r="I330" s="170"/>
      <c r="K330" s="33"/>
      <c r="L330" s="33"/>
      <c r="M330" s="33"/>
      <c r="N330" s="33"/>
      <c r="O330" s="33"/>
      <c r="Q330" s="21"/>
      <c r="S330" s="20"/>
      <c r="T330" s="19"/>
      <c r="U330" s="150"/>
    </row>
    <row r="331" spans="1:25" ht="15.75" x14ac:dyDescent="0.25">
      <c r="A331" s="19"/>
      <c r="C331" s="4" t="s">
        <v>52</v>
      </c>
      <c r="E331" s="2"/>
      <c r="G331" s="32"/>
      <c r="I331" s="170"/>
      <c r="J331" s="22"/>
      <c r="K331" s="33"/>
      <c r="L331" s="33"/>
      <c r="M331" s="33"/>
      <c r="N331" s="33"/>
      <c r="O331" s="33"/>
      <c r="P331" s="22"/>
      <c r="Q331" s="22"/>
      <c r="T331" s="19"/>
      <c r="U331" s="150"/>
    </row>
    <row r="332" spans="1:25" x14ac:dyDescent="0.2">
      <c r="A332" s="19"/>
      <c r="E332" s="2"/>
      <c r="G332" s="32"/>
      <c r="I332" s="170"/>
      <c r="J332" s="22"/>
      <c r="K332" s="33"/>
      <c r="L332" s="33"/>
      <c r="M332" s="33"/>
      <c r="N332" s="33"/>
      <c r="O332" s="33"/>
      <c r="P332" s="22"/>
      <c r="Q332" s="22"/>
      <c r="T332" s="19"/>
      <c r="U332" s="150"/>
    </row>
    <row r="333" spans="1:25" x14ac:dyDescent="0.2">
      <c r="A333" s="21">
        <v>301</v>
      </c>
      <c r="C333" t="s">
        <v>103</v>
      </c>
      <c r="E333" s="2"/>
      <c r="G333" s="32"/>
      <c r="I333" s="170">
        <v>2240.29</v>
      </c>
      <c r="J333" s="22" t="s">
        <v>0</v>
      </c>
      <c r="K333" s="42"/>
      <c r="L333" s="33"/>
      <c r="M333" s="33"/>
      <c r="N333" s="33"/>
      <c r="O333" s="33"/>
      <c r="P333" s="22"/>
      <c r="Q333" s="22"/>
      <c r="T333" s="19"/>
      <c r="U333" s="150"/>
    </row>
    <row r="334" spans="1:25" x14ac:dyDescent="0.2">
      <c r="A334" s="56">
        <v>310.2</v>
      </c>
      <c r="B334" s="57"/>
      <c r="C334" s="57" t="s">
        <v>53</v>
      </c>
      <c r="D334" s="57"/>
      <c r="E334" s="58"/>
      <c r="F334" s="57"/>
      <c r="G334" s="41"/>
      <c r="H334" s="57"/>
      <c r="I334" s="169">
        <v>6193327.3699999992</v>
      </c>
      <c r="J334" s="59" t="s">
        <v>0</v>
      </c>
      <c r="K334" s="33"/>
      <c r="L334" s="33"/>
      <c r="M334" s="33"/>
      <c r="N334" s="33"/>
      <c r="O334" s="33"/>
      <c r="P334" s="22"/>
      <c r="Q334" s="22"/>
      <c r="T334" s="19"/>
      <c r="U334" s="150"/>
    </row>
    <row r="335" spans="1:25" x14ac:dyDescent="0.2">
      <c r="A335" s="56">
        <v>310.25</v>
      </c>
      <c r="B335" s="57"/>
      <c r="C335" s="74" t="s">
        <v>53</v>
      </c>
      <c r="D335" s="57"/>
      <c r="E335" s="58"/>
      <c r="F335" s="57"/>
      <c r="G335" s="41"/>
      <c r="H335" s="57"/>
      <c r="I335" s="169">
        <v>100000</v>
      </c>
      <c r="J335" s="59"/>
      <c r="K335" s="33"/>
      <c r="L335" s="33"/>
      <c r="M335" s="33"/>
      <c r="N335" s="33"/>
      <c r="O335" s="33"/>
      <c r="P335" s="22"/>
      <c r="Q335" s="22"/>
      <c r="T335" s="19"/>
      <c r="U335" s="150"/>
    </row>
    <row r="336" spans="1:25" x14ac:dyDescent="0.2">
      <c r="A336" s="56">
        <v>330.2</v>
      </c>
      <c r="B336" s="57"/>
      <c r="C336" s="57" t="s">
        <v>54</v>
      </c>
      <c r="D336" s="57"/>
      <c r="E336" s="58"/>
      <c r="F336" s="57"/>
      <c r="G336" s="41"/>
      <c r="H336" s="57"/>
      <c r="I336" s="169">
        <v>6.5</v>
      </c>
      <c r="J336" s="59" t="s">
        <v>0</v>
      </c>
      <c r="K336" s="33"/>
      <c r="L336" s="33"/>
      <c r="M336" s="33"/>
      <c r="N336" s="33"/>
      <c r="O336" s="33"/>
      <c r="P336" s="22"/>
      <c r="Q336" s="22"/>
      <c r="T336" s="19"/>
      <c r="U336" s="150"/>
    </row>
    <row r="337" spans="1:25" x14ac:dyDescent="0.2">
      <c r="A337" s="56">
        <v>340.2</v>
      </c>
      <c r="B337" s="57"/>
      <c r="C337" s="57" t="s">
        <v>53</v>
      </c>
      <c r="D337" s="57"/>
      <c r="E337" s="58"/>
      <c r="F337" s="57"/>
      <c r="G337" s="41"/>
      <c r="H337" s="57"/>
      <c r="I337" s="169">
        <v>8132.93</v>
      </c>
      <c r="J337" s="59" t="s">
        <v>0</v>
      </c>
      <c r="K337" s="33"/>
      <c r="L337" s="33"/>
      <c r="M337" s="33"/>
      <c r="N337" s="33"/>
      <c r="O337" s="33"/>
      <c r="P337" s="22"/>
      <c r="Q337" s="22"/>
      <c r="T337" s="19"/>
      <c r="U337" s="150"/>
    </row>
    <row r="338" spans="1:25" x14ac:dyDescent="0.2">
      <c r="A338" s="56">
        <v>350.2</v>
      </c>
      <c r="B338" s="57"/>
      <c r="C338" s="57" t="s">
        <v>54</v>
      </c>
      <c r="D338" s="57"/>
      <c r="E338" s="58"/>
      <c r="F338" s="57"/>
      <c r="G338" s="41"/>
      <c r="H338" s="57"/>
      <c r="I338" s="169">
        <v>1573048.99</v>
      </c>
      <c r="J338" s="59" t="s">
        <v>0</v>
      </c>
      <c r="K338" s="33"/>
      <c r="L338" s="33"/>
      <c r="M338" s="33"/>
      <c r="N338" s="33"/>
      <c r="O338" s="33"/>
      <c r="P338" s="22"/>
      <c r="Q338" s="22"/>
      <c r="T338" s="19"/>
      <c r="U338" s="150"/>
    </row>
    <row r="339" spans="1:25" x14ac:dyDescent="0.2">
      <c r="A339" s="56">
        <v>360.2</v>
      </c>
      <c r="B339" s="57"/>
      <c r="C339" s="57" t="s">
        <v>54</v>
      </c>
      <c r="D339" s="57"/>
      <c r="E339" s="58"/>
      <c r="F339" s="57"/>
      <c r="G339" s="41"/>
      <c r="H339" s="57"/>
      <c r="I339" s="171">
        <v>4110848.6500000004</v>
      </c>
      <c r="J339" s="59" t="s">
        <v>0</v>
      </c>
      <c r="K339" s="33"/>
      <c r="L339" s="33"/>
      <c r="M339" s="33"/>
      <c r="N339" s="33"/>
      <c r="O339" s="33"/>
      <c r="P339" s="22"/>
      <c r="Q339" s="22"/>
      <c r="T339" s="19"/>
      <c r="U339" s="150"/>
    </row>
    <row r="340" spans="1:25" x14ac:dyDescent="0.2">
      <c r="A340" s="21"/>
      <c r="E340" s="2"/>
      <c r="G340" s="32"/>
      <c r="I340" s="170"/>
      <c r="J340" s="22"/>
      <c r="K340" s="33"/>
      <c r="L340" s="33"/>
      <c r="M340" s="33"/>
      <c r="N340" s="33"/>
      <c r="O340" s="33"/>
      <c r="P340" s="22"/>
      <c r="Q340" s="22"/>
      <c r="T340" s="19"/>
      <c r="U340" s="150"/>
    </row>
    <row r="341" spans="1:25" ht="15.75" x14ac:dyDescent="0.25">
      <c r="A341" s="19"/>
      <c r="C341" s="16" t="s">
        <v>55</v>
      </c>
      <c r="G341" s="32"/>
      <c r="I341" s="177">
        <f>+SUBTOTAL(9,I333:I340)</f>
        <v>11987604.73</v>
      </c>
      <c r="J341" s="13"/>
      <c r="K341" s="33"/>
      <c r="L341" s="38"/>
      <c r="M341" s="38"/>
      <c r="N341" s="38"/>
      <c r="O341" s="38"/>
      <c r="P341" s="13"/>
      <c r="Q341" s="22"/>
      <c r="T341" s="19"/>
      <c r="U341" s="150"/>
    </row>
    <row r="342" spans="1:25" s="48" customFormat="1" x14ac:dyDescent="0.2">
      <c r="A342" s="55"/>
      <c r="C342" s="47"/>
      <c r="G342" s="68"/>
      <c r="I342" s="175"/>
      <c r="J342" s="69"/>
      <c r="K342" s="52"/>
      <c r="L342" s="52"/>
      <c r="M342" s="52"/>
      <c r="N342" s="52"/>
      <c r="O342" s="52"/>
      <c r="P342" s="69"/>
      <c r="Q342" s="70"/>
      <c r="T342" s="55"/>
      <c r="U342" s="152"/>
      <c r="W342" s="69"/>
      <c r="Y342" s="165"/>
    </row>
    <row r="343" spans="1:25" s="48" customFormat="1" x14ac:dyDescent="0.2">
      <c r="A343" s="55"/>
      <c r="C343" s="47"/>
      <c r="G343" s="68"/>
      <c r="I343" s="175"/>
      <c r="J343" s="69"/>
      <c r="K343" s="52"/>
      <c r="L343" s="52"/>
      <c r="M343" s="52"/>
      <c r="N343" s="52"/>
      <c r="O343" s="52"/>
      <c r="P343" s="69"/>
      <c r="Q343" s="70"/>
      <c r="T343" s="55"/>
      <c r="U343" s="152"/>
      <c r="W343" s="69"/>
      <c r="Y343" s="165"/>
    </row>
    <row r="344" spans="1:25" s="48" customFormat="1" x14ac:dyDescent="0.2">
      <c r="A344" s="55"/>
      <c r="C344" s="47"/>
      <c r="G344" s="68"/>
      <c r="I344" s="175"/>
      <c r="J344" s="69"/>
      <c r="K344" s="52"/>
      <c r="L344" s="52"/>
      <c r="M344" s="52"/>
      <c r="N344" s="52"/>
      <c r="O344" s="52"/>
      <c r="P344" s="69"/>
      <c r="Q344" s="70"/>
      <c r="T344" s="55"/>
      <c r="U344" s="152"/>
      <c r="W344" s="69"/>
      <c r="Y344" s="165"/>
    </row>
    <row r="345" spans="1:25" ht="16.5" thickBot="1" x14ac:dyDescent="0.3">
      <c r="A345" s="19"/>
      <c r="C345" s="16" t="s">
        <v>51</v>
      </c>
      <c r="G345" s="32"/>
      <c r="I345" s="174">
        <f>+SUBTOTAL(9,I17:I344)</f>
        <v>3703266149.8899989</v>
      </c>
      <c r="J345" s="13"/>
      <c r="K345" s="174">
        <f>+SUBTOTAL(9,K17:K344)</f>
        <v>1794522567</v>
      </c>
      <c r="L345" s="38"/>
      <c r="M345" s="174">
        <f>+SUBTOTAL(9,M17:M344)</f>
        <v>2498567645.7010002</v>
      </c>
      <c r="N345" s="38"/>
      <c r="O345" s="174">
        <f>+SUBTOTAL(9,O17:O344)</f>
        <v>101561036.62249662</v>
      </c>
      <c r="P345" s="13"/>
      <c r="Q345" s="22"/>
      <c r="T345" s="19"/>
      <c r="U345" s="150"/>
    </row>
    <row r="346" spans="1:25" ht="16.5" thickTop="1" x14ac:dyDescent="0.25">
      <c r="A346" s="19"/>
      <c r="C346" s="16"/>
      <c r="G346" s="32"/>
      <c r="I346" s="179"/>
      <c r="J346" s="13"/>
      <c r="K346" s="39"/>
      <c r="L346" s="38"/>
      <c r="M346" s="39"/>
      <c r="N346" s="38"/>
      <c r="O346" s="39"/>
      <c r="P346" s="13"/>
      <c r="Q346" s="22"/>
      <c r="T346" s="19"/>
    </row>
    <row r="347" spans="1:25" ht="15.75" x14ac:dyDescent="0.25">
      <c r="A347" s="19"/>
      <c r="C347" s="16"/>
      <c r="G347" s="32"/>
      <c r="I347" s="180"/>
      <c r="J347" s="66"/>
      <c r="K347" s="65"/>
      <c r="L347" s="65"/>
      <c r="M347" s="65"/>
      <c r="N347" s="65"/>
      <c r="O347" s="65"/>
      <c r="P347" s="13"/>
      <c r="Q347" s="22"/>
      <c r="T347" s="19"/>
    </row>
    <row r="348" spans="1:25" x14ac:dyDescent="0.2">
      <c r="B348" s="23" t="s">
        <v>56</v>
      </c>
      <c r="G348" s="32"/>
      <c r="I348" s="167"/>
      <c r="J348" s="22"/>
      <c r="K348" s="33"/>
      <c r="L348" s="33"/>
      <c r="M348" s="33"/>
      <c r="N348" s="33"/>
      <c r="O348" s="33"/>
      <c r="P348" s="22"/>
      <c r="Q348" s="22"/>
      <c r="T348" s="19"/>
    </row>
    <row r="349" spans="1:25" x14ac:dyDescent="0.2">
      <c r="A349" s="19"/>
      <c r="B349" s="19"/>
      <c r="C349" s="19"/>
      <c r="D349" s="19"/>
      <c r="E349" s="19"/>
      <c r="F349" s="19"/>
      <c r="G349" s="32"/>
      <c r="H349" s="75"/>
      <c r="I349" s="181"/>
      <c r="J349" s="22"/>
      <c r="K349" s="33"/>
      <c r="L349" s="33"/>
      <c r="M349" s="33"/>
      <c r="N349" s="33"/>
      <c r="O349" s="33"/>
      <c r="P349" s="22"/>
      <c r="Q349" s="22"/>
      <c r="R349" s="19"/>
      <c r="S349" s="19"/>
      <c r="T349" s="19"/>
    </row>
    <row r="352" spans="1:25" ht="15.75" x14ac:dyDescent="0.25">
      <c r="C352" s="195" t="s">
        <v>256</v>
      </c>
    </row>
    <row r="354" spans="3:3" customFormat="1" x14ac:dyDescent="0.2">
      <c r="C354" s="71" t="s">
        <v>257</v>
      </c>
    </row>
    <row r="355" spans="3:3" customFormat="1" x14ac:dyDescent="0.2">
      <c r="C355" s="71" t="s">
        <v>259</v>
      </c>
    </row>
    <row r="356" spans="3:3" customFormat="1" x14ac:dyDescent="0.2">
      <c r="C356" s="71" t="s">
        <v>258</v>
      </c>
    </row>
  </sheetData>
  <mergeCells count="3">
    <mergeCell ref="A4:S4"/>
    <mergeCell ref="O8:Q8"/>
    <mergeCell ref="U8:W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Y356"/>
  <sheetViews>
    <sheetView topLeftCell="L1" workbookViewId="0">
      <selection activeCell="U328" sqref="U18:W328"/>
    </sheetView>
  </sheetViews>
  <sheetFormatPr defaultColWidth="9.77734375" defaultRowHeight="15" x14ac:dyDescent="0.2"/>
  <cols>
    <col min="1" max="1" width="9.77734375" customWidth="1"/>
    <col min="2" max="2" width="2.77734375" customWidth="1"/>
    <col min="3" max="3" width="51.77734375" customWidth="1"/>
    <col min="4" max="4" width="5.6640625" bestFit="1" customWidth="1"/>
    <col min="5" max="5" width="15.6640625" customWidth="1"/>
    <col min="6" max="6" width="3.77734375" customWidth="1"/>
    <col min="7" max="7" width="9.77734375" style="31" customWidth="1"/>
    <col min="8" max="8" width="3.77734375" customWidth="1"/>
    <col min="9" max="9" width="16" style="166" customWidth="1"/>
    <col min="10" max="10" width="3.77734375" customWidth="1"/>
    <col min="11" max="11" width="16.6640625" style="35" customWidth="1"/>
    <col min="12" max="12" width="3.77734375" style="35" customWidth="1"/>
    <col min="13" max="13" width="16" style="35" bestFit="1" customWidth="1"/>
    <col min="14" max="14" width="3.77734375" style="35" customWidth="1"/>
    <col min="15" max="15" width="12.77734375" style="35" customWidth="1"/>
    <col min="16" max="16" width="3.77734375" customWidth="1"/>
    <col min="17" max="17" width="11.77734375" customWidth="1"/>
    <col min="18" max="18" width="3.77734375" customWidth="1"/>
    <col min="19" max="19" width="12.77734375" customWidth="1"/>
    <col min="20" max="20" width="3.88671875" customWidth="1"/>
    <col min="21" max="21" width="14.6640625" style="31" customWidth="1"/>
    <col min="22" max="22" width="3.77734375" customWidth="1"/>
    <col min="23" max="23" width="15.21875" style="154" customWidth="1"/>
    <col min="24" max="24" width="3.77734375" customWidth="1"/>
    <col min="25" max="25" width="15.21875" style="159" customWidth="1"/>
  </cols>
  <sheetData>
    <row r="1" spans="1:25" x14ac:dyDescent="0.2">
      <c r="A1" s="19"/>
      <c r="B1" s="19"/>
      <c r="C1" s="19"/>
      <c r="D1" s="19"/>
      <c r="E1" s="19"/>
      <c r="F1" s="19"/>
      <c r="G1" s="27"/>
      <c r="H1" s="19"/>
      <c r="I1" s="167"/>
      <c r="J1" s="19"/>
      <c r="K1" s="33"/>
      <c r="L1" s="33"/>
      <c r="M1" s="33"/>
      <c r="N1" s="33"/>
      <c r="O1" s="33"/>
      <c r="P1" s="19"/>
      <c r="Q1" s="19"/>
      <c r="R1" s="19"/>
      <c r="S1" s="19"/>
      <c r="T1" s="19"/>
    </row>
    <row r="2" spans="1:25" s="89" customFormat="1" ht="15.75" x14ac:dyDescent="0.25">
      <c r="A2" s="86" t="s">
        <v>144</v>
      </c>
      <c r="B2" s="85"/>
      <c r="C2" s="85"/>
      <c r="D2" s="85"/>
      <c r="E2" s="85"/>
      <c r="F2" s="85"/>
      <c r="G2" s="85"/>
      <c r="H2" s="85"/>
      <c r="I2" s="190"/>
      <c r="J2" s="85"/>
      <c r="K2" s="85"/>
      <c r="L2" s="85"/>
      <c r="M2" s="85"/>
      <c r="N2" s="85"/>
      <c r="O2" s="85"/>
      <c r="P2" s="85"/>
      <c r="Q2" s="85"/>
      <c r="R2" s="85"/>
      <c r="S2" s="85"/>
      <c r="T2" s="87"/>
      <c r="U2" s="88"/>
      <c r="W2" s="155"/>
      <c r="Y2" s="160"/>
    </row>
    <row r="3" spans="1:25" s="57" customFormat="1" ht="15.75" x14ac:dyDescent="0.25">
      <c r="A3" s="85" t="s">
        <v>108</v>
      </c>
      <c r="B3" s="85"/>
      <c r="C3" s="85"/>
      <c r="D3" s="85"/>
      <c r="E3" s="85"/>
      <c r="F3" s="85"/>
      <c r="G3" s="85"/>
      <c r="H3" s="85"/>
      <c r="I3" s="190"/>
      <c r="J3" s="85"/>
      <c r="K3" s="85"/>
      <c r="L3" s="85"/>
      <c r="M3" s="85"/>
      <c r="N3" s="85"/>
      <c r="O3" s="85"/>
      <c r="P3" s="85"/>
      <c r="Q3" s="85"/>
      <c r="R3" s="85"/>
      <c r="S3" s="85"/>
      <c r="T3" s="64"/>
      <c r="U3" s="80"/>
      <c r="W3" s="156"/>
      <c r="Y3" s="161"/>
    </row>
    <row r="4" spans="1:25" s="57" customFormat="1" ht="15.75" x14ac:dyDescent="0.25">
      <c r="A4" s="296" t="s">
        <v>262</v>
      </c>
      <c r="B4" s="297"/>
      <c r="C4" s="297"/>
      <c r="D4" s="297"/>
      <c r="E4" s="297"/>
      <c r="F4" s="297"/>
      <c r="G4" s="297"/>
      <c r="H4" s="297"/>
      <c r="I4" s="297"/>
      <c r="J4" s="297"/>
      <c r="K4" s="297"/>
      <c r="L4" s="297"/>
      <c r="M4" s="297"/>
      <c r="N4" s="297"/>
      <c r="O4" s="297"/>
      <c r="P4" s="297"/>
      <c r="Q4" s="297"/>
      <c r="R4" s="297"/>
      <c r="S4" s="297"/>
      <c r="T4" s="64"/>
      <c r="U4" s="80"/>
      <c r="W4" s="156"/>
      <c r="Y4" s="161"/>
    </row>
    <row r="5" spans="1:25" ht="15.75" x14ac:dyDescent="0.25">
      <c r="A5" s="40" t="s">
        <v>109</v>
      </c>
      <c r="B5" s="40"/>
      <c r="C5" s="40"/>
      <c r="D5" s="40"/>
      <c r="E5" s="40"/>
      <c r="F5" s="40"/>
      <c r="G5" s="40"/>
      <c r="H5" s="40"/>
      <c r="I5" s="191"/>
      <c r="J5" s="40"/>
      <c r="K5" s="40"/>
      <c r="L5" s="40"/>
      <c r="M5" s="40"/>
      <c r="N5" s="40"/>
      <c r="O5" s="40"/>
      <c r="P5" s="40"/>
      <c r="Q5" s="40"/>
      <c r="R5" s="40"/>
      <c r="S5" s="40"/>
      <c r="T5" s="19"/>
    </row>
    <row r="6" spans="1:25" ht="15.75" x14ac:dyDescent="0.25">
      <c r="A6" s="73" t="s">
        <v>127</v>
      </c>
      <c r="B6" s="40"/>
      <c r="C6" s="40"/>
      <c r="D6" s="40"/>
      <c r="E6" s="40"/>
      <c r="F6" s="40"/>
      <c r="G6" s="40"/>
      <c r="H6" s="40"/>
      <c r="I6" s="191"/>
      <c r="J6" s="40"/>
      <c r="K6" s="40"/>
      <c r="L6" s="40"/>
      <c r="M6" s="40"/>
      <c r="N6" s="40"/>
      <c r="O6" s="40"/>
      <c r="P6" s="40"/>
      <c r="Q6" s="40"/>
      <c r="R6" s="40"/>
      <c r="S6" s="40"/>
      <c r="T6" s="19"/>
    </row>
    <row r="7" spans="1:25" ht="16.5" thickBot="1" x14ac:dyDescent="0.3">
      <c r="A7" s="8"/>
      <c r="B7" s="25"/>
      <c r="C7" s="25"/>
      <c r="D7" s="25"/>
      <c r="E7" s="25"/>
      <c r="F7" s="25"/>
      <c r="G7" s="28"/>
      <c r="H7" s="25"/>
      <c r="I7" s="192"/>
      <c r="J7" s="25"/>
      <c r="K7" s="34"/>
      <c r="L7" s="34"/>
      <c r="M7" s="34"/>
      <c r="N7" s="34"/>
      <c r="T7" s="19"/>
    </row>
    <row r="8" spans="1:25" ht="16.5" thickBot="1" x14ac:dyDescent="0.3">
      <c r="A8" s="19"/>
      <c r="B8" s="14"/>
      <c r="C8" s="4"/>
      <c r="D8" s="10"/>
      <c r="E8" s="10"/>
      <c r="F8" s="10"/>
      <c r="G8" s="29" t="s">
        <v>1</v>
      </c>
      <c r="H8" s="10"/>
      <c r="I8" s="193"/>
      <c r="J8" s="10"/>
      <c r="K8" s="36" t="s">
        <v>2</v>
      </c>
      <c r="L8" s="36"/>
      <c r="M8" s="36"/>
      <c r="N8" s="36"/>
      <c r="O8" s="301" t="s">
        <v>263</v>
      </c>
      <c r="P8" s="302"/>
      <c r="Q8" s="303"/>
      <c r="R8" s="2"/>
      <c r="S8" s="10" t="s">
        <v>3</v>
      </c>
      <c r="T8" s="19"/>
      <c r="U8" s="298" t="s">
        <v>263</v>
      </c>
      <c r="V8" s="299"/>
      <c r="W8" s="300"/>
      <c r="X8" s="149"/>
    </row>
    <row r="9" spans="1:25" ht="15.75" x14ac:dyDescent="0.25">
      <c r="A9" s="19"/>
      <c r="B9" s="14"/>
      <c r="C9" s="10"/>
      <c r="D9" s="10"/>
      <c r="E9" s="10" t="s">
        <v>4</v>
      </c>
      <c r="F9" s="10"/>
      <c r="G9" s="29" t="s">
        <v>5</v>
      </c>
      <c r="H9" s="10"/>
      <c r="I9" s="193" t="s">
        <v>6</v>
      </c>
      <c r="J9" s="10"/>
      <c r="K9" s="36" t="s">
        <v>7</v>
      </c>
      <c r="L9" s="36"/>
      <c r="M9" s="36" t="s">
        <v>8</v>
      </c>
      <c r="N9" s="36"/>
      <c r="O9" s="236" t="s">
        <v>9</v>
      </c>
      <c r="P9" s="237"/>
      <c r="Q9" s="238" t="s">
        <v>10</v>
      </c>
      <c r="R9" s="2"/>
      <c r="S9" s="10" t="s">
        <v>11</v>
      </c>
      <c r="T9" s="19"/>
    </row>
    <row r="10" spans="1:25" ht="15.75" x14ac:dyDescent="0.25">
      <c r="A10" s="19"/>
      <c r="B10" s="14"/>
      <c r="C10" s="10" t="s">
        <v>12</v>
      </c>
      <c r="D10" s="10"/>
      <c r="E10" s="10" t="s">
        <v>13</v>
      </c>
      <c r="F10" s="10"/>
      <c r="G10" s="29" t="s">
        <v>14</v>
      </c>
      <c r="H10" s="10"/>
      <c r="I10" s="193" t="s">
        <v>15</v>
      </c>
      <c r="J10" s="10"/>
      <c r="K10" s="36" t="s">
        <v>16</v>
      </c>
      <c r="L10" s="36"/>
      <c r="M10" s="36" t="s">
        <v>17</v>
      </c>
      <c r="N10" s="36"/>
      <c r="O10" s="36" t="s">
        <v>18</v>
      </c>
      <c r="P10" s="10"/>
      <c r="Q10" s="4" t="s">
        <v>19</v>
      </c>
      <c r="R10" s="2"/>
      <c r="S10" s="10" t="s">
        <v>20</v>
      </c>
      <c r="T10" s="19"/>
      <c r="U10" s="148" t="s">
        <v>251</v>
      </c>
      <c r="V10" s="10"/>
      <c r="W10" s="157" t="s">
        <v>252</v>
      </c>
      <c r="X10" s="10"/>
      <c r="Y10" s="162" t="s">
        <v>250</v>
      </c>
    </row>
    <row r="11" spans="1:25" ht="15.75" x14ac:dyDescent="0.25">
      <c r="A11" s="19"/>
      <c r="B11" s="14"/>
      <c r="C11" s="26">
        <v>-1</v>
      </c>
      <c r="D11" s="9"/>
      <c r="E11" s="26">
        <v>-2</v>
      </c>
      <c r="F11" s="9"/>
      <c r="G11" s="30">
        <v>-3</v>
      </c>
      <c r="H11" s="9"/>
      <c r="I11" s="194">
        <v>-4</v>
      </c>
      <c r="J11" s="9"/>
      <c r="K11" s="26">
        <v>-5</v>
      </c>
      <c r="L11" s="36"/>
      <c r="M11" s="26" t="s">
        <v>261</v>
      </c>
      <c r="N11" s="36"/>
      <c r="O11" s="283" t="s">
        <v>272</v>
      </c>
      <c r="P11" s="9"/>
      <c r="Q11" s="5" t="s">
        <v>21</v>
      </c>
      <c r="S11" s="283" t="s">
        <v>271</v>
      </c>
      <c r="T11" s="19"/>
      <c r="U11" s="29">
        <v>-10</v>
      </c>
      <c r="V11" s="10"/>
      <c r="W11" s="9" t="s">
        <v>253</v>
      </c>
      <c r="X11" s="10"/>
      <c r="Y11" s="163" t="s">
        <v>254</v>
      </c>
    </row>
    <row r="12" spans="1:25" ht="15.75" x14ac:dyDescent="0.25">
      <c r="A12" s="19"/>
      <c r="B12" s="14"/>
      <c r="C12" s="9"/>
      <c r="D12" s="9"/>
      <c r="E12" s="9"/>
      <c r="F12" s="9"/>
      <c r="G12" s="29"/>
      <c r="H12" s="9"/>
      <c r="I12" s="193"/>
      <c r="J12" s="9"/>
      <c r="K12" s="36"/>
      <c r="L12" s="36"/>
      <c r="M12" s="36"/>
      <c r="N12" s="36"/>
      <c r="O12" s="36"/>
      <c r="P12" s="9"/>
      <c r="Q12" s="9"/>
      <c r="S12" s="9"/>
      <c r="T12" s="19"/>
    </row>
    <row r="13" spans="1:25" ht="15.75" x14ac:dyDescent="0.25">
      <c r="A13" s="19"/>
      <c r="C13" s="16" t="s">
        <v>99</v>
      </c>
      <c r="K13" s="33"/>
      <c r="L13" s="33"/>
      <c r="M13" s="33"/>
      <c r="N13" s="33"/>
      <c r="O13" s="33"/>
      <c r="T13" s="19"/>
    </row>
    <row r="14" spans="1:25" x14ac:dyDescent="0.2">
      <c r="A14" s="19"/>
      <c r="K14" s="33"/>
      <c r="L14" s="33"/>
      <c r="M14" s="33"/>
      <c r="N14" s="33"/>
      <c r="O14" s="33"/>
      <c r="T14" s="19"/>
    </row>
    <row r="15" spans="1:25" ht="15.75" x14ac:dyDescent="0.25">
      <c r="A15" s="19"/>
      <c r="C15" s="4" t="s">
        <v>23</v>
      </c>
      <c r="K15" s="33"/>
      <c r="L15" s="33"/>
      <c r="M15" s="33"/>
      <c r="N15" s="33"/>
      <c r="O15" s="33"/>
      <c r="Q15" s="20"/>
      <c r="S15" s="21"/>
      <c r="T15" s="19"/>
    </row>
    <row r="16" spans="1:25" ht="15.75" x14ac:dyDescent="0.25">
      <c r="A16" s="19"/>
      <c r="C16" s="6"/>
      <c r="K16" s="33"/>
      <c r="L16" s="33"/>
      <c r="M16" s="33"/>
      <c r="N16" s="33"/>
      <c r="O16" s="33"/>
      <c r="Q16" s="20"/>
      <c r="S16" s="21"/>
      <c r="T16" s="19"/>
    </row>
    <row r="17" spans="1:25" x14ac:dyDescent="0.2">
      <c r="A17" s="21">
        <v>311</v>
      </c>
      <c r="C17" t="s">
        <v>24</v>
      </c>
      <c r="I17" s="168"/>
      <c r="K17" s="33"/>
      <c r="L17" s="33"/>
      <c r="M17" s="33"/>
      <c r="N17" s="33"/>
      <c r="O17" s="33"/>
      <c r="T17" s="19"/>
    </row>
    <row r="18" spans="1:25" x14ac:dyDescent="0.2">
      <c r="A18" s="21"/>
      <c r="C18" s="11" t="s">
        <v>57</v>
      </c>
      <c r="E18" s="1" t="s">
        <v>124</v>
      </c>
      <c r="F18" s="1" t="s">
        <v>104</v>
      </c>
      <c r="G18" s="220">
        <f>'SK Production Salvage'!Q$10</f>
        <v>-6.0000000000000006E-4</v>
      </c>
      <c r="I18" s="169">
        <v>4233239.4800000004</v>
      </c>
      <c r="J18" s="43"/>
      <c r="K18" s="44">
        <v>4656563</v>
      </c>
      <c r="L18" s="44"/>
      <c r="M18" s="169">
        <f>+((1-G18)*I18)-K18</f>
        <v>-420783.57631199993</v>
      </c>
      <c r="N18" s="44"/>
      <c r="O18" s="44">
        <v>0</v>
      </c>
      <c r="Q18" s="67" t="str">
        <f t="shared" ref="Q18:Q39" si="0">IF(O18/I18*100=0,"-     ",O18/I18*100)</f>
        <v xml:space="preserve">-     </v>
      </c>
      <c r="S18" s="76" t="s">
        <v>270</v>
      </c>
      <c r="T18" s="19"/>
      <c r="U18" s="281">
        <v>0</v>
      </c>
      <c r="W18" s="154">
        <f>ROUND(I18*U18, 2)</f>
        <v>0</v>
      </c>
      <c r="Y18" s="159">
        <f>+O18-W18</f>
        <v>0</v>
      </c>
    </row>
    <row r="19" spans="1:25" x14ac:dyDescent="0.2">
      <c r="A19" s="21"/>
      <c r="C19" s="11" t="s">
        <v>58</v>
      </c>
      <c r="E19" s="1" t="s">
        <v>124</v>
      </c>
      <c r="F19" s="1" t="s">
        <v>104</v>
      </c>
      <c r="G19" s="220">
        <f>'SK Production Salvage'!Q$10</f>
        <v>-6.0000000000000006E-4</v>
      </c>
      <c r="I19" s="169">
        <v>2102422.4500000002</v>
      </c>
      <c r="J19" s="43"/>
      <c r="K19" s="44">
        <v>2312665</v>
      </c>
      <c r="L19" s="44"/>
      <c r="M19" s="169">
        <f t="shared" ref="M19:M37" si="1">+((1-G19)*I19)-K19</f>
        <v>-208981.09652999975</v>
      </c>
      <c r="N19" s="44"/>
      <c r="O19" s="44">
        <v>0</v>
      </c>
      <c r="Q19" s="67" t="str">
        <f t="shared" si="0"/>
        <v xml:space="preserve">-     </v>
      </c>
      <c r="S19" s="76" t="s">
        <v>270</v>
      </c>
      <c r="T19" s="19"/>
      <c r="U19" s="281">
        <v>0</v>
      </c>
      <c r="W19" s="154">
        <f t="shared" ref="W19:W37" si="2">I19*U19</f>
        <v>0</v>
      </c>
      <c r="Y19" s="159">
        <f t="shared" ref="Y19:Y37" si="3">+O19-W19</f>
        <v>0</v>
      </c>
    </row>
    <row r="20" spans="1:25" x14ac:dyDescent="0.2">
      <c r="A20" s="21"/>
      <c r="C20" s="11" t="s">
        <v>59</v>
      </c>
      <c r="E20" s="1" t="s">
        <v>124</v>
      </c>
      <c r="F20" s="1" t="s">
        <v>104</v>
      </c>
      <c r="G20" s="220">
        <f>'SK Production Salvage'!Q$10</f>
        <v>-6.0000000000000006E-4</v>
      </c>
      <c r="I20" s="169">
        <v>3536934.45</v>
      </c>
      <c r="J20" s="43"/>
      <c r="K20" s="44">
        <v>3890628</v>
      </c>
      <c r="L20" s="44"/>
      <c r="M20" s="169">
        <f t="shared" si="1"/>
        <v>-351571.38933000015</v>
      </c>
      <c r="N20" s="44"/>
      <c r="O20" s="44">
        <v>0</v>
      </c>
      <c r="Q20" s="67" t="str">
        <f t="shared" si="0"/>
        <v xml:space="preserve">-     </v>
      </c>
      <c r="S20" s="76" t="s">
        <v>270</v>
      </c>
      <c r="T20" s="19"/>
      <c r="U20" s="281">
        <v>0</v>
      </c>
      <c r="W20" s="154">
        <f t="shared" si="2"/>
        <v>0</v>
      </c>
      <c r="Y20" s="159">
        <f t="shared" si="3"/>
        <v>0</v>
      </c>
    </row>
    <row r="21" spans="1:25" x14ac:dyDescent="0.2">
      <c r="A21" s="21"/>
      <c r="C21" s="11" t="s">
        <v>60</v>
      </c>
      <c r="E21" s="1" t="s">
        <v>178</v>
      </c>
      <c r="F21" s="1" t="s">
        <v>104</v>
      </c>
      <c r="G21" s="220">
        <f>'SK Production Salvage'!Q$10</f>
        <v>-6.0000000000000006E-4</v>
      </c>
      <c r="I21" s="169">
        <v>4084601.8</v>
      </c>
      <c r="J21" s="43"/>
      <c r="K21" s="44">
        <v>4493062</v>
      </c>
      <c r="L21" s="44"/>
      <c r="M21" s="169">
        <f t="shared" si="1"/>
        <v>-406009.43892000057</v>
      </c>
      <c r="N21" s="44"/>
      <c r="O21" s="44">
        <v>0</v>
      </c>
      <c r="Q21" s="67" t="str">
        <f t="shared" si="0"/>
        <v xml:space="preserve">-     </v>
      </c>
      <c r="S21" s="76" t="s">
        <v>270</v>
      </c>
      <c r="T21" s="19"/>
      <c r="U21" s="281">
        <v>0</v>
      </c>
      <c r="W21" s="154">
        <f t="shared" si="2"/>
        <v>0</v>
      </c>
      <c r="Y21" s="159">
        <f t="shared" si="3"/>
        <v>0</v>
      </c>
    </row>
    <row r="22" spans="1:25" x14ac:dyDescent="0.2">
      <c r="A22" s="21"/>
      <c r="C22" s="72" t="s">
        <v>145</v>
      </c>
      <c r="E22" s="1" t="s">
        <v>178</v>
      </c>
      <c r="F22" s="1" t="s">
        <v>104</v>
      </c>
      <c r="G22" s="220">
        <f>'SK Production Salvage'!Q$10</f>
        <v>-6.0000000000000006E-4</v>
      </c>
      <c r="I22" s="169">
        <v>760360</v>
      </c>
      <c r="J22" s="43"/>
      <c r="K22" s="44">
        <v>836396</v>
      </c>
      <c r="L22" s="44"/>
      <c r="M22" s="169">
        <f t="shared" si="1"/>
        <v>-75579.784000000102</v>
      </c>
      <c r="N22" s="44"/>
      <c r="O22" s="44">
        <v>0</v>
      </c>
      <c r="Q22" s="67" t="str">
        <f t="shared" si="0"/>
        <v xml:space="preserve">-     </v>
      </c>
      <c r="S22" s="76" t="s">
        <v>270</v>
      </c>
      <c r="T22" s="19"/>
      <c r="U22" s="281">
        <v>0</v>
      </c>
      <c r="W22" s="154">
        <f t="shared" si="2"/>
        <v>0</v>
      </c>
      <c r="Y22" s="159">
        <f t="shared" si="3"/>
        <v>0</v>
      </c>
    </row>
    <row r="23" spans="1:25" x14ac:dyDescent="0.2">
      <c r="A23" s="21"/>
      <c r="C23" s="11" t="s">
        <v>61</v>
      </c>
      <c r="E23" s="1" t="s">
        <v>178</v>
      </c>
      <c r="F23" s="1" t="s">
        <v>104</v>
      </c>
      <c r="G23" s="220">
        <f>'SK Production Salvage'!Q$10</f>
        <v>-6.0000000000000006E-4</v>
      </c>
      <c r="I23" s="169">
        <v>6266327.4100000001</v>
      </c>
      <c r="J23" s="43"/>
      <c r="K23" s="44">
        <v>6270959</v>
      </c>
      <c r="L23" s="44"/>
      <c r="M23" s="169">
        <f t="shared" si="1"/>
        <v>-871.79355400055647</v>
      </c>
      <c r="N23" s="44"/>
      <c r="O23" s="44">
        <f>M23/S23</f>
        <v>-217.94838850013912</v>
      </c>
      <c r="Q23" s="284">
        <f>O23/I23</f>
        <v>-3.4780881087114966E-5</v>
      </c>
      <c r="S23" s="76">
        <v>4</v>
      </c>
      <c r="T23" s="19"/>
      <c r="U23" s="285">
        <v>2.486608021013061E-2</v>
      </c>
      <c r="W23" s="154">
        <f t="shared" si="2"/>
        <v>155819</v>
      </c>
      <c r="Y23" s="159">
        <f t="shared" si="3"/>
        <v>-156036.94838850014</v>
      </c>
    </row>
    <row r="24" spans="1:25" x14ac:dyDescent="0.2">
      <c r="A24" s="21"/>
      <c r="C24" s="72" t="s">
        <v>146</v>
      </c>
      <c r="E24" s="1" t="s">
        <v>178</v>
      </c>
      <c r="F24" s="1" t="s">
        <v>104</v>
      </c>
      <c r="G24" s="220">
        <f>'SK Production Salvage'!Q$10</f>
        <v>-6.0000000000000006E-4</v>
      </c>
      <c r="I24" s="169">
        <v>1696435</v>
      </c>
      <c r="J24" s="43"/>
      <c r="K24" s="44">
        <v>1866079</v>
      </c>
      <c r="L24" s="44"/>
      <c r="M24" s="169">
        <f t="shared" si="1"/>
        <v>-168626.1390000002</v>
      </c>
      <c r="N24" s="44"/>
      <c r="O24" s="44">
        <v>0</v>
      </c>
      <c r="Q24" s="67" t="str">
        <f t="shared" si="0"/>
        <v xml:space="preserve">-     </v>
      </c>
      <c r="S24" s="76" t="s">
        <v>270</v>
      </c>
      <c r="T24" s="19"/>
      <c r="U24" s="281">
        <v>0</v>
      </c>
      <c r="W24" s="154">
        <f t="shared" si="2"/>
        <v>0</v>
      </c>
      <c r="Y24" s="159">
        <f t="shared" si="3"/>
        <v>0</v>
      </c>
    </row>
    <row r="25" spans="1:25" x14ac:dyDescent="0.2">
      <c r="A25" s="21"/>
      <c r="C25" s="11" t="s">
        <v>62</v>
      </c>
      <c r="E25" s="1" t="s">
        <v>178</v>
      </c>
      <c r="F25" s="1" t="s">
        <v>104</v>
      </c>
      <c r="G25" s="220">
        <f>'SK Production Salvage'!Q$10</f>
        <v>-6.0000000000000006E-4</v>
      </c>
      <c r="I25" s="169">
        <v>27476428.510000002</v>
      </c>
      <c r="J25" s="43"/>
      <c r="K25" s="44">
        <v>20351263</v>
      </c>
      <c r="L25" s="44"/>
      <c r="M25" s="169">
        <f t="shared" si="1"/>
        <v>7141651.3671059981</v>
      </c>
      <c r="N25" s="44"/>
      <c r="O25" s="44">
        <f>M25/S25</f>
        <v>1785412.8417764995</v>
      </c>
      <c r="Q25" s="284">
        <f>O25/I25</f>
        <v>6.4979800454294898E-2</v>
      </c>
      <c r="S25" s="76">
        <v>4</v>
      </c>
      <c r="T25" s="19"/>
      <c r="U25" s="281">
        <v>9.0031533723521767E-2</v>
      </c>
      <c r="W25" s="154">
        <f t="shared" si="2"/>
        <v>2473745</v>
      </c>
      <c r="Y25" s="159">
        <f t="shared" si="3"/>
        <v>-688332.15822350048</v>
      </c>
    </row>
    <row r="26" spans="1:25" x14ac:dyDescent="0.2">
      <c r="A26" s="21"/>
      <c r="C26" s="72" t="s">
        <v>147</v>
      </c>
      <c r="E26" s="1" t="s">
        <v>178</v>
      </c>
      <c r="F26" s="1" t="s">
        <v>104</v>
      </c>
      <c r="G26" s="220">
        <f>'SK Production Salvage'!Q$10</f>
        <v>-6.0000000000000006E-4</v>
      </c>
      <c r="I26" s="169">
        <v>2004301.46</v>
      </c>
      <c r="J26" s="43"/>
      <c r="K26" s="44">
        <v>2204732</v>
      </c>
      <c r="L26" s="44"/>
      <c r="M26" s="169">
        <f t="shared" si="1"/>
        <v>-199227.95912400028</v>
      </c>
      <c r="N26" s="44"/>
      <c r="O26" s="44">
        <v>0</v>
      </c>
      <c r="Q26" s="67" t="str">
        <f t="shared" si="0"/>
        <v xml:space="preserve">-     </v>
      </c>
      <c r="S26" s="76" t="s">
        <v>270</v>
      </c>
      <c r="T26" s="19"/>
      <c r="U26" s="281">
        <v>0</v>
      </c>
      <c r="W26" s="154">
        <f t="shared" si="2"/>
        <v>0</v>
      </c>
      <c r="Y26" s="159">
        <f t="shared" si="3"/>
        <v>0</v>
      </c>
    </row>
    <row r="27" spans="1:25" x14ac:dyDescent="0.2">
      <c r="A27" s="21"/>
      <c r="C27" s="11" t="s">
        <v>63</v>
      </c>
      <c r="E27" s="1" t="s">
        <v>178</v>
      </c>
      <c r="F27" s="1" t="s">
        <v>104</v>
      </c>
      <c r="G27" s="220">
        <f>'SK Production Salvage'!Q$10</f>
        <v>-6.0000000000000006E-4</v>
      </c>
      <c r="I27" s="169">
        <v>19891316.239999998</v>
      </c>
      <c r="J27" s="43"/>
      <c r="K27" s="44">
        <v>17615350</v>
      </c>
      <c r="L27" s="44"/>
      <c r="M27" s="169">
        <f t="shared" si="1"/>
        <v>2287901.0297439955</v>
      </c>
      <c r="N27" s="44"/>
      <c r="O27" s="44">
        <f>M27/S27</f>
        <v>114969.90099216059</v>
      </c>
      <c r="Q27" s="284">
        <f>O27/I27</f>
        <v>5.7799041353012344E-3</v>
      </c>
      <c r="S27" s="76">
        <v>19.899999999999999</v>
      </c>
      <c r="T27" s="19"/>
      <c r="U27" s="281">
        <v>1.2782462303258822E-2</v>
      </c>
      <c r="W27" s="154">
        <f t="shared" si="2"/>
        <v>254260</v>
      </c>
      <c r="Y27" s="159">
        <f t="shared" si="3"/>
        <v>-139290.0990078394</v>
      </c>
    </row>
    <row r="28" spans="1:25" x14ac:dyDescent="0.2">
      <c r="A28" s="21"/>
      <c r="C28" s="72" t="s">
        <v>148</v>
      </c>
      <c r="E28" s="1" t="s">
        <v>178</v>
      </c>
      <c r="F28" s="1" t="s">
        <v>104</v>
      </c>
      <c r="G28" s="220">
        <f>'SK Production Salvage'!Q$10</f>
        <v>-6.0000000000000006E-4</v>
      </c>
      <c r="I28" s="169">
        <v>1709710.55</v>
      </c>
      <c r="J28" s="43"/>
      <c r="K28" s="44">
        <v>1949070</v>
      </c>
      <c r="L28" s="44"/>
      <c r="M28" s="169">
        <f t="shared" si="1"/>
        <v>-238333.62367000012</v>
      </c>
      <c r="N28" s="44"/>
      <c r="O28" s="44">
        <v>0</v>
      </c>
      <c r="Q28" s="67" t="str">
        <f t="shared" si="0"/>
        <v xml:space="preserve">-     </v>
      </c>
      <c r="S28" s="76" t="s">
        <v>270</v>
      </c>
      <c r="T28" s="19"/>
      <c r="U28" s="281">
        <v>0</v>
      </c>
      <c r="W28" s="154">
        <f t="shared" si="2"/>
        <v>0</v>
      </c>
      <c r="Y28" s="159">
        <f t="shared" si="3"/>
        <v>0</v>
      </c>
    </row>
    <row r="29" spans="1:25" x14ac:dyDescent="0.2">
      <c r="A29" s="21"/>
      <c r="C29" s="11" t="s">
        <v>64</v>
      </c>
      <c r="E29" s="1" t="s">
        <v>178</v>
      </c>
      <c r="F29" s="1" t="s">
        <v>104</v>
      </c>
      <c r="G29" s="220">
        <f>'SK Production Salvage'!Q$10</f>
        <v>-6.0000000000000006E-4</v>
      </c>
      <c r="I29" s="169">
        <v>11532774.58</v>
      </c>
      <c r="J29" s="43"/>
      <c r="K29" s="44">
        <v>9977701</v>
      </c>
      <c r="L29" s="44"/>
      <c r="M29" s="169">
        <f t="shared" si="1"/>
        <v>1561993.2447480001</v>
      </c>
      <c r="N29" s="44"/>
      <c r="O29" s="44">
        <f>M29/S29</f>
        <v>71981.255518341015</v>
      </c>
      <c r="Q29" s="284">
        <f>O29/I29</f>
        <v>6.2414517008916523E-3</v>
      </c>
      <c r="S29" s="76">
        <v>21.7</v>
      </c>
      <c r="T29" s="19"/>
      <c r="U29" s="281">
        <v>1.2678041956491616E-2</v>
      </c>
      <c r="W29" s="154">
        <f t="shared" si="2"/>
        <v>146212.99999999997</v>
      </c>
      <c r="Y29" s="159">
        <f t="shared" si="3"/>
        <v>-74231.744481658956</v>
      </c>
    </row>
    <row r="30" spans="1:25" x14ac:dyDescent="0.2">
      <c r="A30" s="21"/>
      <c r="C30" s="72" t="s">
        <v>149</v>
      </c>
      <c r="E30" s="1" t="s">
        <v>178</v>
      </c>
      <c r="F30" s="1" t="s">
        <v>104</v>
      </c>
      <c r="G30" s="220">
        <f>'SK Production Salvage'!Q$10</f>
        <v>-6.0000000000000006E-4</v>
      </c>
      <c r="I30" s="169">
        <v>1393404</v>
      </c>
      <c r="J30" s="43"/>
      <c r="K30" s="44">
        <v>1588481</v>
      </c>
      <c r="L30" s="44"/>
      <c r="M30" s="169">
        <f t="shared" si="1"/>
        <v>-194240.95760000008</v>
      </c>
      <c r="N30" s="44"/>
      <c r="O30" s="44">
        <v>0</v>
      </c>
      <c r="Q30" s="67" t="str">
        <f t="shared" si="0"/>
        <v xml:space="preserve">-     </v>
      </c>
      <c r="S30" s="76" t="s">
        <v>270</v>
      </c>
      <c r="T30" s="19"/>
      <c r="U30" s="281">
        <v>0</v>
      </c>
      <c r="W30" s="154">
        <f t="shared" si="2"/>
        <v>0</v>
      </c>
      <c r="Y30" s="159">
        <f t="shared" si="3"/>
        <v>0</v>
      </c>
    </row>
    <row r="31" spans="1:25" x14ac:dyDescent="0.2">
      <c r="A31" s="21"/>
      <c r="C31" s="11" t="s">
        <v>65</v>
      </c>
      <c r="E31" s="1" t="s">
        <v>178</v>
      </c>
      <c r="F31" s="1" t="s">
        <v>104</v>
      </c>
      <c r="G31" s="220">
        <f>'SK Production Salvage'!Q$10</f>
        <v>-6.0000000000000006E-4</v>
      </c>
      <c r="I31" s="169">
        <v>24500220.48</v>
      </c>
      <c r="J31" s="43"/>
      <c r="K31" s="44">
        <v>20580339</v>
      </c>
      <c r="L31" s="44"/>
      <c r="M31" s="169">
        <f t="shared" si="1"/>
        <v>3934581.6122879982</v>
      </c>
      <c r="N31" s="44"/>
      <c r="O31" s="44">
        <f>M31/S31</f>
        <v>156756.23953338637</v>
      </c>
      <c r="Q31" s="284">
        <f>O31/I31</f>
        <v>6.3981562803220281E-3</v>
      </c>
      <c r="S31" s="76">
        <v>25.1</v>
      </c>
      <c r="T31" s="19"/>
      <c r="U31" s="281">
        <v>1.1935484427118104E-2</v>
      </c>
      <c r="W31" s="154">
        <f t="shared" si="2"/>
        <v>292422.00000000006</v>
      </c>
      <c r="Y31" s="159">
        <f t="shared" si="3"/>
        <v>-135665.76046661369</v>
      </c>
    </row>
    <row r="32" spans="1:25" x14ac:dyDescent="0.2">
      <c r="A32" s="21"/>
      <c r="C32" s="72" t="s">
        <v>150</v>
      </c>
      <c r="E32" s="1" t="s">
        <v>178</v>
      </c>
      <c r="F32" s="1" t="s">
        <v>104</v>
      </c>
      <c r="G32" s="220">
        <f>'SK Production Salvage'!Q$10</f>
        <v>-6.0000000000000006E-4</v>
      </c>
      <c r="I32" s="169">
        <v>362867</v>
      </c>
      <c r="J32" s="43"/>
      <c r="K32" s="44">
        <v>413668</v>
      </c>
      <c r="L32" s="44"/>
      <c r="M32" s="169">
        <f t="shared" si="1"/>
        <v>-50583.279800000018</v>
      </c>
      <c r="N32" s="44"/>
      <c r="O32" s="44">
        <v>0</v>
      </c>
      <c r="Q32" s="67" t="str">
        <f t="shared" si="0"/>
        <v xml:space="preserve">-     </v>
      </c>
      <c r="S32" s="76" t="s">
        <v>270</v>
      </c>
      <c r="T32" s="19"/>
      <c r="U32" s="281">
        <v>0</v>
      </c>
      <c r="W32" s="154">
        <f t="shared" si="2"/>
        <v>0</v>
      </c>
      <c r="Y32" s="159">
        <f t="shared" si="3"/>
        <v>0</v>
      </c>
    </row>
    <row r="33" spans="1:25" x14ac:dyDescent="0.2">
      <c r="A33" s="21"/>
      <c r="C33" s="11" t="s">
        <v>66</v>
      </c>
      <c r="E33" s="1" t="s">
        <v>178</v>
      </c>
      <c r="F33" s="1" t="s">
        <v>104</v>
      </c>
      <c r="G33" s="220">
        <f>'SK Production Salvage'!Q$10</f>
        <v>-6.0000000000000006E-4</v>
      </c>
      <c r="I33" s="169">
        <v>64262882.75</v>
      </c>
      <c r="J33" s="43"/>
      <c r="K33" s="44">
        <v>38607501</v>
      </c>
      <c r="L33" s="44"/>
      <c r="M33" s="169">
        <f t="shared" si="1"/>
        <v>25693939.479649998</v>
      </c>
      <c r="N33" s="44"/>
      <c r="O33" s="44">
        <f>M33/S33</f>
        <v>882953.2467233676</v>
      </c>
      <c r="Q33" s="284">
        <f>O33/I33</f>
        <v>1.3739708038904739E-2</v>
      </c>
      <c r="S33" s="76">
        <v>29.1</v>
      </c>
      <c r="T33" s="19"/>
      <c r="U33" s="281">
        <v>1.8541013863869964E-2</v>
      </c>
      <c r="W33" s="154">
        <f t="shared" si="2"/>
        <v>1191499</v>
      </c>
      <c r="Y33" s="159">
        <f t="shared" si="3"/>
        <v>-308545.7532766324</v>
      </c>
    </row>
    <row r="34" spans="1:25" x14ac:dyDescent="0.2">
      <c r="A34" s="21"/>
      <c r="C34" s="72" t="s">
        <v>151</v>
      </c>
      <c r="E34" s="1" t="s">
        <v>178</v>
      </c>
      <c r="F34" s="1" t="s">
        <v>104</v>
      </c>
      <c r="G34" s="220">
        <f>'SK Production Salvage'!Q$10</f>
        <v>-6.0000000000000006E-4</v>
      </c>
      <c r="I34" s="169">
        <v>5330551.76</v>
      </c>
      <c r="J34" s="43"/>
      <c r="K34" s="44">
        <v>4985213</v>
      </c>
      <c r="L34" s="44"/>
      <c r="M34" s="169">
        <f t="shared" si="1"/>
        <v>348537.09105599951</v>
      </c>
      <c r="N34" s="44"/>
      <c r="O34" s="44">
        <f t="shared" ref="O34:O37" si="4">M34/S34</f>
        <v>12018.520381241362</v>
      </c>
      <c r="Q34" s="284">
        <f>O34/I34</f>
        <v>2.2546484721201474E-3</v>
      </c>
      <c r="S34" s="76">
        <v>29</v>
      </c>
      <c r="T34" s="19"/>
      <c r="U34" s="281">
        <v>7.0559299850040287E-3</v>
      </c>
      <c r="W34" s="154">
        <f t="shared" si="2"/>
        <v>37612</v>
      </c>
      <c r="Y34" s="159">
        <f t="shared" si="3"/>
        <v>-25593.47961875864</v>
      </c>
    </row>
    <row r="35" spans="1:25" x14ac:dyDescent="0.2">
      <c r="A35" s="21"/>
      <c r="C35" s="72" t="s">
        <v>153</v>
      </c>
      <c r="E35" s="1" t="s">
        <v>178</v>
      </c>
      <c r="F35" s="1" t="s">
        <v>104</v>
      </c>
      <c r="G35" s="220">
        <f>'SK Production Salvage'!Q$10</f>
        <v>-6.0000000000000006E-4</v>
      </c>
      <c r="I35" s="169">
        <v>115104803.3</v>
      </c>
      <c r="J35" s="43"/>
      <c r="K35" s="44">
        <v>61530223</v>
      </c>
      <c r="L35" s="44"/>
      <c r="M35" s="169">
        <f t="shared" si="1"/>
        <v>53643643.181979984</v>
      </c>
      <c r="N35" s="44"/>
      <c r="O35" s="44">
        <f t="shared" si="4"/>
        <v>1485973.4953457059</v>
      </c>
      <c r="Q35" s="284">
        <f t="shared" ref="Q35:Q37" si="5">O35/I35</f>
        <v>1.2909743579273429E-2</v>
      </c>
      <c r="S35" s="76">
        <v>36.1</v>
      </c>
      <c r="T35" s="19"/>
      <c r="U35" s="281">
        <v>1.7042625014415884E-2</v>
      </c>
      <c r="W35" s="154">
        <f t="shared" si="2"/>
        <v>1961688</v>
      </c>
      <c r="Y35" s="159">
        <f t="shared" si="3"/>
        <v>-475714.50465429411</v>
      </c>
    </row>
    <row r="36" spans="1:25" x14ac:dyDescent="0.2">
      <c r="A36" s="21"/>
      <c r="C36" s="72" t="s">
        <v>152</v>
      </c>
      <c r="E36" s="1" t="s">
        <v>178</v>
      </c>
      <c r="F36" s="1" t="s">
        <v>104</v>
      </c>
      <c r="G36" s="220">
        <f>'SK Production Salvage'!Q$10</f>
        <v>-6.0000000000000006E-4</v>
      </c>
      <c r="I36" s="169">
        <v>493909.75</v>
      </c>
      <c r="J36" s="43"/>
      <c r="K36" s="44">
        <v>366848</v>
      </c>
      <c r="L36" s="44"/>
      <c r="M36" s="169">
        <f t="shared" si="1"/>
        <v>127358.09584999998</v>
      </c>
      <c r="N36" s="44"/>
      <c r="O36" s="44">
        <f t="shared" si="4"/>
        <v>3489.2628999999997</v>
      </c>
      <c r="Q36" s="284">
        <f t="shared" si="5"/>
        <v>7.0645758663399529E-3</v>
      </c>
      <c r="S36" s="76">
        <v>36.5</v>
      </c>
      <c r="T36" s="19"/>
      <c r="U36" s="281">
        <v>1.1168032216412004E-2</v>
      </c>
      <c r="W36" s="154">
        <f t="shared" si="2"/>
        <v>5515.9999999999991</v>
      </c>
      <c r="Y36" s="159">
        <f t="shared" si="3"/>
        <v>-2026.7370999999994</v>
      </c>
    </row>
    <row r="37" spans="1:25" x14ac:dyDescent="0.2">
      <c r="A37" s="21"/>
      <c r="C37" s="72" t="s">
        <v>154</v>
      </c>
      <c r="E37" s="1" t="s">
        <v>178</v>
      </c>
      <c r="F37" s="1" t="s">
        <v>104</v>
      </c>
      <c r="G37" s="220">
        <f>'SK Production Salvage'!Q$10</f>
        <v>-6.0000000000000006E-4</v>
      </c>
      <c r="I37" s="171">
        <v>25993297.870000001</v>
      </c>
      <c r="J37" s="43"/>
      <c r="K37" s="44">
        <v>310077</v>
      </c>
      <c r="L37" s="44"/>
      <c r="M37" s="169">
        <f t="shared" si="1"/>
        <v>25698816.848722</v>
      </c>
      <c r="N37" s="44"/>
      <c r="O37" s="44">
        <f t="shared" si="4"/>
        <v>491373.17110367113</v>
      </c>
      <c r="Q37" s="284">
        <f t="shared" si="5"/>
        <v>1.890384104245527E-2</v>
      </c>
      <c r="S37" s="76">
        <v>52.3</v>
      </c>
      <c r="T37" s="19"/>
      <c r="U37" s="281">
        <v>2.1761417224893286E-2</v>
      </c>
      <c r="W37" s="158">
        <f t="shared" si="2"/>
        <v>565651</v>
      </c>
      <c r="Y37" s="164">
        <f t="shared" si="3"/>
        <v>-74277.828896328865</v>
      </c>
    </row>
    <row r="38" spans="1:25" x14ac:dyDescent="0.2">
      <c r="A38" s="21"/>
      <c r="E38" s="1"/>
      <c r="F38" s="1"/>
      <c r="G38" s="32"/>
      <c r="I38" s="169"/>
      <c r="K38" s="37"/>
      <c r="L38" s="33"/>
      <c r="M38" s="37"/>
      <c r="N38" s="33"/>
      <c r="O38" s="37"/>
      <c r="Q38" s="21"/>
      <c r="S38" s="20"/>
      <c r="T38" s="19"/>
      <c r="U38" s="281"/>
    </row>
    <row r="39" spans="1:25" x14ac:dyDescent="0.2">
      <c r="A39" s="21"/>
      <c r="C39" s="18" t="s">
        <v>25</v>
      </c>
      <c r="E39" s="1"/>
      <c r="F39" s="1"/>
      <c r="G39" s="32"/>
      <c r="I39" s="169">
        <f>+SUBTOTAL(9,I18:I38)</f>
        <v>322736788.83999997</v>
      </c>
      <c r="K39" s="169">
        <f>+SUBTOTAL(9,K18:K38)</f>
        <v>204806818</v>
      </c>
      <c r="L39" s="33"/>
      <c r="M39" s="169">
        <f>+SUBTOTAL(9,M18:M38)</f>
        <v>118123612.91330397</v>
      </c>
      <c r="N39" s="33"/>
      <c r="O39" s="169">
        <f>+SUBTOTAL(9,O18:O38)</f>
        <v>5004709.9858858734</v>
      </c>
      <c r="Q39" s="67">
        <f t="shared" si="0"/>
        <v>1.5507094818270033</v>
      </c>
      <c r="S39" s="76">
        <v>22.9</v>
      </c>
      <c r="T39" s="19"/>
      <c r="U39" s="281">
        <v>2.1951092174720049E-2</v>
      </c>
      <c r="W39" s="169">
        <f>+SUBTOTAL(9,W18:W38)</f>
        <v>7084425</v>
      </c>
      <c r="Y39" s="169">
        <f>+SUBTOTAL(9,Y18:Y38)</f>
        <v>-2079715.0141141268</v>
      </c>
    </row>
    <row r="40" spans="1:25" x14ac:dyDescent="0.2">
      <c r="A40" s="21"/>
      <c r="E40" s="1"/>
      <c r="F40" s="1"/>
      <c r="G40" s="32"/>
      <c r="I40" s="169"/>
      <c r="K40" s="33"/>
      <c r="L40" s="33"/>
      <c r="M40" s="33"/>
      <c r="N40" s="33"/>
      <c r="O40" s="33"/>
      <c r="Q40" s="21"/>
      <c r="S40" s="20"/>
      <c r="T40" s="19"/>
      <c r="U40" s="281"/>
    </row>
    <row r="41" spans="1:25" x14ac:dyDescent="0.2">
      <c r="A41" s="21">
        <v>312</v>
      </c>
      <c r="C41" t="s">
        <v>26</v>
      </c>
      <c r="I41" s="169"/>
      <c r="K41" s="33"/>
      <c r="L41" s="33"/>
      <c r="M41" s="33"/>
      <c r="N41" s="33"/>
      <c r="O41" s="33"/>
      <c r="T41" s="19"/>
      <c r="U41" s="281"/>
    </row>
    <row r="42" spans="1:25" x14ac:dyDescent="0.2">
      <c r="A42" s="21"/>
      <c r="C42" s="11" t="s">
        <v>57</v>
      </c>
      <c r="E42" s="1" t="s">
        <v>124</v>
      </c>
      <c r="F42" s="1" t="s">
        <v>104</v>
      </c>
      <c r="G42" s="221">
        <f>'SK Production Salvage'!Q$11</f>
        <v>-3.0750000000000003E-2</v>
      </c>
      <c r="I42" s="169">
        <v>1052270.58</v>
      </c>
      <c r="J42" s="43"/>
      <c r="K42" s="44">
        <v>1157498</v>
      </c>
      <c r="L42" s="44"/>
      <c r="M42" s="169">
        <f t="shared" ref="M42:M62" si="6">+((1-G42)*I42)-K42</f>
        <v>-72870.099664999871</v>
      </c>
      <c r="N42" s="44"/>
      <c r="O42" s="44">
        <v>0</v>
      </c>
      <c r="Q42" s="67" t="str">
        <f t="shared" ref="Q42:Q46" si="7">IF(O42/I42*100=0,"-     ",O42/I42*100)</f>
        <v xml:space="preserve">-     </v>
      </c>
      <c r="S42" s="76" t="s">
        <v>270</v>
      </c>
      <c r="T42" s="19"/>
      <c r="U42" s="281">
        <v>0</v>
      </c>
      <c r="W42" s="154">
        <v>0</v>
      </c>
      <c r="Y42" s="159">
        <f t="shared" ref="Y42:Y62" si="8">O42-W42</f>
        <v>0</v>
      </c>
    </row>
    <row r="43" spans="1:25" x14ac:dyDescent="0.2">
      <c r="A43" s="21"/>
      <c r="C43" s="11" t="s">
        <v>58</v>
      </c>
      <c r="E43" s="1" t="s">
        <v>124</v>
      </c>
      <c r="F43" s="1" t="s">
        <v>104</v>
      </c>
      <c r="G43" s="221">
        <f>'SK Production Salvage'!Q$11</f>
        <v>-3.0750000000000003E-2</v>
      </c>
      <c r="I43" s="169">
        <v>132275.78</v>
      </c>
      <c r="J43" s="43"/>
      <c r="K43" s="44">
        <v>145503</v>
      </c>
      <c r="L43" s="44"/>
      <c r="M43" s="169">
        <f t="shared" si="6"/>
        <v>-9159.7397650000057</v>
      </c>
      <c r="N43" s="44"/>
      <c r="O43" s="44">
        <v>0</v>
      </c>
      <c r="Q43" s="67" t="str">
        <f t="shared" si="7"/>
        <v xml:space="preserve">-     </v>
      </c>
      <c r="S43" s="76" t="s">
        <v>270</v>
      </c>
      <c r="T43" s="19"/>
      <c r="U43" s="281">
        <v>0</v>
      </c>
      <c r="W43" s="154">
        <v>0</v>
      </c>
      <c r="Y43" s="159">
        <f t="shared" si="8"/>
        <v>0</v>
      </c>
    </row>
    <row r="44" spans="1:25" x14ac:dyDescent="0.2">
      <c r="A44" s="21"/>
      <c r="C44" s="11" t="s">
        <v>59</v>
      </c>
      <c r="E44" s="1" t="s">
        <v>124</v>
      </c>
      <c r="F44" s="1" t="s">
        <v>104</v>
      </c>
      <c r="G44" s="221">
        <f>'SK Production Salvage'!Q$11</f>
        <v>-3.0750000000000003E-2</v>
      </c>
      <c r="I44" s="169">
        <v>705480.33</v>
      </c>
      <c r="J44" s="43"/>
      <c r="K44" s="44">
        <v>776028</v>
      </c>
      <c r="L44" s="44"/>
      <c r="M44" s="169">
        <f t="shared" si="6"/>
        <v>-48854.149852499948</v>
      </c>
      <c r="N44" s="44"/>
      <c r="O44" s="44">
        <v>0</v>
      </c>
      <c r="Q44" s="67" t="str">
        <f t="shared" si="7"/>
        <v xml:space="preserve">-     </v>
      </c>
      <c r="S44" s="76" t="s">
        <v>270</v>
      </c>
      <c r="T44" s="19"/>
      <c r="U44" s="281">
        <v>0</v>
      </c>
      <c r="W44" s="154">
        <v>0</v>
      </c>
      <c r="Y44" s="159">
        <f t="shared" si="8"/>
        <v>0</v>
      </c>
    </row>
    <row r="45" spans="1:25" x14ac:dyDescent="0.2">
      <c r="A45" s="21"/>
      <c r="C45" s="11" t="s">
        <v>60</v>
      </c>
      <c r="E45" s="1" t="s">
        <v>179</v>
      </c>
      <c r="F45" s="1" t="s">
        <v>104</v>
      </c>
      <c r="G45" s="221">
        <f>'SK Production Salvage'!Q$11</f>
        <v>-3.0750000000000003E-2</v>
      </c>
      <c r="I45" s="169">
        <v>31327230.07</v>
      </c>
      <c r="J45" s="43"/>
      <c r="K45" s="44">
        <v>22533292</v>
      </c>
      <c r="L45" s="44"/>
      <c r="M45" s="169">
        <f t="shared" si="6"/>
        <v>9757250.3946525007</v>
      </c>
      <c r="N45" s="44"/>
      <c r="O45" s="44">
        <f t="shared" ref="O45" si="9">M45/S45</f>
        <v>2501859.0755519234</v>
      </c>
      <c r="Q45" s="284">
        <f t="shared" ref="Q45" si="10">O45/I45</f>
        <v>7.9862122184488529E-2</v>
      </c>
      <c r="S45" s="76">
        <v>3.9</v>
      </c>
      <c r="T45" s="19"/>
      <c r="U45" s="281">
        <v>9.7088155997317002E-2</v>
      </c>
      <c r="W45" s="154">
        <f t="shared" ref="W45:W62" si="11">I45*U45</f>
        <v>3041503</v>
      </c>
      <c r="Y45" s="159">
        <f t="shared" si="8"/>
        <v>-539643.92444807664</v>
      </c>
    </row>
    <row r="46" spans="1:25" ht="17.25" customHeight="1" x14ac:dyDescent="0.2">
      <c r="A46" s="21"/>
      <c r="C46" s="72" t="s">
        <v>145</v>
      </c>
      <c r="E46" s="1" t="s">
        <v>179</v>
      </c>
      <c r="F46" s="1" t="s">
        <v>104</v>
      </c>
      <c r="G46" s="221">
        <f>'SK Production Salvage'!Q$11</f>
        <v>-3.0750000000000003E-2</v>
      </c>
      <c r="I46" s="169">
        <v>17050367.5</v>
      </c>
      <c r="J46" s="43"/>
      <c r="K46" s="44">
        <v>18755404</v>
      </c>
      <c r="L46" s="44"/>
      <c r="M46" s="169">
        <f t="shared" si="6"/>
        <v>-1180737.6993749999</v>
      </c>
      <c r="N46" s="44"/>
      <c r="O46" s="44">
        <v>0</v>
      </c>
      <c r="Q46" s="67" t="str">
        <f t="shared" si="7"/>
        <v xml:space="preserve">-     </v>
      </c>
      <c r="S46" s="76" t="s">
        <v>270</v>
      </c>
      <c r="T46" s="19"/>
      <c r="U46" s="281">
        <v>0</v>
      </c>
      <c r="W46" s="154">
        <v>0</v>
      </c>
      <c r="Y46" s="159">
        <f t="shared" si="8"/>
        <v>0</v>
      </c>
    </row>
    <row r="47" spans="1:25" x14ac:dyDescent="0.2">
      <c r="A47" s="21"/>
      <c r="C47" s="11" t="s">
        <v>61</v>
      </c>
      <c r="E47" s="1" t="s">
        <v>179</v>
      </c>
      <c r="F47" s="1" t="s">
        <v>104</v>
      </c>
      <c r="G47" s="221">
        <f>'SK Production Salvage'!Q$11</f>
        <v>-3.0750000000000003E-2</v>
      </c>
      <c r="I47" s="169">
        <v>38533317.450000003</v>
      </c>
      <c r="J47" s="43"/>
      <c r="K47" s="44">
        <v>18746808</v>
      </c>
      <c r="L47" s="44"/>
      <c r="M47" s="169">
        <f t="shared" si="6"/>
        <v>20971408.961587504</v>
      </c>
      <c r="N47" s="44"/>
      <c r="O47" s="44">
        <f t="shared" ref="O47:O62" si="12">M47/S47</f>
        <v>5377284.3491250006</v>
      </c>
      <c r="Q47" s="284">
        <f t="shared" ref="Q47:Q64" si="13">O47/I47</f>
        <v>0.13954895931559613</v>
      </c>
      <c r="S47" s="76">
        <v>3.9</v>
      </c>
      <c r="T47" s="19"/>
      <c r="U47" s="281">
        <v>0.15577651749784652</v>
      </c>
      <c r="W47" s="154">
        <f t="shared" si="11"/>
        <v>6002586</v>
      </c>
      <c r="Y47" s="159">
        <f t="shared" si="8"/>
        <v>-625301.65087499935</v>
      </c>
    </row>
    <row r="48" spans="1:25" x14ac:dyDescent="0.2">
      <c r="A48" s="21"/>
      <c r="C48" s="72" t="s">
        <v>146</v>
      </c>
      <c r="E48" s="1" t="s">
        <v>179</v>
      </c>
      <c r="F48" s="1" t="s">
        <v>104</v>
      </c>
      <c r="G48" s="221">
        <f>'SK Production Salvage'!Q$11</f>
        <v>-3.0750000000000003E-2</v>
      </c>
      <c r="I48" s="169">
        <v>27977906.370000001</v>
      </c>
      <c r="J48" s="43"/>
      <c r="K48" s="44">
        <v>30631510</v>
      </c>
      <c r="L48" s="44"/>
      <c r="M48" s="169">
        <f t="shared" si="6"/>
        <v>-1793283.0091224983</v>
      </c>
      <c r="N48" s="44"/>
      <c r="O48" s="44">
        <f t="shared" si="12"/>
        <v>-448320.75228062458</v>
      </c>
      <c r="Q48" s="284">
        <f t="shared" si="13"/>
        <v>-1.6024099385840661E-2</v>
      </c>
      <c r="S48" s="76">
        <v>4</v>
      </c>
      <c r="T48" s="19"/>
      <c r="U48" s="281">
        <v>1.3019558904185438E-3</v>
      </c>
      <c r="W48" s="154">
        <f t="shared" si="11"/>
        <v>36426</v>
      </c>
      <c r="Y48" s="159">
        <f t="shared" si="8"/>
        <v>-484746.75228062458</v>
      </c>
    </row>
    <row r="49" spans="1:25" x14ac:dyDescent="0.2">
      <c r="A49" s="21"/>
      <c r="C49" s="11" t="s">
        <v>62</v>
      </c>
      <c r="E49" s="1" t="s">
        <v>179</v>
      </c>
      <c r="F49" s="1" t="s">
        <v>104</v>
      </c>
      <c r="G49" s="221">
        <f>'SK Production Salvage'!Q$11</f>
        <v>-3.0750000000000003E-2</v>
      </c>
      <c r="I49" s="169">
        <v>56536729.43</v>
      </c>
      <c r="J49" s="43"/>
      <c r="K49" s="44">
        <v>27194785</v>
      </c>
      <c r="L49" s="44"/>
      <c r="M49" s="169">
        <f t="shared" si="6"/>
        <v>31080448.859972499</v>
      </c>
      <c r="N49" s="44"/>
      <c r="O49" s="44">
        <f t="shared" si="12"/>
        <v>7969345.8615314104</v>
      </c>
      <c r="Q49" s="284">
        <f t="shared" si="13"/>
        <v>0.14095873500073119</v>
      </c>
      <c r="S49" s="76">
        <v>3.9</v>
      </c>
      <c r="T49" s="19"/>
      <c r="U49" s="281">
        <v>0.15733018322209658</v>
      </c>
      <c r="W49" s="154">
        <f t="shared" si="11"/>
        <v>8894934</v>
      </c>
      <c r="Y49" s="159">
        <f t="shared" si="8"/>
        <v>-925588.13846858963</v>
      </c>
    </row>
    <row r="50" spans="1:25" x14ac:dyDescent="0.2">
      <c r="A50" s="21"/>
      <c r="C50" s="72" t="s">
        <v>147</v>
      </c>
      <c r="E50" s="1" t="s">
        <v>179</v>
      </c>
      <c r="F50" s="1" t="s">
        <v>104</v>
      </c>
      <c r="G50" s="221">
        <f>'SK Production Salvage'!Q$11</f>
        <v>-3.0750000000000003E-2</v>
      </c>
      <c r="I50" s="169">
        <v>32458666.050000001</v>
      </c>
      <c r="J50" s="43"/>
      <c r="K50" s="44">
        <v>28381716</v>
      </c>
      <c r="L50" s="44"/>
      <c r="M50" s="169">
        <f t="shared" si="6"/>
        <v>5075054.031037502</v>
      </c>
      <c r="N50" s="44"/>
      <c r="O50" s="44">
        <f t="shared" si="12"/>
        <v>1301295.9053942312</v>
      </c>
      <c r="Q50" s="284">
        <f t="shared" si="13"/>
        <v>4.0090862125685883E-2</v>
      </c>
      <c r="S50" s="76">
        <v>3.9</v>
      </c>
      <c r="T50" s="19"/>
      <c r="U50" s="281">
        <v>5.7410523190616451E-2</v>
      </c>
      <c r="W50" s="154">
        <f t="shared" si="11"/>
        <v>1863469</v>
      </c>
      <c r="Y50" s="159">
        <f t="shared" si="8"/>
        <v>-562173.0946057688</v>
      </c>
    </row>
    <row r="51" spans="1:25" x14ac:dyDescent="0.2">
      <c r="A51" s="21"/>
      <c r="C51" s="11" t="s">
        <v>63</v>
      </c>
      <c r="E51" s="1" t="s">
        <v>179</v>
      </c>
      <c r="F51" s="1" t="s">
        <v>104</v>
      </c>
      <c r="G51" s="221">
        <f>'SK Production Salvage'!Q$11</f>
        <v>-3.0750000000000003E-2</v>
      </c>
      <c r="I51" s="169">
        <v>56221452.310000002</v>
      </c>
      <c r="J51" s="43"/>
      <c r="K51" s="44">
        <v>34098918</v>
      </c>
      <c r="L51" s="44"/>
      <c r="M51" s="169">
        <f t="shared" si="6"/>
        <v>23851343.968532503</v>
      </c>
      <c r="N51" s="44"/>
      <c r="O51" s="44">
        <f t="shared" si="12"/>
        <v>1282330.3208888441</v>
      </c>
      <c r="Q51" s="284">
        <f t="shared" si="13"/>
        <v>2.2808559156711049E-2</v>
      </c>
      <c r="S51" s="76">
        <v>18.600000000000001</v>
      </c>
      <c r="T51" s="19"/>
      <c r="U51" s="281">
        <v>2.8677060690465824E-2</v>
      </c>
      <c r="W51" s="154">
        <f t="shared" si="11"/>
        <v>1612266</v>
      </c>
      <c r="Y51" s="159">
        <f t="shared" si="8"/>
        <v>-329935.67911115591</v>
      </c>
    </row>
    <row r="52" spans="1:25" x14ac:dyDescent="0.2">
      <c r="A52" s="21"/>
      <c r="C52" s="72" t="s">
        <v>148</v>
      </c>
      <c r="E52" s="1" t="s">
        <v>179</v>
      </c>
      <c r="F52" s="1" t="s">
        <v>104</v>
      </c>
      <c r="G52" s="221">
        <f>'SK Production Salvage'!Q$11</f>
        <v>-3.0750000000000003E-2</v>
      </c>
      <c r="I52" s="169">
        <v>43569500.630000003</v>
      </c>
      <c r="J52" s="43"/>
      <c r="K52" s="44">
        <v>32558338</v>
      </c>
      <c r="L52" s="44"/>
      <c r="M52" s="169">
        <f t="shared" si="6"/>
        <v>12350924.774372503</v>
      </c>
      <c r="N52" s="44"/>
      <c r="O52" s="44">
        <f t="shared" si="12"/>
        <v>660477.26066163124</v>
      </c>
      <c r="Q52" s="284">
        <f t="shared" si="13"/>
        <v>1.5159165267247893E-2</v>
      </c>
      <c r="S52" s="76">
        <v>18.7</v>
      </c>
      <c r="T52" s="19"/>
      <c r="U52" s="281">
        <v>2.0950251593461974E-2</v>
      </c>
      <c r="W52" s="154">
        <f t="shared" si="11"/>
        <v>912792</v>
      </c>
      <c r="Y52" s="159">
        <f t="shared" si="8"/>
        <v>-252314.73933836876</v>
      </c>
    </row>
    <row r="53" spans="1:25" x14ac:dyDescent="0.2">
      <c r="A53" s="21"/>
      <c r="C53" s="11" t="s">
        <v>64</v>
      </c>
      <c r="E53" s="1" t="s">
        <v>179</v>
      </c>
      <c r="F53" s="1" t="s">
        <v>104</v>
      </c>
      <c r="G53" s="221">
        <f>'SK Production Salvage'!Q$11</f>
        <v>-3.0750000000000003E-2</v>
      </c>
      <c r="I53" s="169">
        <v>53298846.200000003</v>
      </c>
      <c r="J53" s="43"/>
      <c r="K53" s="44">
        <v>26986386</v>
      </c>
      <c r="L53" s="44"/>
      <c r="M53" s="169">
        <f t="shared" si="6"/>
        <v>27951399.720650002</v>
      </c>
      <c r="N53" s="44"/>
      <c r="O53" s="44">
        <f t="shared" si="12"/>
        <v>1390616.9015248755</v>
      </c>
      <c r="Q53" s="284">
        <f t="shared" si="13"/>
        <v>2.6090938184790864E-2</v>
      </c>
      <c r="S53" s="76">
        <v>20.100000000000001</v>
      </c>
      <c r="T53" s="19"/>
      <c r="U53" s="281">
        <v>3.1485503339094792E-2</v>
      </c>
      <c r="W53" s="154">
        <f t="shared" si="11"/>
        <v>1678140.9999999998</v>
      </c>
      <c r="Y53" s="159">
        <f t="shared" si="8"/>
        <v>-287524.09847512422</v>
      </c>
    </row>
    <row r="54" spans="1:25" x14ac:dyDescent="0.2">
      <c r="A54" s="21"/>
      <c r="C54" s="72" t="s">
        <v>149</v>
      </c>
      <c r="E54" s="1" t="s">
        <v>179</v>
      </c>
      <c r="F54" s="1" t="s">
        <v>104</v>
      </c>
      <c r="G54" s="221">
        <f>'SK Production Salvage'!Q$11</f>
        <v>-3.0750000000000003E-2</v>
      </c>
      <c r="I54" s="169">
        <v>35719947.710000001</v>
      </c>
      <c r="J54" s="43"/>
      <c r="K54" s="44">
        <v>28309628</v>
      </c>
      <c r="L54" s="44"/>
      <c r="M54" s="169">
        <f t="shared" si="6"/>
        <v>8508708.1020825058</v>
      </c>
      <c r="N54" s="44"/>
      <c r="O54" s="44">
        <f t="shared" si="12"/>
        <v>419148.18236859632</v>
      </c>
      <c r="Q54" s="284">
        <f t="shared" si="13"/>
        <v>1.1734288800519532E-2</v>
      </c>
      <c r="S54" s="76">
        <v>20.3</v>
      </c>
      <c r="T54" s="19"/>
      <c r="U54" s="281">
        <v>1.7112091119575717E-2</v>
      </c>
      <c r="W54" s="154">
        <f t="shared" si="11"/>
        <v>611243</v>
      </c>
      <c r="Y54" s="159">
        <f t="shared" si="8"/>
        <v>-192094.81763140368</v>
      </c>
    </row>
    <row r="55" spans="1:25" x14ac:dyDescent="0.2">
      <c r="A55" s="21"/>
      <c r="C55" s="11" t="s">
        <v>65</v>
      </c>
      <c r="E55" s="1" t="s">
        <v>179</v>
      </c>
      <c r="F55" s="1" t="s">
        <v>104</v>
      </c>
      <c r="G55" s="221">
        <f>'SK Production Salvage'!Q$11</f>
        <v>-3.0750000000000003E-2</v>
      </c>
      <c r="I55" s="169">
        <v>143156558.12</v>
      </c>
      <c r="J55" s="43"/>
      <c r="K55" s="44">
        <v>66027985</v>
      </c>
      <c r="L55" s="44"/>
      <c r="M55" s="169">
        <f t="shared" si="6"/>
        <v>81530637.282190025</v>
      </c>
      <c r="N55" s="44"/>
      <c r="O55" s="44">
        <f t="shared" si="12"/>
        <v>3499168.9820682411</v>
      </c>
      <c r="Q55" s="284">
        <f t="shared" si="13"/>
        <v>2.4442952722676433E-2</v>
      </c>
      <c r="S55" s="76">
        <v>23.3</v>
      </c>
      <c r="T55" s="19"/>
      <c r="U55" s="281">
        <v>2.907384792327249E-2</v>
      </c>
      <c r="W55" s="154">
        <f t="shared" si="11"/>
        <v>4162111.9999999995</v>
      </c>
      <c r="Y55" s="159">
        <f t="shared" si="8"/>
        <v>-662943.01793175843</v>
      </c>
    </row>
    <row r="56" spans="1:25" x14ac:dyDescent="0.2">
      <c r="A56" s="21"/>
      <c r="C56" s="72" t="s">
        <v>150</v>
      </c>
      <c r="E56" s="1" t="s">
        <v>179</v>
      </c>
      <c r="F56" s="1" t="s">
        <v>104</v>
      </c>
      <c r="G56" s="221">
        <f>'SK Production Salvage'!Q$11</f>
        <v>-3.0750000000000003E-2</v>
      </c>
      <c r="I56" s="169">
        <v>63237310.850000001</v>
      </c>
      <c r="J56" s="43"/>
      <c r="K56" s="44">
        <v>36126930</v>
      </c>
      <c r="L56" s="44"/>
      <c r="M56" s="169">
        <f t="shared" si="6"/>
        <v>29054928.158637501</v>
      </c>
      <c r="N56" s="44"/>
      <c r="O56" s="44">
        <f t="shared" si="12"/>
        <v>1241663.5965229701</v>
      </c>
      <c r="Q56" s="284">
        <f t="shared" si="13"/>
        <v>1.9634984154658596E-2</v>
      </c>
      <c r="S56" s="76">
        <v>23.4</v>
      </c>
      <c r="T56" s="19"/>
      <c r="U56" s="281">
        <v>2.4331490054182149E-2</v>
      </c>
      <c r="W56" s="154">
        <f t="shared" si="11"/>
        <v>1538658</v>
      </c>
      <c r="Y56" s="159">
        <f t="shared" si="8"/>
        <v>-296994.40347702987</v>
      </c>
    </row>
    <row r="57" spans="1:25" x14ac:dyDescent="0.2">
      <c r="A57" s="21"/>
      <c r="C57" s="11" t="s">
        <v>66</v>
      </c>
      <c r="E57" s="1" t="s">
        <v>179</v>
      </c>
      <c r="F57" s="1" t="s">
        <v>104</v>
      </c>
      <c r="G57" s="221">
        <f>'SK Production Salvage'!Q$11</f>
        <v>-3.0750000000000003E-2</v>
      </c>
      <c r="I57" s="169">
        <v>249825281.75</v>
      </c>
      <c r="J57" s="43"/>
      <c r="K57" s="44">
        <v>104471839</v>
      </c>
      <c r="L57" s="44"/>
      <c r="M57" s="169">
        <f t="shared" si="6"/>
        <v>153035570.16381252</v>
      </c>
      <c r="N57" s="44"/>
      <c r="O57" s="44">
        <f t="shared" si="12"/>
        <v>5885983.467838943</v>
      </c>
      <c r="Q57" s="284">
        <f t="shared" si="13"/>
        <v>2.3560399598504377E-2</v>
      </c>
      <c r="S57" s="76">
        <v>26</v>
      </c>
      <c r="T57" s="19"/>
      <c r="U57" s="281">
        <v>2.777929419867451E-2</v>
      </c>
      <c r="W57" s="154">
        <f t="shared" si="11"/>
        <v>6939970</v>
      </c>
      <c r="Y57" s="159">
        <f t="shared" si="8"/>
        <v>-1053986.532161057</v>
      </c>
    </row>
    <row r="58" spans="1:25" x14ac:dyDescent="0.2">
      <c r="A58" s="21"/>
      <c r="C58" s="72" t="s">
        <v>151</v>
      </c>
      <c r="E58" s="1" t="s">
        <v>179</v>
      </c>
      <c r="F58" s="1" t="s">
        <v>104</v>
      </c>
      <c r="G58" s="221">
        <f>'SK Production Salvage'!Q$11</f>
        <v>-3.0750000000000003E-2</v>
      </c>
      <c r="I58" s="169">
        <v>114224524.76000001</v>
      </c>
      <c r="J58" s="43"/>
      <c r="K58" s="44">
        <v>76611965</v>
      </c>
      <c r="L58" s="44"/>
      <c r="M58" s="169">
        <f t="shared" si="6"/>
        <v>41124963.896370009</v>
      </c>
      <c r="N58" s="44"/>
      <c r="O58" s="44">
        <f t="shared" si="12"/>
        <v>1575669.1148034486</v>
      </c>
      <c r="Q58" s="284">
        <f t="shared" si="13"/>
        <v>1.3794490439895689E-2</v>
      </c>
      <c r="S58" s="76">
        <v>26.1</v>
      </c>
      <c r="T58" s="19"/>
      <c r="U58" s="281">
        <v>1.7957903561515328E-2</v>
      </c>
      <c r="W58" s="154">
        <f t="shared" si="11"/>
        <v>2051232.9999999998</v>
      </c>
      <c r="Y58" s="159">
        <f t="shared" si="8"/>
        <v>-475563.88519655121</v>
      </c>
    </row>
    <row r="59" spans="1:25" x14ac:dyDescent="0.2">
      <c r="A59" s="21"/>
      <c r="C59" s="72" t="s">
        <v>153</v>
      </c>
      <c r="E59" s="1" t="s">
        <v>179</v>
      </c>
      <c r="F59" s="1" t="s">
        <v>104</v>
      </c>
      <c r="G59" s="221">
        <f>'SK Production Salvage'!Q$11</f>
        <v>-3.0750000000000003E-2</v>
      </c>
      <c r="I59" s="169">
        <v>217217963.00999999</v>
      </c>
      <c r="J59" s="43"/>
      <c r="K59" s="44">
        <v>74259062</v>
      </c>
      <c r="L59" s="44"/>
      <c r="M59" s="169">
        <f t="shared" si="6"/>
        <v>149638353.37255749</v>
      </c>
      <c r="N59" s="44"/>
      <c r="O59" s="44">
        <f t="shared" si="12"/>
        <v>4938559.5172461215</v>
      </c>
      <c r="Q59" s="284">
        <f t="shared" si="13"/>
        <v>2.2735502390374439E-2</v>
      </c>
      <c r="S59" s="76">
        <v>30.3</v>
      </c>
      <c r="T59" s="19"/>
      <c r="U59" s="281">
        <v>2.669210648906177E-2</v>
      </c>
      <c r="W59" s="154">
        <f t="shared" si="11"/>
        <v>5798005</v>
      </c>
      <c r="Y59" s="159">
        <f t="shared" si="8"/>
        <v>-859445.48275387846</v>
      </c>
    </row>
    <row r="60" spans="1:25" x14ac:dyDescent="0.2">
      <c r="A60" s="21"/>
      <c r="C60" s="72" t="s">
        <v>152</v>
      </c>
      <c r="E60" s="1" t="s">
        <v>179</v>
      </c>
      <c r="F60" s="1" t="s">
        <v>104</v>
      </c>
      <c r="G60" s="221">
        <f>'SK Production Salvage'!Q$11</f>
        <v>-3.0750000000000003E-2</v>
      </c>
      <c r="I60" s="169">
        <v>63774643.009999998</v>
      </c>
      <c r="J60" s="43"/>
      <c r="K60" s="44">
        <v>46576791</v>
      </c>
      <c r="L60" s="44"/>
      <c r="M60" s="169">
        <f t="shared" si="6"/>
        <v>19158922.282557502</v>
      </c>
      <c r="N60" s="44"/>
      <c r="O60" s="44">
        <f t="shared" si="12"/>
        <v>634401.40008468553</v>
      </c>
      <c r="Q60" s="284">
        <f t="shared" si="13"/>
        <v>9.9475492161549238E-3</v>
      </c>
      <c r="S60" s="76">
        <v>30.2</v>
      </c>
      <c r="T60" s="19"/>
      <c r="U60" s="281">
        <v>1.3883731185467596E-2</v>
      </c>
      <c r="W60" s="154">
        <f t="shared" si="11"/>
        <v>885430</v>
      </c>
      <c r="Y60" s="159">
        <f t="shared" si="8"/>
        <v>-251028.59991531447</v>
      </c>
    </row>
    <row r="61" spans="1:25" x14ac:dyDescent="0.2">
      <c r="A61" s="21"/>
      <c r="C61" s="72" t="s">
        <v>154</v>
      </c>
      <c r="E61" s="1" t="s">
        <v>179</v>
      </c>
      <c r="F61" s="1" t="s">
        <v>104</v>
      </c>
      <c r="G61" s="221">
        <f>'SK Production Salvage'!Q$11</f>
        <v>-3.0750000000000003E-2</v>
      </c>
      <c r="I61" s="169">
        <v>121585784.34</v>
      </c>
      <c r="J61" s="43"/>
      <c r="K61" s="44">
        <v>4866329</v>
      </c>
      <c r="L61" s="44"/>
      <c r="M61" s="169">
        <f t="shared" si="6"/>
        <v>120458218.20845501</v>
      </c>
      <c r="N61" s="44"/>
      <c r="O61" s="44">
        <f t="shared" si="12"/>
        <v>2775534.9817616362</v>
      </c>
      <c r="Q61" s="284">
        <f t="shared" si="13"/>
        <v>2.2827791890540319E-2</v>
      </c>
      <c r="S61" s="76">
        <v>43.4</v>
      </c>
      <c r="T61" s="19"/>
      <c r="U61" s="281">
        <v>2.555802075767569E-2</v>
      </c>
      <c r="W61" s="154">
        <f t="shared" si="11"/>
        <v>3107492</v>
      </c>
      <c r="Y61" s="159">
        <f t="shared" si="8"/>
        <v>-331957.01823836379</v>
      </c>
    </row>
    <row r="62" spans="1:25" x14ac:dyDescent="0.2">
      <c r="A62" s="21"/>
      <c r="C62" s="72" t="s">
        <v>155</v>
      </c>
      <c r="E62" s="1" t="s">
        <v>179</v>
      </c>
      <c r="F62" s="1" t="s">
        <v>104</v>
      </c>
      <c r="G62" s="221">
        <f>'SK Production Salvage'!Q$11</f>
        <v>-3.0750000000000003E-2</v>
      </c>
      <c r="I62" s="171">
        <v>14269003.460000001</v>
      </c>
      <c r="J62" s="43"/>
      <c r="K62" s="44">
        <v>555655</v>
      </c>
      <c r="L62" s="44"/>
      <c r="M62" s="169">
        <f t="shared" si="6"/>
        <v>14152120.316395001</v>
      </c>
      <c r="N62" s="44"/>
      <c r="O62" s="44">
        <f t="shared" si="12"/>
        <v>326085.72157592169</v>
      </c>
      <c r="Q62" s="284">
        <f t="shared" si="13"/>
        <v>2.2852732672609618E-2</v>
      </c>
      <c r="S62" s="76">
        <v>43.4</v>
      </c>
      <c r="T62" s="19"/>
      <c r="U62" s="281">
        <v>2.5582725592807446E-2</v>
      </c>
      <c r="W62" s="158">
        <f t="shared" si="11"/>
        <v>365040</v>
      </c>
      <c r="Y62" s="164">
        <f t="shared" si="8"/>
        <v>-38954.278424078308</v>
      </c>
    </row>
    <row r="63" spans="1:25" x14ac:dyDescent="0.2">
      <c r="A63" s="21"/>
      <c r="E63" s="1"/>
      <c r="F63" s="1"/>
      <c r="G63" s="32"/>
      <c r="I63" s="169"/>
      <c r="K63" s="37"/>
      <c r="L63" s="33"/>
      <c r="M63" s="37"/>
      <c r="N63" s="33"/>
      <c r="O63" s="37"/>
      <c r="Q63" s="21"/>
      <c r="S63" s="20"/>
      <c r="T63" s="19"/>
      <c r="U63" s="281"/>
    </row>
    <row r="64" spans="1:25" x14ac:dyDescent="0.2">
      <c r="A64" s="21"/>
      <c r="C64" s="18" t="s">
        <v>27</v>
      </c>
      <c r="E64" s="1"/>
      <c r="F64" s="1"/>
      <c r="G64" s="32"/>
      <c r="I64" s="169">
        <f>+SUBTOTAL(9,I42:I63)</f>
        <v>1381875059.71</v>
      </c>
      <c r="K64" s="169">
        <f>+SUBTOTAL(9,K42:K63)</f>
        <v>679772370</v>
      </c>
      <c r="L64" s="33"/>
      <c r="M64" s="169">
        <f>+SUBTOTAL(9,M42:M63)</f>
        <v>744595347.7960825</v>
      </c>
      <c r="N64" s="33"/>
      <c r="O64" s="169">
        <f>+SUBTOTAL(9,O42:O63)</f>
        <v>41331103.886667855</v>
      </c>
      <c r="Q64" s="284">
        <f t="shared" si="13"/>
        <v>2.9909436165192524E-2</v>
      </c>
      <c r="S64" s="76">
        <v>18</v>
      </c>
      <c r="T64" s="19"/>
      <c r="U64" s="281">
        <v>3.5821834725339299E-2</v>
      </c>
      <c r="W64" s="169">
        <f>+SUBTOTAL(9,W42:W63)</f>
        <v>49501300</v>
      </c>
      <c r="Y64" s="169">
        <f>+SUBTOTAL(9,Y42:Y63)</f>
        <v>-8170196.1133321431</v>
      </c>
    </row>
    <row r="65" spans="1:25" x14ac:dyDescent="0.2">
      <c r="A65" s="21"/>
      <c r="C65" s="18"/>
      <c r="E65" s="1"/>
      <c r="F65" s="1"/>
      <c r="G65" s="32"/>
      <c r="I65" s="169"/>
      <c r="K65" s="33"/>
      <c r="L65" s="33"/>
      <c r="M65" s="33"/>
      <c r="N65" s="33"/>
      <c r="O65" s="33"/>
      <c r="Q65" s="21"/>
      <c r="S65" s="20"/>
      <c r="T65" s="19"/>
      <c r="U65" s="281"/>
    </row>
    <row r="66" spans="1:25" x14ac:dyDescent="0.2">
      <c r="A66" s="21">
        <v>312.01</v>
      </c>
      <c r="C66" s="71" t="s">
        <v>110</v>
      </c>
      <c r="E66" s="1"/>
      <c r="F66" s="1"/>
      <c r="G66" s="32"/>
      <c r="I66" s="169"/>
      <c r="K66" s="33"/>
      <c r="L66" s="33"/>
      <c r="M66" s="33"/>
      <c r="N66" s="33"/>
      <c r="O66" s="33"/>
      <c r="Q66" s="21"/>
      <c r="S66" s="20"/>
      <c r="T66" s="19"/>
      <c r="U66" s="281"/>
    </row>
    <row r="67" spans="1:25" x14ac:dyDescent="0.2">
      <c r="A67" s="21"/>
      <c r="C67" s="72" t="s">
        <v>67</v>
      </c>
      <c r="E67" s="1" t="s">
        <v>180</v>
      </c>
      <c r="F67" s="1" t="s">
        <v>104</v>
      </c>
      <c r="G67" s="221">
        <f>'SK Production Salvage'!Q$12</f>
        <v>0</v>
      </c>
      <c r="I67" s="169">
        <v>51549.42</v>
      </c>
      <c r="J67" s="43"/>
      <c r="K67" s="44">
        <v>51549</v>
      </c>
      <c r="L67" s="44"/>
      <c r="M67" s="169">
        <f t="shared" ref="M67:M68" si="14">+((1-G67)*I67)-K67</f>
        <v>0.41999999999825377</v>
      </c>
      <c r="N67" s="44"/>
      <c r="O67" s="44">
        <v>0</v>
      </c>
      <c r="Q67" s="81" t="s">
        <v>143</v>
      </c>
      <c r="S67" s="81" t="s">
        <v>143</v>
      </c>
      <c r="T67" s="19"/>
      <c r="U67" s="281">
        <v>0</v>
      </c>
      <c r="W67" s="154">
        <v>0</v>
      </c>
      <c r="Y67" s="159">
        <f t="shared" ref="Y67:Y68" si="15">O67-W67</f>
        <v>0</v>
      </c>
    </row>
    <row r="68" spans="1:25" x14ac:dyDescent="0.2">
      <c r="A68" s="21"/>
      <c r="C68" s="72" t="s">
        <v>156</v>
      </c>
      <c r="E68" s="1" t="s">
        <v>180</v>
      </c>
      <c r="F68" s="1" t="s">
        <v>104</v>
      </c>
      <c r="G68" s="221">
        <f>'SK Production Salvage'!Q$12</f>
        <v>0</v>
      </c>
      <c r="I68" s="171">
        <v>613424.43000000005</v>
      </c>
      <c r="J68" s="43"/>
      <c r="K68" s="45">
        <v>494206</v>
      </c>
      <c r="L68" s="44"/>
      <c r="M68" s="169">
        <f t="shared" si="14"/>
        <v>119218.43000000005</v>
      </c>
      <c r="N68" s="44"/>
      <c r="O68" s="44">
        <f t="shared" ref="O68" si="16">M68/S68</f>
        <v>37255.759375000016</v>
      </c>
      <c r="Q68" s="284">
        <f t="shared" ref="Q68" si="17">O68/I68</f>
        <v>6.0734065278423968E-2</v>
      </c>
      <c r="S68" s="76">
        <v>3.2</v>
      </c>
      <c r="T68" s="19"/>
      <c r="U68" s="281">
        <v>6.0848571029360532E-2</v>
      </c>
      <c r="W68" s="158">
        <f t="shared" ref="W68" si="18">I68*U68</f>
        <v>37326</v>
      </c>
      <c r="Y68" s="164">
        <f t="shared" si="15"/>
        <v>-70.240624999983993</v>
      </c>
    </row>
    <row r="69" spans="1:25" x14ac:dyDescent="0.2">
      <c r="A69" s="21"/>
      <c r="C69" s="18"/>
      <c r="E69" s="1"/>
      <c r="F69" s="1"/>
      <c r="G69" s="32"/>
      <c r="I69" s="173"/>
      <c r="J69" s="48"/>
      <c r="K69" s="52"/>
      <c r="L69" s="52"/>
      <c r="M69" s="52"/>
      <c r="N69" s="52"/>
      <c r="O69" s="52"/>
      <c r="P69" s="48"/>
      <c r="Q69" s="53"/>
      <c r="R69" s="48"/>
      <c r="S69" s="54"/>
      <c r="T69" s="19"/>
      <c r="U69" s="281"/>
    </row>
    <row r="70" spans="1:25" x14ac:dyDescent="0.2">
      <c r="A70" s="21"/>
      <c r="C70" s="18" t="s">
        <v>111</v>
      </c>
      <c r="E70" s="1"/>
      <c r="F70" s="1"/>
      <c r="G70" s="32"/>
      <c r="I70" s="173">
        <f>+SUBTOTAL(9,I67:I69)</f>
        <v>664973.85000000009</v>
      </c>
      <c r="J70" s="48"/>
      <c r="K70" s="173">
        <f>+SUBTOTAL(9,K67:K69)</f>
        <v>545755</v>
      </c>
      <c r="L70" s="52"/>
      <c r="M70" s="173">
        <f>+SUBTOTAL(9,M67:M69)</f>
        <v>119218.85000000005</v>
      </c>
      <c r="N70" s="52"/>
      <c r="O70" s="173">
        <f>+SUBTOTAL(9,O67:O69)</f>
        <v>37255.759375000016</v>
      </c>
      <c r="P70" s="48"/>
      <c r="Q70" s="284">
        <f t="shared" ref="Q70" si="19">O70/I70</f>
        <v>5.6025901432063846E-2</v>
      </c>
      <c r="S70" s="76">
        <v>3.2</v>
      </c>
      <c r="T70" s="19"/>
      <c r="U70" s="281">
        <v>5.6131530585751592E-2</v>
      </c>
      <c r="W70" s="173">
        <f>+SUBTOTAL(9,W67:W69)</f>
        <v>37326</v>
      </c>
      <c r="Y70" s="173">
        <f>+SUBTOTAL(9,Y67:Y69)</f>
        <v>-70.240624999983993</v>
      </c>
    </row>
    <row r="71" spans="1:25" x14ac:dyDescent="0.2">
      <c r="A71" s="21"/>
      <c r="C71" s="18"/>
      <c r="E71" s="1"/>
      <c r="F71" s="1"/>
      <c r="G71" s="32"/>
      <c r="I71" s="169"/>
      <c r="K71" s="33"/>
      <c r="L71" s="33"/>
      <c r="M71" s="33"/>
      <c r="N71" s="33"/>
      <c r="O71" s="33"/>
      <c r="Q71" s="21"/>
      <c r="S71" s="20"/>
      <c r="T71" s="19"/>
      <c r="U71" s="281"/>
    </row>
    <row r="72" spans="1:25" x14ac:dyDescent="0.2">
      <c r="A72" s="21">
        <v>312.02</v>
      </c>
      <c r="C72" s="71" t="s">
        <v>112</v>
      </c>
      <c r="E72" s="1"/>
      <c r="F72" s="1"/>
      <c r="G72" s="32"/>
      <c r="I72" s="169"/>
      <c r="K72" s="33"/>
      <c r="L72" s="33"/>
      <c r="M72" s="33"/>
      <c r="N72" s="33"/>
      <c r="O72" s="33"/>
      <c r="Q72" s="21"/>
      <c r="S72" s="20"/>
      <c r="T72" s="19"/>
      <c r="U72" s="281"/>
    </row>
    <row r="73" spans="1:25" x14ac:dyDescent="0.2">
      <c r="A73" s="21"/>
      <c r="C73" s="72" t="s">
        <v>157</v>
      </c>
      <c r="E73" s="1" t="s">
        <v>180</v>
      </c>
      <c r="F73" s="1" t="s">
        <v>104</v>
      </c>
      <c r="G73" s="221">
        <f>'SK Production Salvage'!Q$13</f>
        <v>0</v>
      </c>
      <c r="I73" s="169">
        <v>1501772.81</v>
      </c>
      <c r="J73" s="43"/>
      <c r="K73" s="44">
        <v>1161405</v>
      </c>
      <c r="L73" s="44"/>
      <c r="M73" s="169">
        <f t="shared" ref="M73:M74" si="20">+((1-G73)*I73)-K73</f>
        <v>340367.81000000006</v>
      </c>
      <c r="N73" s="44"/>
      <c r="O73" s="44">
        <f t="shared" ref="O73:O74" si="21">M73/S73</f>
        <v>103141.76060606063</v>
      </c>
      <c r="Q73" s="284">
        <f t="shared" ref="Q73:Q76" si="22">O73/I73</f>
        <v>6.8680002673680463E-2</v>
      </c>
      <c r="S73" s="76">
        <v>3.3</v>
      </c>
      <c r="T73" s="19"/>
      <c r="U73" s="281">
        <v>6.8888582421464936E-2</v>
      </c>
      <c r="W73" s="154">
        <f t="shared" ref="W73:W74" si="23">I73*U73</f>
        <v>103455</v>
      </c>
      <c r="Y73" s="159">
        <f t="shared" ref="Y73:Y74" si="24">O73-W73</f>
        <v>-313.23939393936598</v>
      </c>
    </row>
    <row r="74" spans="1:25" x14ac:dyDescent="0.2">
      <c r="A74" s="21"/>
      <c r="C74" s="72" t="s">
        <v>158</v>
      </c>
      <c r="E74" s="1" t="s">
        <v>180</v>
      </c>
      <c r="F74" s="1" t="s">
        <v>104</v>
      </c>
      <c r="G74" s="221">
        <f>'SK Production Salvage'!Q$13</f>
        <v>0</v>
      </c>
      <c r="I74" s="171">
        <v>2298377.65</v>
      </c>
      <c r="J74" s="43"/>
      <c r="K74" s="45">
        <v>2214107</v>
      </c>
      <c r="L74" s="44"/>
      <c r="M74" s="169">
        <f t="shared" si="20"/>
        <v>84270.649999999907</v>
      </c>
      <c r="N74" s="44"/>
      <c r="O74" s="44">
        <f t="shared" si="21"/>
        <v>8181.6165048543589</v>
      </c>
      <c r="Q74" s="284">
        <f t="shared" si="22"/>
        <v>3.5597354964073719E-3</v>
      </c>
      <c r="S74" s="76">
        <v>10.3</v>
      </c>
      <c r="T74" s="19"/>
      <c r="U74" s="281">
        <v>3.5529409189999739E-3</v>
      </c>
      <c r="W74" s="158">
        <f t="shared" si="23"/>
        <v>8166</v>
      </c>
      <c r="Y74" s="164">
        <f t="shared" si="24"/>
        <v>15.616504854358936</v>
      </c>
    </row>
    <row r="75" spans="1:25" x14ac:dyDescent="0.2">
      <c r="A75" s="21"/>
      <c r="C75" s="18"/>
      <c r="E75" s="1"/>
      <c r="F75" s="1"/>
      <c r="G75" s="32"/>
      <c r="I75" s="173"/>
      <c r="J75" s="48"/>
      <c r="K75" s="52"/>
      <c r="L75" s="52"/>
      <c r="M75" s="52"/>
      <c r="N75" s="52"/>
      <c r="O75" s="52"/>
      <c r="P75" s="48"/>
      <c r="Q75" s="53"/>
      <c r="R75" s="48"/>
      <c r="S75" s="54"/>
      <c r="T75" s="19"/>
      <c r="U75" s="281"/>
    </row>
    <row r="76" spans="1:25" x14ac:dyDescent="0.2">
      <c r="A76" s="21"/>
      <c r="C76" s="18" t="s">
        <v>113</v>
      </c>
      <c r="E76" s="1"/>
      <c r="F76" s="1"/>
      <c r="G76" s="32"/>
      <c r="I76" s="52">
        <f>+SUBTOTAL(9,I73:I75)</f>
        <v>3800150.46</v>
      </c>
      <c r="J76" s="48"/>
      <c r="K76" s="52">
        <f>+SUBTOTAL(9,K73:K75)</f>
        <v>3375512</v>
      </c>
      <c r="L76" s="52"/>
      <c r="M76" s="52">
        <f>+SUBTOTAL(9,M73:M75)</f>
        <v>424638.45999999996</v>
      </c>
      <c r="N76" s="52"/>
      <c r="O76" s="44">
        <f t="shared" ref="O76" si="25">M76/S76</f>
        <v>111746.96315789473</v>
      </c>
      <c r="P76" s="48"/>
      <c r="Q76" s="284">
        <f t="shared" si="22"/>
        <v>2.9405931247757682E-2</v>
      </c>
      <c r="S76" s="76">
        <v>3.8</v>
      </c>
      <c r="T76" s="19"/>
      <c r="U76" s="281">
        <v>2.9372784360753967E-2</v>
      </c>
      <c r="W76" s="52">
        <f>+SUBTOTAL(9,W73:W75)</f>
        <v>111621</v>
      </c>
      <c r="Y76" s="52">
        <f>+SUBTOTAL(9,Y73:Y75)</f>
        <v>-297.62288908500705</v>
      </c>
    </row>
    <row r="77" spans="1:25" x14ac:dyDescent="0.2">
      <c r="A77" s="21"/>
      <c r="C77" s="18"/>
      <c r="E77" s="1"/>
      <c r="F77" s="1"/>
      <c r="G77" s="32"/>
      <c r="I77" s="169"/>
      <c r="K77" s="33"/>
      <c r="L77" s="33"/>
      <c r="M77" s="33"/>
      <c r="N77" s="33"/>
      <c r="O77" s="33"/>
      <c r="Q77" s="21"/>
      <c r="S77" s="20"/>
      <c r="T77" s="19"/>
      <c r="U77" s="281"/>
    </row>
    <row r="78" spans="1:25" x14ac:dyDescent="0.2">
      <c r="A78" s="21">
        <v>314</v>
      </c>
      <c r="C78" t="s">
        <v>28</v>
      </c>
      <c r="I78" s="169"/>
      <c r="K78" s="33"/>
      <c r="L78" s="33"/>
      <c r="M78" s="33"/>
      <c r="N78" s="33"/>
      <c r="O78" s="33"/>
      <c r="T78" s="19"/>
      <c r="U78" s="281"/>
    </row>
    <row r="79" spans="1:25" x14ac:dyDescent="0.2">
      <c r="A79" s="21"/>
      <c r="C79" s="11" t="s">
        <v>57</v>
      </c>
      <c r="E79" s="1" t="s">
        <v>124</v>
      </c>
      <c r="F79" s="1" t="s">
        <v>104</v>
      </c>
      <c r="G79" s="221">
        <f>'SK Production Salvage'!Q$14</f>
        <v>-1.1099999999999999E-2</v>
      </c>
      <c r="I79" s="169">
        <v>106008.99</v>
      </c>
      <c r="J79" s="43"/>
      <c r="K79" s="44">
        <v>116610</v>
      </c>
      <c r="L79" s="44"/>
      <c r="M79" s="169">
        <f t="shared" ref="M79:M90" si="26">+((1-G79)*I79)-K79</f>
        <v>-9424.3102110000036</v>
      </c>
      <c r="N79" s="44"/>
      <c r="O79" s="44">
        <v>0</v>
      </c>
      <c r="Q79" s="67" t="str">
        <f t="shared" ref="Q79:Q81" si="27">IF(O79/I79*100=0,"-     ",O79/I79*100)</f>
        <v xml:space="preserve">-     </v>
      </c>
      <c r="S79" s="76" t="s">
        <v>270</v>
      </c>
      <c r="T79" s="19"/>
      <c r="U79" s="281">
        <v>0</v>
      </c>
      <c r="W79" s="154">
        <v>0</v>
      </c>
      <c r="Y79" s="159">
        <f t="shared" ref="Y79:Y90" si="28">O79-W79</f>
        <v>0</v>
      </c>
    </row>
    <row r="80" spans="1:25" x14ac:dyDescent="0.2">
      <c r="A80" s="21"/>
      <c r="C80" s="11" t="s">
        <v>58</v>
      </c>
      <c r="E80" s="1" t="s">
        <v>124</v>
      </c>
      <c r="F80" s="1" t="s">
        <v>104</v>
      </c>
      <c r="G80" s="221">
        <f>'SK Production Salvage'!Q$14</f>
        <v>-1.1099999999999999E-2</v>
      </c>
      <c r="I80" s="169">
        <v>19999</v>
      </c>
      <c r="J80" s="43"/>
      <c r="K80" s="44">
        <v>21999</v>
      </c>
      <c r="L80" s="44"/>
      <c r="M80" s="169">
        <f t="shared" si="26"/>
        <v>-1778.0111000000034</v>
      </c>
      <c r="N80" s="44"/>
      <c r="O80" s="44">
        <v>0</v>
      </c>
      <c r="Q80" s="67" t="str">
        <f t="shared" si="27"/>
        <v xml:space="preserve">-     </v>
      </c>
      <c r="S80" s="76" t="s">
        <v>270</v>
      </c>
      <c r="T80" s="19"/>
      <c r="U80" s="281">
        <v>0</v>
      </c>
      <c r="W80" s="154">
        <v>0</v>
      </c>
      <c r="Y80" s="159">
        <f t="shared" si="28"/>
        <v>0</v>
      </c>
    </row>
    <row r="81" spans="1:25" x14ac:dyDescent="0.2">
      <c r="A81" s="21"/>
      <c r="C81" s="11" t="s">
        <v>59</v>
      </c>
      <c r="E81" s="1" t="s">
        <v>124</v>
      </c>
      <c r="F81" s="1" t="s">
        <v>104</v>
      </c>
      <c r="G81" s="221">
        <f>'SK Production Salvage'!Q$14</f>
        <v>-1.1099999999999999E-2</v>
      </c>
      <c r="I81" s="169">
        <v>581177</v>
      </c>
      <c r="J81" s="43"/>
      <c r="K81" s="44">
        <v>639295</v>
      </c>
      <c r="L81" s="44"/>
      <c r="M81" s="169">
        <f t="shared" si="26"/>
        <v>-51666.935300000012</v>
      </c>
      <c r="N81" s="44"/>
      <c r="O81" s="44">
        <v>0</v>
      </c>
      <c r="Q81" s="67" t="str">
        <f t="shared" si="27"/>
        <v xml:space="preserve">-     </v>
      </c>
      <c r="S81" s="76" t="s">
        <v>270</v>
      </c>
      <c r="T81" s="19"/>
      <c r="U81" s="281">
        <v>0</v>
      </c>
      <c r="W81" s="154">
        <v>0</v>
      </c>
      <c r="Y81" s="159">
        <f t="shared" si="28"/>
        <v>0</v>
      </c>
    </row>
    <row r="82" spans="1:25" x14ac:dyDescent="0.2">
      <c r="A82" s="21"/>
      <c r="C82" s="11" t="s">
        <v>60</v>
      </c>
      <c r="E82" s="1" t="s">
        <v>181</v>
      </c>
      <c r="F82" s="1" t="s">
        <v>104</v>
      </c>
      <c r="G82" s="221">
        <f>'SK Production Salvage'!Q$14</f>
        <v>-1.1099999999999999E-2</v>
      </c>
      <c r="I82" s="169">
        <v>9318503.0500000007</v>
      </c>
      <c r="J82" s="43"/>
      <c r="K82" s="44">
        <v>8958801</v>
      </c>
      <c r="L82" s="44"/>
      <c r="M82" s="169">
        <f t="shared" si="26"/>
        <v>463137.43385499902</v>
      </c>
      <c r="N82" s="44"/>
      <c r="O82" s="44">
        <f t="shared" ref="O82:O90" si="29">M82/S82</f>
        <v>115784.35846374976</v>
      </c>
      <c r="Q82" s="284">
        <f t="shared" ref="Q82:Q90" si="30">O82/I82</f>
        <v>1.2425210126829303E-2</v>
      </c>
      <c r="S82" s="76">
        <v>4</v>
      </c>
      <c r="T82" s="19"/>
      <c r="U82" s="281">
        <v>3.4891333753440147E-2</v>
      </c>
      <c r="W82" s="154">
        <f>I82*U82</f>
        <v>325135</v>
      </c>
      <c r="Y82" s="159">
        <f t="shared" si="28"/>
        <v>-209350.64153625024</v>
      </c>
    </row>
    <row r="83" spans="1:25" x14ac:dyDescent="0.2">
      <c r="A83" s="21"/>
      <c r="C83" s="11" t="s">
        <v>61</v>
      </c>
      <c r="E83" s="1" t="s">
        <v>181</v>
      </c>
      <c r="F83" s="1" t="s">
        <v>104</v>
      </c>
      <c r="G83" s="221">
        <f>'SK Production Salvage'!Q$14</f>
        <v>-1.1099999999999999E-2</v>
      </c>
      <c r="I83" s="169">
        <v>7931771.7400000002</v>
      </c>
      <c r="J83" s="43"/>
      <c r="K83" s="44">
        <v>7826617</v>
      </c>
      <c r="L83" s="44"/>
      <c r="M83" s="169">
        <f t="shared" si="26"/>
        <v>193197.40631399956</v>
      </c>
      <c r="N83" s="44"/>
      <c r="O83" s="44">
        <f t="shared" si="29"/>
        <v>48299.351578499889</v>
      </c>
      <c r="Q83" s="284">
        <f t="shared" si="30"/>
        <v>6.0893521853290101E-3</v>
      </c>
      <c r="S83" s="76">
        <v>4</v>
      </c>
      <c r="T83" s="19"/>
      <c r="U83" s="281">
        <v>2.8437278251781863E-2</v>
      </c>
      <c r="W83" s="154">
        <f t="shared" ref="W83:W90" si="31">I83*U83</f>
        <v>225558</v>
      </c>
      <c r="Y83" s="159">
        <f t="shared" si="28"/>
        <v>-177258.64842150011</v>
      </c>
    </row>
    <row r="84" spans="1:25" x14ac:dyDescent="0.2">
      <c r="A84" s="21"/>
      <c r="C84" s="11" t="s">
        <v>62</v>
      </c>
      <c r="E84" s="1" t="s">
        <v>181</v>
      </c>
      <c r="F84" s="1" t="s">
        <v>104</v>
      </c>
      <c r="G84" s="221">
        <f>'SK Production Salvage'!Q$14</f>
        <v>-1.1099999999999999E-2</v>
      </c>
      <c r="I84" s="169">
        <v>16728286.689999999</v>
      </c>
      <c r="J84" s="43"/>
      <c r="K84" s="44">
        <v>11512691</v>
      </c>
      <c r="L84" s="44"/>
      <c r="M84" s="169">
        <f t="shared" si="26"/>
        <v>5401279.6722589992</v>
      </c>
      <c r="N84" s="44"/>
      <c r="O84" s="44">
        <f t="shared" si="29"/>
        <v>1350319.9180647498</v>
      </c>
      <c r="Q84" s="284">
        <f t="shared" si="30"/>
        <v>8.0720754198453412E-2</v>
      </c>
      <c r="S84" s="76">
        <v>4</v>
      </c>
      <c r="T84" s="19"/>
      <c r="U84" s="281">
        <v>0.10395912218790411</v>
      </c>
      <c r="W84" s="154">
        <f t="shared" si="31"/>
        <v>1739058</v>
      </c>
      <c r="Y84" s="159">
        <f t="shared" si="28"/>
        <v>-388738.0819352502</v>
      </c>
    </row>
    <row r="85" spans="1:25" x14ac:dyDescent="0.2">
      <c r="A85" s="21"/>
      <c r="C85" s="11" t="s">
        <v>63</v>
      </c>
      <c r="E85" s="1" t="s">
        <v>181</v>
      </c>
      <c r="F85" s="1" t="s">
        <v>104</v>
      </c>
      <c r="G85" s="221">
        <f>'SK Production Salvage'!Q$14</f>
        <v>-1.1099999999999999E-2</v>
      </c>
      <c r="I85" s="169">
        <v>14686467.07</v>
      </c>
      <c r="J85" s="43"/>
      <c r="K85" s="44">
        <v>13065010</v>
      </c>
      <c r="L85" s="44"/>
      <c r="M85" s="169">
        <f t="shared" si="26"/>
        <v>1784476.8544769995</v>
      </c>
      <c r="N85" s="44"/>
      <c r="O85" s="44">
        <f t="shared" si="29"/>
        <v>98048.17881741756</v>
      </c>
      <c r="Q85" s="284">
        <f t="shared" si="30"/>
        <v>6.6760901958307093E-3</v>
      </c>
      <c r="S85" s="76">
        <v>18.2</v>
      </c>
      <c r="T85" s="19"/>
      <c r="U85" s="281">
        <v>1.3738021475031299E-2</v>
      </c>
      <c r="W85" s="154">
        <f t="shared" si="31"/>
        <v>201763</v>
      </c>
      <c r="Y85" s="159">
        <f t="shared" si="28"/>
        <v>-103714.82118258244</v>
      </c>
    </row>
    <row r="86" spans="1:25" x14ac:dyDescent="0.2">
      <c r="A86" s="21"/>
      <c r="C86" s="11" t="s">
        <v>64</v>
      </c>
      <c r="E86" s="1" t="s">
        <v>181</v>
      </c>
      <c r="F86" s="1" t="s">
        <v>104</v>
      </c>
      <c r="G86" s="221">
        <f>'SK Production Salvage'!Q$14</f>
        <v>-1.1099999999999999E-2</v>
      </c>
      <c r="I86" s="169">
        <v>17091026.539999999</v>
      </c>
      <c r="J86" s="43"/>
      <c r="K86" s="44">
        <v>13298105</v>
      </c>
      <c r="L86" s="44"/>
      <c r="M86" s="169">
        <f t="shared" si="26"/>
        <v>3982631.9345939979</v>
      </c>
      <c r="N86" s="44"/>
      <c r="O86" s="44">
        <f t="shared" si="29"/>
        <v>199131.5967296999</v>
      </c>
      <c r="Q86" s="284">
        <f t="shared" si="30"/>
        <v>1.1651236762382321E-2</v>
      </c>
      <c r="S86" s="76">
        <v>20</v>
      </c>
      <c r="T86" s="19"/>
      <c r="U86" s="281">
        <v>1.8066147125648312E-2</v>
      </c>
      <c r="W86" s="154">
        <f t="shared" si="31"/>
        <v>308769</v>
      </c>
      <c r="Y86" s="159">
        <f t="shared" si="28"/>
        <v>-109637.4032703001</v>
      </c>
    </row>
    <row r="87" spans="1:25" x14ac:dyDescent="0.2">
      <c r="A87" s="21"/>
      <c r="C87" s="11" t="s">
        <v>65</v>
      </c>
      <c r="E87" s="1" t="s">
        <v>181</v>
      </c>
      <c r="F87" s="1" t="s">
        <v>104</v>
      </c>
      <c r="G87" s="221">
        <f>'SK Production Salvage'!Q$14</f>
        <v>-1.1099999999999999E-2</v>
      </c>
      <c r="I87" s="169">
        <v>31675230.079999998</v>
      </c>
      <c r="J87" s="43"/>
      <c r="K87" s="44">
        <v>19495161</v>
      </c>
      <c r="L87" s="44"/>
      <c r="M87" s="169">
        <f t="shared" si="26"/>
        <v>12531664.133887995</v>
      </c>
      <c r="N87" s="44"/>
      <c r="O87" s="44">
        <f t="shared" si="29"/>
        <v>519986.06364680472</v>
      </c>
      <c r="Q87" s="284">
        <f t="shared" si="30"/>
        <v>1.6416173215901223E-2</v>
      </c>
      <c r="S87" s="76">
        <v>24.1</v>
      </c>
      <c r="T87" s="19"/>
      <c r="U87" s="281">
        <v>2.1779983863024873E-2</v>
      </c>
      <c r="W87" s="154">
        <f t="shared" si="31"/>
        <v>689886</v>
      </c>
      <c r="Y87" s="159">
        <f t="shared" si="28"/>
        <v>-169899.93635319528</v>
      </c>
    </row>
    <row r="88" spans="1:25" x14ac:dyDescent="0.2">
      <c r="A88" s="21"/>
      <c r="B88" s="23"/>
      <c r="C88" s="11" t="s">
        <v>66</v>
      </c>
      <c r="D88" s="19"/>
      <c r="E88" s="1" t="s">
        <v>181</v>
      </c>
      <c r="F88" s="1" t="s">
        <v>104</v>
      </c>
      <c r="G88" s="221">
        <f>'SK Production Salvage'!Q$14</f>
        <v>-1.1099999999999999E-2</v>
      </c>
      <c r="I88" s="169">
        <v>42573105.700000003</v>
      </c>
      <c r="J88" s="43"/>
      <c r="K88" s="44">
        <v>28812799</v>
      </c>
      <c r="L88" s="44"/>
      <c r="M88" s="169">
        <f t="shared" si="26"/>
        <v>14232868.173269995</v>
      </c>
      <c r="N88" s="44"/>
      <c r="O88" s="44">
        <f t="shared" si="29"/>
        <v>555971.4130183591</v>
      </c>
      <c r="Q88" s="284">
        <f t="shared" si="30"/>
        <v>1.3059216702115276E-2</v>
      </c>
      <c r="S88" s="76">
        <v>25.6</v>
      </c>
      <c r="T88" s="19"/>
      <c r="U88" s="281">
        <v>1.8088720269237957E-2</v>
      </c>
      <c r="W88" s="154">
        <f t="shared" si="31"/>
        <v>770093.00000000012</v>
      </c>
      <c r="Y88" s="159">
        <f t="shared" si="28"/>
        <v>-214121.58698164101</v>
      </c>
    </row>
    <row r="89" spans="1:25" x14ac:dyDescent="0.2">
      <c r="A89" s="21"/>
      <c r="C89" s="72" t="s">
        <v>153</v>
      </c>
      <c r="D89" s="19"/>
      <c r="E89" s="1" t="s">
        <v>181</v>
      </c>
      <c r="F89" s="1" t="s">
        <v>104</v>
      </c>
      <c r="G89" s="221">
        <f>'SK Production Salvage'!Q$14</f>
        <v>-1.1099999999999999E-2</v>
      </c>
      <c r="I89" s="169">
        <v>57000938.710000001</v>
      </c>
      <c r="J89" s="43"/>
      <c r="K89" s="44">
        <v>22348217</v>
      </c>
      <c r="L89" s="44"/>
      <c r="M89" s="169">
        <f t="shared" si="26"/>
        <v>35285432.129680991</v>
      </c>
      <c r="N89" s="44"/>
      <c r="O89" s="44">
        <f t="shared" si="29"/>
        <v>1072505.5358565652</v>
      </c>
      <c r="Q89" s="284">
        <f t="shared" si="30"/>
        <v>1.8815576727833946E-2</v>
      </c>
      <c r="S89" s="76">
        <v>32.9</v>
      </c>
      <c r="T89" s="19"/>
      <c r="U89" s="281">
        <v>2.3008971951718232E-2</v>
      </c>
      <c r="W89" s="154">
        <f t="shared" si="31"/>
        <v>1311533</v>
      </c>
      <c r="Y89" s="159">
        <f t="shared" si="28"/>
        <v>-239027.46414343477</v>
      </c>
    </row>
    <row r="90" spans="1:25" x14ac:dyDescent="0.2">
      <c r="A90" s="21"/>
      <c r="C90" s="72" t="s">
        <v>154</v>
      </c>
      <c r="E90" s="1" t="s">
        <v>181</v>
      </c>
      <c r="F90" s="1" t="s">
        <v>104</v>
      </c>
      <c r="G90" s="221">
        <f>'SK Production Salvage'!Q$14</f>
        <v>-1.1099999999999999E-2</v>
      </c>
      <c r="I90" s="171">
        <v>20447426.609999999</v>
      </c>
      <c r="J90" s="43"/>
      <c r="K90" s="44">
        <v>2602945</v>
      </c>
      <c r="L90" s="44"/>
      <c r="M90" s="169">
        <f t="shared" si="26"/>
        <v>18071448.045370996</v>
      </c>
      <c r="N90" s="44"/>
      <c r="O90" s="44">
        <f t="shared" si="29"/>
        <v>388633.29129830102</v>
      </c>
      <c r="Q90" s="284">
        <f t="shared" si="30"/>
        <v>1.9006464662317771E-2</v>
      </c>
      <c r="S90" s="76">
        <v>46.5</v>
      </c>
      <c r="T90" s="19"/>
      <c r="U90" s="281">
        <v>2.197518585445115E-2</v>
      </c>
      <c r="W90" s="158">
        <f t="shared" si="31"/>
        <v>449336</v>
      </c>
      <c r="Y90" s="164">
        <f t="shared" si="28"/>
        <v>-60702.708701698983</v>
      </c>
    </row>
    <row r="91" spans="1:25" x14ac:dyDescent="0.2">
      <c r="A91" s="21"/>
      <c r="E91" s="1"/>
      <c r="F91" s="1"/>
      <c r="G91" s="32"/>
      <c r="I91" s="169"/>
      <c r="K91" s="37"/>
      <c r="L91" s="33"/>
      <c r="M91" s="37"/>
      <c r="N91" s="33"/>
      <c r="O91" s="37"/>
      <c r="Q91" s="21"/>
      <c r="S91" s="20"/>
      <c r="T91" s="19"/>
      <c r="U91" s="281"/>
    </row>
    <row r="92" spans="1:25" x14ac:dyDescent="0.2">
      <c r="A92" s="21"/>
      <c r="C92" s="18" t="s">
        <v>29</v>
      </c>
      <c r="E92" s="1"/>
      <c r="F92" s="1"/>
      <c r="G92" s="32"/>
      <c r="I92" s="169">
        <f>+SUBTOTAL(9,I79:I91)</f>
        <v>218159941.18000001</v>
      </c>
      <c r="K92" s="169">
        <f>+SUBTOTAL(9,K79:K91)</f>
        <v>128698250</v>
      </c>
      <c r="L92" s="33"/>
      <c r="M92" s="169">
        <f>+SUBTOTAL(9,M79:M91)</f>
        <v>91883266.52709797</v>
      </c>
      <c r="N92" s="33"/>
      <c r="O92" s="169">
        <f>+SUBTOTAL(9,O79:O91)</f>
        <v>4348679.707474147</v>
      </c>
      <c r="Q92" s="67">
        <f t="shared" ref="Q92" si="32">IF(O92/I92*100=0,"-     ",O92/I92*100)</f>
        <v>1.9933447377885594</v>
      </c>
      <c r="S92" s="76">
        <v>19.8</v>
      </c>
      <c r="T92" s="19"/>
      <c r="U92" s="281">
        <v>2.759961781907554E-2</v>
      </c>
      <c r="W92" s="169">
        <f>+SUBTOTAL(9,W79:W91)</f>
        <v>6021131</v>
      </c>
      <c r="Y92" s="169">
        <f>+SUBTOTAL(9,Y79:Y91)</f>
        <v>-1672451.2925258533</v>
      </c>
    </row>
    <row r="93" spans="1:25" x14ac:dyDescent="0.2">
      <c r="A93" s="21"/>
      <c r="E93" s="1"/>
      <c r="F93" s="1"/>
      <c r="G93" s="32"/>
      <c r="I93" s="169"/>
      <c r="K93" s="33"/>
      <c r="L93" s="33"/>
      <c r="M93" s="33"/>
      <c r="N93" s="33"/>
      <c r="O93" s="33"/>
      <c r="Q93" s="21"/>
      <c r="S93" s="20"/>
      <c r="T93" s="19"/>
      <c r="U93" s="281"/>
    </row>
    <row r="94" spans="1:25" x14ac:dyDescent="0.2">
      <c r="A94" s="21">
        <v>315</v>
      </c>
      <c r="C94" t="s">
        <v>30</v>
      </c>
      <c r="I94" s="169"/>
      <c r="K94" s="33"/>
      <c r="L94" s="33"/>
      <c r="M94" s="33"/>
      <c r="N94" s="33"/>
      <c r="O94" s="33"/>
      <c r="T94" s="19"/>
      <c r="U94" s="281"/>
    </row>
    <row r="95" spans="1:25" x14ac:dyDescent="0.2">
      <c r="A95" s="21"/>
      <c r="C95" s="11" t="s">
        <v>57</v>
      </c>
      <c r="E95" s="1" t="s">
        <v>124</v>
      </c>
      <c r="F95" s="1" t="s">
        <v>104</v>
      </c>
      <c r="G95" s="221">
        <f>'SK Production Salvage'!Q$15</f>
        <v>-5.000000000000001E-3</v>
      </c>
      <c r="I95" s="169">
        <v>1883656.22</v>
      </c>
      <c r="J95" s="43"/>
      <c r="K95" s="44">
        <v>2072022</v>
      </c>
      <c r="L95" s="44"/>
      <c r="M95" s="169">
        <f t="shared" ref="M95:M114" si="33">+((1-G95)*I95)-K95</f>
        <v>-178947.49890000024</v>
      </c>
      <c r="N95" s="44"/>
      <c r="O95" s="44">
        <v>0</v>
      </c>
      <c r="Q95" s="284">
        <f t="shared" ref="Q95:Q116" si="34">O95/I95</f>
        <v>0</v>
      </c>
      <c r="S95" s="76" t="s">
        <v>270</v>
      </c>
      <c r="T95" s="19"/>
      <c r="U95" s="281">
        <v>0</v>
      </c>
      <c r="W95" s="154">
        <v>0</v>
      </c>
      <c r="Y95" s="159">
        <f t="shared" ref="Y95:Y114" si="35">O95-W95</f>
        <v>0</v>
      </c>
    </row>
    <row r="96" spans="1:25" x14ac:dyDescent="0.2">
      <c r="A96" s="21"/>
      <c r="C96" s="11" t="s">
        <v>58</v>
      </c>
      <c r="E96" s="1" t="s">
        <v>124</v>
      </c>
      <c r="F96" s="1" t="s">
        <v>104</v>
      </c>
      <c r="G96" s="221">
        <f>'SK Production Salvage'!Q$15</f>
        <v>-5.000000000000001E-3</v>
      </c>
      <c r="I96" s="169">
        <v>1238068.1499999999</v>
      </c>
      <c r="J96" s="43"/>
      <c r="K96" s="44">
        <v>1361875</v>
      </c>
      <c r="L96" s="44"/>
      <c r="M96" s="169">
        <f t="shared" si="33"/>
        <v>-117616.50925000012</v>
      </c>
      <c r="N96" s="44"/>
      <c r="O96" s="44">
        <v>0</v>
      </c>
      <c r="Q96" s="284">
        <f t="shared" si="34"/>
        <v>0</v>
      </c>
      <c r="S96" s="76" t="s">
        <v>270</v>
      </c>
      <c r="T96" s="19"/>
      <c r="U96" s="281">
        <v>0</v>
      </c>
      <c r="W96" s="154">
        <v>0</v>
      </c>
      <c r="Y96" s="159">
        <f t="shared" si="35"/>
        <v>0</v>
      </c>
    </row>
    <row r="97" spans="1:25" x14ac:dyDescent="0.2">
      <c r="A97" s="21"/>
      <c r="C97" s="11" t="s">
        <v>59</v>
      </c>
      <c r="E97" s="1" t="s">
        <v>124</v>
      </c>
      <c r="F97" s="1" t="s">
        <v>104</v>
      </c>
      <c r="G97" s="221">
        <f>'SK Production Salvage'!Q$15</f>
        <v>-5.000000000000001E-3</v>
      </c>
      <c r="I97" s="169">
        <v>766540.94</v>
      </c>
      <c r="J97" s="43"/>
      <c r="K97" s="44">
        <v>843195</v>
      </c>
      <c r="L97" s="44"/>
      <c r="M97" s="169">
        <f t="shared" si="33"/>
        <v>-72821.35530000017</v>
      </c>
      <c r="N97" s="44"/>
      <c r="O97" s="44">
        <v>0</v>
      </c>
      <c r="Q97" s="284">
        <f t="shared" si="34"/>
        <v>0</v>
      </c>
      <c r="S97" s="76" t="s">
        <v>270</v>
      </c>
      <c r="T97" s="19"/>
      <c r="U97" s="281">
        <v>0</v>
      </c>
      <c r="W97" s="154">
        <v>0</v>
      </c>
      <c r="Y97" s="159">
        <f t="shared" si="35"/>
        <v>0</v>
      </c>
    </row>
    <row r="98" spans="1:25" x14ac:dyDescent="0.2">
      <c r="A98" s="21"/>
      <c r="C98" s="11" t="s">
        <v>60</v>
      </c>
      <c r="E98" s="1" t="s">
        <v>182</v>
      </c>
      <c r="F98" s="1" t="s">
        <v>104</v>
      </c>
      <c r="G98" s="221">
        <f>'SK Production Salvage'!Q$15</f>
        <v>-5.000000000000001E-3</v>
      </c>
      <c r="I98" s="169">
        <v>5920913.9800000004</v>
      </c>
      <c r="J98" s="43"/>
      <c r="K98" s="44">
        <v>5264226</v>
      </c>
      <c r="L98" s="44"/>
      <c r="M98" s="169">
        <f t="shared" si="33"/>
        <v>686292.54989999998</v>
      </c>
      <c r="N98" s="44"/>
      <c r="O98" s="44">
        <f t="shared" ref="O98" si="36">M98/S98</f>
        <v>171573.137475</v>
      </c>
      <c r="Q98" s="284">
        <f t="shared" si="34"/>
        <v>2.8977475108496676E-2</v>
      </c>
      <c r="S98" s="76">
        <v>4</v>
      </c>
      <c r="T98" s="19"/>
      <c r="U98" s="281">
        <v>5.3295656897889933E-2</v>
      </c>
      <c r="W98" s="154">
        <f t="shared" ref="W98:W114" si="37">I98*U98</f>
        <v>315558.99999999994</v>
      </c>
      <c r="Y98" s="159">
        <f t="shared" si="35"/>
        <v>-143985.86252499995</v>
      </c>
    </row>
    <row r="99" spans="1:25" x14ac:dyDescent="0.2">
      <c r="A99" s="21"/>
      <c r="C99" s="72" t="s">
        <v>145</v>
      </c>
      <c r="E99" s="1" t="s">
        <v>182</v>
      </c>
      <c r="F99" s="1" t="s">
        <v>104</v>
      </c>
      <c r="G99" s="221">
        <f>'SK Production Salvage'!Q$15</f>
        <v>-5.000000000000001E-3</v>
      </c>
      <c r="I99" s="169">
        <v>987949</v>
      </c>
      <c r="J99" s="43"/>
      <c r="K99" s="44">
        <v>1086744</v>
      </c>
      <c r="L99" s="44"/>
      <c r="M99" s="169">
        <f t="shared" si="33"/>
        <v>-93855.255000000121</v>
      </c>
      <c r="N99" s="44"/>
      <c r="O99" s="44">
        <v>0</v>
      </c>
      <c r="Q99" s="284">
        <f t="shared" si="34"/>
        <v>0</v>
      </c>
      <c r="S99" s="76" t="s">
        <v>270</v>
      </c>
      <c r="T99" s="19"/>
      <c r="U99" s="281">
        <v>0</v>
      </c>
      <c r="W99" s="154">
        <v>0</v>
      </c>
      <c r="Y99" s="159">
        <f t="shared" si="35"/>
        <v>0</v>
      </c>
    </row>
    <row r="100" spans="1:25" x14ac:dyDescent="0.2">
      <c r="A100" s="21"/>
      <c r="C100" s="11" t="s">
        <v>61</v>
      </c>
      <c r="E100" s="1" t="s">
        <v>182</v>
      </c>
      <c r="F100" s="1" t="s">
        <v>104</v>
      </c>
      <c r="G100" s="221">
        <f>'SK Production Salvage'!Q$15</f>
        <v>-5.000000000000001E-3</v>
      </c>
      <c r="I100" s="169">
        <v>9434824.7699999996</v>
      </c>
      <c r="J100" s="43"/>
      <c r="K100" s="44">
        <v>5414071</v>
      </c>
      <c r="L100" s="44"/>
      <c r="M100" s="169">
        <f t="shared" si="33"/>
        <v>4067927.8938499987</v>
      </c>
      <c r="N100" s="44"/>
      <c r="O100" s="44">
        <f t="shared" ref="O100" si="38">M100/S100</f>
        <v>1016981.9734624997</v>
      </c>
      <c r="Q100" s="284">
        <f t="shared" si="34"/>
        <v>0.10779023439801519</v>
      </c>
      <c r="S100" s="76">
        <v>4</v>
      </c>
      <c r="T100" s="19"/>
      <c r="U100" s="282">
        <v>0.13244867079815412</v>
      </c>
      <c r="W100" s="154">
        <f t="shared" si="37"/>
        <v>1249630</v>
      </c>
      <c r="Y100" s="159">
        <f t="shared" si="35"/>
        <v>-232648.02653750032</v>
      </c>
    </row>
    <row r="101" spans="1:25" x14ac:dyDescent="0.2">
      <c r="A101" s="21"/>
      <c r="C101" s="72" t="s">
        <v>146</v>
      </c>
      <c r="E101" s="1" t="s">
        <v>182</v>
      </c>
      <c r="F101" s="1" t="s">
        <v>104</v>
      </c>
      <c r="G101" s="221">
        <f>'SK Production Salvage'!Q$15</f>
        <v>-5.000000000000001E-3</v>
      </c>
      <c r="I101" s="169">
        <v>2216498.98</v>
      </c>
      <c r="J101" s="43"/>
      <c r="K101" s="44">
        <v>2438149</v>
      </c>
      <c r="L101" s="44"/>
      <c r="M101" s="169">
        <f t="shared" si="33"/>
        <v>-210567.5251000002</v>
      </c>
      <c r="N101" s="44"/>
      <c r="O101" s="44">
        <v>0</v>
      </c>
      <c r="Q101" s="284">
        <f t="shared" si="34"/>
        <v>0</v>
      </c>
      <c r="S101" s="76" t="s">
        <v>270</v>
      </c>
      <c r="T101" s="19"/>
      <c r="U101" s="281">
        <v>0</v>
      </c>
      <c r="W101" s="154">
        <v>0</v>
      </c>
      <c r="Y101" s="159">
        <f t="shared" si="35"/>
        <v>0</v>
      </c>
    </row>
    <row r="102" spans="1:25" x14ac:dyDescent="0.2">
      <c r="A102" s="21"/>
      <c r="C102" s="11" t="s">
        <v>62</v>
      </c>
      <c r="E102" s="1" t="s">
        <v>182</v>
      </c>
      <c r="F102" s="1" t="s">
        <v>104</v>
      </c>
      <c r="G102" s="221">
        <f>'SK Production Salvage'!Q$15</f>
        <v>-5.000000000000001E-3</v>
      </c>
      <c r="I102" s="169">
        <v>12602452.9</v>
      </c>
      <c r="J102" s="43"/>
      <c r="K102" s="44">
        <v>7468070</v>
      </c>
      <c r="L102" s="44"/>
      <c r="M102" s="169">
        <f t="shared" si="33"/>
        <v>5197395.1645</v>
      </c>
      <c r="N102" s="44"/>
      <c r="O102" s="44">
        <f t="shared" ref="O102" si="39">M102/S102</f>
        <v>1299348.791125</v>
      </c>
      <c r="Q102" s="284">
        <f t="shared" si="34"/>
        <v>0.10310284842445235</v>
      </c>
      <c r="S102" s="76">
        <v>4</v>
      </c>
      <c r="T102" s="19"/>
      <c r="U102" s="281">
        <v>0.1280000816349014</v>
      </c>
      <c r="W102" s="154">
        <f t="shared" si="37"/>
        <v>1613115</v>
      </c>
      <c r="Y102" s="159">
        <f t="shared" si="35"/>
        <v>-313766.20887500001</v>
      </c>
    </row>
    <row r="103" spans="1:25" x14ac:dyDescent="0.2">
      <c r="A103" s="21"/>
      <c r="C103" s="72" t="s">
        <v>147</v>
      </c>
      <c r="E103" s="1" t="s">
        <v>182</v>
      </c>
      <c r="F103" s="1" t="s">
        <v>104</v>
      </c>
      <c r="G103" s="221">
        <f>'SK Production Salvage'!Q$15</f>
        <v>-5.000000000000001E-3</v>
      </c>
      <c r="I103" s="169">
        <v>2199914.33</v>
      </c>
      <c r="J103" s="43"/>
      <c r="K103" s="44">
        <v>2419906</v>
      </c>
      <c r="L103" s="44"/>
      <c r="M103" s="169">
        <f t="shared" si="33"/>
        <v>-208992.0983500001</v>
      </c>
      <c r="N103" s="44"/>
      <c r="O103" s="44">
        <v>0</v>
      </c>
      <c r="Q103" s="284">
        <f t="shared" si="34"/>
        <v>0</v>
      </c>
      <c r="S103" s="76" t="s">
        <v>270</v>
      </c>
      <c r="T103" s="19"/>
      <c r="U103" s="281">
        <v>0</v>
      </c>
      <c r="W103" s="154">
        <v>0</v>
      </c>
      <c r="Y103" s="159">
        <f t="shared" si="35"/>
        <v>0</v>
      </c>
    </row>
    <row r="104" spans="1:25" x14ac:dyDescent="0.2">
      <c r="A104" s="21"/>
      <c r="C104" s="11" t="s">
        <v>63</v>
      </c>
      <c r="E104" s="1" t="s">
        <v>182</v>
      </c>
      <c r="F104" s="1" t="s">
        <v>104</v>
      </c>
      <c r="G104" s="221">
        <f>'SK Production Salvage'!Q$15</f>
        <v>-5.000000000000001E-3</v>
      </c>
      <c r="I104" s="169">
        <v>15688648.699999999</v>
      </c>
      <c r="J104" s="43"/>
      <c r="K104" s="44">
        <v>8807564</v>
      </c>
      <c r="L104" s="44"/>
      <c r="M104" s="169">
        <f t="shared" si="33"/>
        <v>6959527.9434999973</v>
      </c>
      <c r="N104" s="44"/>
      <c r="O104" s="44">
        <f t="shared" ref="O104" si="40">M104/S104</f>
        <v>372167.26970588224</v>
      </c>
      <c r="Q104" s="284">
        <f t="shared" si="34"/>
        <v>2.3722072998287116E-2</v>
      </c>
      <c r="S104" s="76">
        <v>18.7</v>
      </c>
      <c r="T104" s="19"/>
      <c r="U104" s="281">
        <v>3.0863779874171063E-2</v>
      </c>
      <c r="W104" s="154">
        <f t="shared" si="37"/>
        <v>484211</v>
      </c>
      <c r="Y104" s="159">
        <f t="shared" si="35"/>
        <v>-112043.73029411776</v>
      </c>
    </row>
    <row r="105" spans="1:25" x14ac:dyDescent="0.2">
      <c r="A105" s="21"/>
      <c r="C105" s="72" t="s">
        <v>148</v>
      </c>
      <c r="E105" s="1" t="s">
        <v>182</v>
      </c>
      <c r="F105" s="1" t="s">
        <v>104</v>
      </c>
      <c r="G105" s="221">
        <f>'SK Production Salvage'!Q$15</f>
        <v>-5.000000000000001E-3</v>
      </c>
      <c r="I105" s="169">
        <v>5541695</v>
      </c>
      <c r="J105" s="43"/>
      <c r="K105" s="44">
        <v>6317532</v>
      </c>
      <c r="L105" s="44"/>
      <c r="M105" s="169">
        <f t="shared" si="33"/>
        <v>-748128.52500000037</v>
      </c>
      <c r="N105" s="44"/>
      <c r="O105" s="44">
        <v>0</v>
      </c>
      <c r="Q105" s="284">
        <f t="shared" si="34"/>
        <v>0</v>
      </c>
      <c r="S105" s="76" t="s">
        <v>270</v>
      </c>
      <c r="T105" s="19"/>
      <c r="U105" s="281">
        <v>0</v>
      </c>
      <c r="W105" s="154">
        <v>0</v>
      </c>
      <c r="Y105" s="159">
        <f t="shared" si="35"/>
        <v>0</v>
      </c>
    </row>
    <row r="106" spans="1:25" x14ac:dyDescent="0.2">
      <c r="A106" s="21"/>
      <c r="C106" s="11" t="s">
        <v>64</v>
      </c>
      <c r="E106" s="1" t="s">
        <v>182</v>
      </c>
      <c r="F106" s="1" t="s">
        <v>104</v>
      </c>
      <c r="G106" s="221">
        <f>'SK Production Salvage'!Q$15</f>
        <v>-5.000000000000001E-3</v>
      </c>
      <c r="I106" s="169">
        <v>7415271.5099999998</v>
      </c>
      <c r="J106" s="43"/>
      <c r="K106" s="44">
        <v>5475168</v>
      </c>
      <c r="L106" s="44"/>
      <c r="M106" s="169">
        <f t="shared" si="33"/>
        <v>1977179.8675499987</v>
      </c>
      <c r="N106" s="44"/>
      <c r="O106" s="44">
        <f t="shared" ref="O106" si="41">M106/S106</f>
        <v>103517.27055235594</v>
      </c>
      <c r="Q106" s="284">
        <f t="shared" si="34"/>
        <v>1.39600108253293E-2</v>
      </c>
      <c r="S106" s="76">
        <v>19.100000000000001</v>
      </c>
      <c r="T106" s="19"/>
      <c r="U106" s="281">
        <v>2.1071379488840861E-2</v>
      </c>
      <c r="W106" s="154">
        <f t="shared" si="37"/>
        <v>156250</v>
      </c>
      <c r="Y106" s="159">
        <f t="shared" si="35"/>
        <v>-52732.729447644058</v>
      </c>
    </row>
    <row r="107" spans="1:25" x14ac:dyDescent="0.2">
      <c r="A107" s="21"/>
      <c r="C107" s="72" t="s">
        <v>149</v>
      </c>
      <c r="E107" s="1" t="s">
        <v>182</v>
      </c>
      <c r="F107" s="1" t="s">
        <v>104</v>
      </c>
      <c r="G107" s="221">
        <f>'SK Production Salvage'!Q$15</f>
        <v>-5.000000000000001E-3</v>
      </c>
      <c r="I107" s="169">
        <v>4505053.4000000004</v>
      </c>
      <c r="J107" s="43"/>
      <c r="K107" s="44">
        <v>5135761</v>
      </c>
      <c r="L107" s="44"/>
      <c r="M107" s="169">
        <f t="shared" si="33"/>
        <v>-608182.33300000057</v>
      </c>
      <c r="N107" s="44"/>
      <c r="O107" s="44">
        <v>0</v>
      </c>
      <c r="Q107" s="284">
        <f t="shared" si="34"/>
        <v>0</v>
      </c>
      <c r="S107" s="76" t="s">
        <v>270</v>
      </c>
      <c r="T107" s="19"/>
      <c r="U107" s="281">
        <v>0</v>
      </c>
      <c r="W107" s="154">
        <v>0</v>
      </c>
      <c r="Y107" s="159">
        <f t="shared" si="35"/>
        <v>0</v>
      </c>
    </row>
    <row r="108" spans="1:25" x14ac:dyDescent="0.2">
      <c r="A108" s="21"/>
      <c r="C108" s="11" t="s">
        <v>65</v>
      </c>
      <c r="E108" s="1" t="s">
        <v>182</v>
      </c>
      <c r="F108" s="1" t="s">
        <v>104</v>
      </c>
      <c r="G108" s="221">
        <f>'SK Production Salvage'!Q$15</f>
        <v>-5.000000000000001E-3</v>
      </c>
      <c r="I108" s="169">
        <v>15049879.17</v>
      </c>
      <c r="J108" s="43"/>
      <c r="K108" s="44">
        <v>13392025</v>
      </c>
      <c r="L108" s="44"/>
      <c r="M108" s="169">
        <f t="shared" si="33"/>
        <v>1733103.565849999</v>
      </c>
      <c r="N108" s="44"/>
      <c r="O108" s="44">
        <f t="shared" ref="O108" si="42">M108/S108</f>
        <v>84131.24106067956</v>
      </c>
      <c r="Q108" s="284">
        <f t="shared" si="34"/>
        <v>5.5901605660983898E-3</v>
      </c>
      <c r="S108" s="76">
        <v>20.6</v>
      </c>
      <c r="T108" s="19"/>
      <c r="U108" s="281">
        <v>1.2127871455860997E-2</v>
      </c>
      <c r="W108" s="154">
        <f t="shared" si="37"/>
        <v>182523</v>
      </c>
      <c r="Y108" s="159">
        <f t="shared" si="35"/>
        <v>-98391.75893932044</v>
      </c>
    </row>
    <row r="109" spans="1:25" x14ac:dyDescent="0.2">
      <c r="A109" s="21"/>
      <c r="C109" s="72" t="s">
        <v>150</v>
      </c>
      <c r="E109" s="1" t="s">
        <v>182</v>
      </c>
      <c r="F109" s="1" t="s">
        <v>104</v>
      </c>
      <c r="G109" s="221">
        <f>'SK Production Salvage'!Q$15</f>
        <v>-5.000000000000001E-3</v>
      </c>
      <c r="I109" s="169">
        <v>2531773</v>
      </c>
      <c r="J109" s="43"/>
      <c r="K109" s="44">
        <v>2886221</v>
      </c>
      <c r="L109" s="44"/>
      <c r="M109" s="169">
        <f t="shared" si="33"/>
        <v>-341789.13500000024</v>
      </c>
      <c r="N109" s="44"/>
      <c r="O109" s="44">
        <v>0</v>
      </c>
      <c r="Q109" s="284">
        <f t="shared" si="34"/>
        <v>0</v>
      </c>
      <c r="S109" s="76" t="s">
        <v>270</v>
      </c>
      <c r="T109" s="19"/>
      <c r="U109" s="281">
        <v>0</v>
      </c>
      <c r="W109" s="154">
        <v>0</v>
      </c>
      <c r="Y109" s="159">
        <f t="shared" si="35"/>
        <v>0</v>
      </c>
    </row>
    <row r="110" spans="1:25" x14ac:dyDescent="0.2">
      <c r="A110" s="21"/>
      <c r="C110" s="11" t="s">
        <v>66</v>
      </c>
      <c r="E110" s="1" t="s">
        <v>182</v>
      </c>
      <c r="F110" s="1" t="s">
        <v>104</v>
      </c>
      <c r="G110" s="221">
        <f>'SK Production Salvage'!Q$15</f>
        <v>-5.000000000000001E-3</v>
      </c>
      <c r="I110" s="169">
        <v>24032537.030000001</v>
      </c>
      <c r="J110" s="43"/>
      <c r="K110" s="44">
        <v>17602916</v>
      </c>
      <c r="L110" s="44"/>
      <c r="M110" s="169">
        <f t="shared" si="33"/>
        <v>6549783.7151499987</v>
      </c>
      <c r="N110" s="44"/>
      <c r="O110" s="44">
        <f t="shared" ref="O110:O114" si="43">M110/S110</f>
        <v>281106.59721673816</v>
      </c>
      <c r="Q110" s="284">
        <f t="shared" si="34"/>
        <v>1.1696917261204283E-2</v>
      </c>
      <c r="S110" s="76">
        <v>23.3</v>
      </c>
      <c r="T110" s="19"/>
      <c r="U110" s="281">
        <v>1.7466570403116527E-2</v>
      </c>
      <c r="W110" s="154">
        <f t="shared" si="37"/>
        <v>419766</v>
      </c>
      <c r="Y110" s="159">
        <f t="shared" si="35"/>
        <v>-138659.40278326184</v>
      </c>
    </row>
    <row r="111" spans="1:25" x14ac:dyDescent="0.2">
      <c r="A111" s="21"/>
      <c r="C111" s="72" t="s">
        <v>151</v>
      </c>
      <c r="E111" s="1" t="s">
        <v>182</v>
      </c>
      <c r="F111" s="1" t="s">
        <v>104</v>
      </c>
      <c r="G111" s="221">
        <f>'SK Production Salvage'!Q$15</f>
        <v>-5.000000000000001E-3</v>
      </c>
      <c r="I111" s="169">
        <v>5864978.5199999996</v>
      </c>
      <c r="J111" s="43"/>
      <c r="K111" s="44">
        <v>5812660</v>
      </c>
      <c r="L111" s="44"/>
      <c r="M111" s="169">
        <f t="shared" si="33"/>
        <v>81643.412599998526</v>
      </c>
      <c r="N111" s="44"/>
      <c r="O111" s="44">
        <f t="shared" si="43"/>
        <v>3549.7135913042839</v>
      </c>
      <c r="Q111" s="284">
        <f t="shared" si="34"/>
        <v>6.0523897559036318E-4</v>
      </c>
      <c r="S111" s="76">
        <v>23</v>
      </c>
      <c r="T111" s="19"/>
      <c r="U111" s="281">
        <v>6.484252221950166E-3</v>
      </c>
      <c r="W111" s="154">
        <f t="shared" si="37"/>
        <v>38029.999999999993</v>
      </c>
      <c r="Y111" s="159">
        <f t="shared" si="35"/>
        <v>-34480.286408695712</v>
      </c>
    </row>
    <row r="112" spans="1:25" x14ac:dyDescent="0.2">
      <c r="A112" s="21"/>
      <c r="C112" s="72" t="s">
        <v>153</v>
      </c>
      <c r="E112" s="1" t="s">
        <v>182</v>
      </c>
      <c r="F112" s="1" t="s">
        <v>104</v>
      </c>
      <c r="G112" s="221">
        <f>'SK Production Salvage'!Q$15</f>
        <v>-5.000000000000001E-3</v>
      </c>
      <c r="I112" s="169">
        <v>49158784.469999999</v>
      </c>
      <c r="J112" s="43"/>
      <c r="K112" s="44">
        <v>25131907</v>
      </c>
      <c r="L112" s="44"/>
      <c r="M112" s="169">
        <f t="shared" si="33"/>
        <v>24272671.392349996</v>
      </c>
      <c r="N112" s="44"/>
      <c r="O112" s="44">
        <f t="shared" si="43"/>
        <v>811795.0298444815</v>
      </c>
      <c r="Q112" s="284">
        <f t="shared" si="34"/>
        <v>1.6513732766112097E-2</v>
      </c>
      <c r="S112" s="76">
        <v>29.9</v>
      </c>
      <c r="T112" s="19"/>
      <c r="U112" s="281">
        <v>2.1392453278452676E-2</v>
      </c>
      <c r="W112" s="154">
        <f t="shared" si="37"/>
        <v>1051627</v>
      </c>
      <c r="Y112" s="159">
        <f t="shared" si="35"/>
        <v>-239831.9701555185</v>
      </c>
    </row>
    <row r="113" spans="1:25" x14ac:dyDescent="0.2">
      <c r="A113" s="21"/>
      <c r="C113" s="72" t="s">
        <v>152</v>
      </c>
      <c r="E113" s="1" t="s">
        <v>182</v>
      </c>
      <c r="F113" s="1" t="s">
        <v>104</v>
      </c>
      <c r="G113" s="221">
        <f>'SK Production Salvage'!Q$15</f>
        <v>-5.000000000000001E-3</v>
      </c>
      <c r="I113" s="169">
        <v>2736920</v>
      </c>
      <c r="J113" s="43"/>
      <c r="K113" s="44">
        <v>2325798</v>
      </c>
      <c r="L113" s="44"/>
      <c r="M113" s="169">
        <f t="shared" si="33"/>
        <v>424806.59999999963</v>
      </c>
      <c r="N113" s="44"/>
      <c r="O113" s="44">
        <f t="shared" si="43"/>
        <v>14400.223728813547</v>
      </c>
      <c r="Q113" s="284">
        <f t="shared" si="34"/>
        <v>5.2614704590611154E-3</v>
      </c>
      <c r="S113" s="76">
        <v>29.5</v>
      </c>
      <c r="T113" s="19"/>
      <c r="U113" s="281">
        <v>1.0182614033292898E-2</v>
      </c>
      <c r="W113" s="154">
        <f t="shared" si="37"/>
        <v>27868.999999999996</v>
      </c>
      <c r="Y113" s="159">
        <f t="shared" si="35"/>
        <v>-13468.776271186449</v>
      </c>
    </row>
    <row r="114" spans="1:25" x14ac:dyDescent="0.2">
      <c r="A114" s="21"/>
      <c r="C114" s="72" t="s">
        <v>154</v>
      </c>
      <c r="E114" s="1" t="s">
        <v>182</v>
      </c>
      <c r="F114" s="1" t="s">
        <v>104</v>
      </c>
      <c r="G114" s="221">
        <f>'SK Production Salvage'!Q$15</f>
        <v>-5.000000000000001E-3</v>
      </c>
      <c r="I114" s="171">
        <v>8302486.2999999998</v>
      </c>
      <c r="J114" s="43"/>
      <c r="K114" s="44">
        <v>191917</v>
      </c>
      <c r="L114" s="44"/>
      <c r="M114" s="169">
        <f t="shared" si="33"/>
        <v>8152081.7314999988</v>
      </c>
      <c r="N114" s="44"/>
      <c r="O114" s="44">
        <f t="shared" si="43"/>
        <v>171622.77329473681</v>
      </c>
      <c r="Q114" s="284">
        <f t="shared" si="34"/>
        <v>2.0671250405404077E-2</v>
      </c>
      <c r="S114" s="76">
        <v>47.5</v>
      </c>
      <c r="T114" s="19"/>
      <c r="U114" s="281">
        <v>2.3709644663912302E-2</v>
      </c>
      <c r="W114" s="158">
        <f t="shared" si="37"/>
        <v>196849</v>
      </c>
      <c r="Y114" s="164">
        <f t="shared" si="35"/>
        <v>-25226.226705263194</v>
      </c>
    </row>
    <row r="115" spans="1:25" x14ac:dyDescent="0.2">
      <c r="A115" s="21"/>
      <c r="E115" s="1"/>
      <c r="F115" s="1"/>
      <c r="G115" s="32"/>
      <c r="I115" s="169"/>
      <c r="K115" s="37"/>
      <c r="L115" s="33"/>
      <c r="M115" s="37"/>
      <c r="N115" s="33"/>
      <c r="O115" s="37"/>
      <c r="Q115" s="21"/>
      <c r="S115" s="20"/>
      <c r="T115" s="19"/>
      <c r="U115" s="281"/>
    </row>
    <row r="116" spans="1:25" x14ac:dyDescent="0.2">
      <c r="A116" s="21"/>
      <c r="C116" s="18" t="s">
        <v>31</v>
      </c>
      <c r="E116" s="1"/>
      <c r="F116" s="1"/>
      <c r="G116" s="32"/>
      <c r="I116" s="33">
        <f>+SUBTOTAL(9,I95:I115)</f>
        <v>178078846.37</v>
      </c>
      <c r="K116" s="33">
        <f>+SUBTOTAL(9,K95:K115)</f>
        <v>121447727</v>
      </c>
      <c r="L116" s="33"/>
      <c r="M116" s="33">
        <f>+SUBTOTAL(9,M95:M115)</f>
        <v>57521513.601849988</v>
      </c>
      <c r="N116" s="33"/>
      <c r="O116" s="33">
        <f>+SUBTOTAL(9,O95:O115)</f>
        <v>4330194.0210574921</v>
      </c>
      <c r="Q116" s="284">
        <f t="shared" si="34"/>
        <v>2.431616168525998E-2</v>
      </c>
      <c r="S116" s="76">
        <v>14.1</v>
      </c>
      <c r="T116" s="19"/>
      <c r="U116" s="281">
        <v>3.22072448070745E-2</v>
      </c>
      <c r="W116" s="33">
        <f>+SUBTOTAL(9,W95:W115)</f>
        <v>5735429</v>
      </c>
      <c r="Y116" s="33">
        <f>+SUBTOTAL(9,Y95:Y115)</f>
        <v>-1405234.9789425081</v>
      </c>
    </row>
    <row r="117" spans="1:25" x14ac:dyDescent="0.2">
      <c r="A117" s="21"/>
      <c r="E117" s="1"/>
      <c r="F117" s="1"/>
      <c r="G117" s="32"/>
      <c r="I117" s="169"/>
      <c r="K117" s="33"/>
      <c r="L117" s="33"/>
      <c r="M117" s="33"/>
      <c r="N117" s="33"/>
      <c r="O117" s="33"/>
      <c r="Q117" s="21"/>
      <c r="S117" s="20"/>
      <c r="T117" s="19"/>
      <c r="U117" s="281"/>
    </row>
    <row r="118" spans="1:25" x14ac:dyDescent="0.2">
      <c r="A118" s="21">
        <v>316</v>
      </c>
      <c r="B118" t="s">
        <v>0</v>
      </c>
      <c r="C118" t="s">
        <v>135</v>
      </c>
      <c r="I118" s="169"/>
      <c r="K118" s="33"/>
      <c r="L118" s="33"/>
      <c r="M118" s="33"/>
      <c r="N118" s="33"/>
      <c r="O118" s="33"/>
      <c r="T118" s="19"/>
      <c r="U118" s="281"/>
    </row>
    <row r="119" spans="1:25" x14ac:dyDescent="0.2">
      <c r="A119" s="21"/>
      <c r="C119" s="11" t="s">
        <v>68</v>
      </c>
      <c r="E119" s="1" t="s">
        <v>124</v>
      </c>
      <c r="F119" s="1" t="s">
        <v>104</v>
      </c>
      <c r="G119" s="221">
        <f>'SK Production Salvage'!Q$16</f>
        <v>0</v>
      </c>
      <c r="I119" s="169">
        <v>38745.620000000003</v>
      </c>
      <c r="J119" s="43"/>
      <c r="K119" s="44">
        <v>42620</v>
      </c>
      <c r="L119" s="44"/>
      <c r="M119" s="169">
        <f t="shared" ref="M119:M134" si="44">+((1-G119)*I119)-K119</f>
        <v>-3874.3799999999974</v>
      </c>
      <c r="N119" s="44"/>
      <c r="O119" s="44">
        <v>0</v>
      </c>
      <c r="Q119" s="67" t="str">
        <f t="shared" ref="Q119:Q127" si="45">IF(O119/I119*100=0,"-     ",O119/I119*100)</f>
        <v xml:space="preserve">-     </v>
      </c>
      <c r="S119" s="76" t="s">
        <v>270</v>
      </c>
      <c r="T119" s="19"/>
      <c r="U119" s="281">
        <v>0</v>
      </c>
      <c r="W119" s="154">
        <v>0</v>
      </c>
      <c r="Y119" s="159">
        <f t="shared" ref="Y119:Y134" si="46">O119-W119</f>
        <v>0</v>
      </c>
    </row>
    <row r="120" spans="1:25" x14ac:dyDescent="0.2">
      <c r="A120" s="21"/>
      <c r="C120" s="11" t="s">
        <v>69</v>
      </c>
      <c r="E120" s="1" t="s">
        <v>124</v>
      </c>
      <c r="F120" s="1" t="s">
        <v>104</v>
      </c>
      <c r="G120" s="221">
        <f>'SK Production Salvage'!Q$16</f>
        <v>0</v>
      </c>
      <c r="I120" s="169">
        <v>11664.48</v>
      </c>
      <c r="J120" s="43"/>
      <c r="K120" s="44">
        <v>12831</v>
      </c>
      <c r="L120" s="44"/>
      <c r="M120" s="169">
        <f t="shared" si="44"/>
        <v>-1166.5200000000004</v>
      </c>
      <c r="N120" s="44"/>
      <c r="O120" s="44">
        <v>0</v>
      </c>
      <c r="Q120" s="67" t="str">
        <f t="shared" si="45"/>
        <v xml:space="preserve">-     </v>
      </c>
      <c r="S120" s="76" t="s">
        <v>270</v>
      </c>
      <c r="T120" s="19"/>
      <c r="U120" s="281">
        <v>0</v>
      </c>
      <c r="W120" s="154">
        <v>0</v>
      </c>
      <c r="Y120" s="159">
        <f t="shared" si="46"/>
        <v>0</v>
      </c>
    </row>
    <row r="121" spans="1:25" x14ac:dyDescent="0.2">
      <c r="A121" s="21"/>
      <c r="C121" s="11" t="s">
        <v>70</v>
      </c>
      <c r="E121" s="1" t="s">
        <v>183</v>
      </c>
      <c r="F121" s="1" t="s">
        <v>104</v>
      </c>
      <c r="G121" s="221">
        <f>'SK Production Salvage'!Q$16</f>
        <v>0</v>
      </c>
      <c r="I121" s="169">
        <v>87249.03</v>
      </c>
      <c r="J121" s="43"/>
      <c r="K121" s="44">
        <v>30774</v>
      </c>
      <c r="L121" s="44"/>
      <c r="M121" s="169">
        <f t="shared" si="44"/>
        <v>56475.03</v>
      </c>
      <c r="N121" s="44"/>
      <c r="O121" s="44">
        <f t="shared" ref="O121" si="47">M121/S121</f>
        <v>14118.7575</v>
      </c>
      <c r="Q121" s="284">
        <f t="shared" ref="Q121" si="48">O121/I121</f>
        <v>0.16182136924616813</v>
      </c>
      <c r="S121" s="76">
        <v>4</v>
      </c>
      <c r="T121" s="19"/>
      <c r="U121" s="281">
        <v>0.18803647444561847</v>
      </c>
      <c r="W121" s="154">
        <f t="shared" ref="W121:W134" si="49">I121*U121</f>
        <v>16406</v>
      </c>
      <c r="Y121" s="159">
        <f t="shared" si="46"/>
        <v>-2287.2425000000003</v>
      </c>
    </row>
    <row r="122" spans="1:25" x14ac:dyDescent="0.2">
      <c r="A122" s="21">
        <v>316</v>
      </c>
      <c r="B122" t="s">
        <v>0</v>
      </c>
      <c r="C122" t="s">
        <v>136</v>
      </c>
      <c r="E122" s="1"/>
      <c r="F122" s="1"/>
      <c r="G122" s="221">
        <f>'SK Production Salvage'!Q$16</f>
        <v>0</v>
      </c>
      <c r="I122" s="169"/>
      <c r="J122" s="43"/>
      <c r="K122" s="44"/>
      <c r="L122" s="44"/>
      <c r="M122" s="44"/>
      <c r="N122" s="44"/>
      <c r="O122" s="44"/>
      <c r="Q122" s="67"/>
      <c r="S122" s="76"/>
      <c r="T122" s="19"/>
      <c r="U122" s="281">
        <v>0</v>
      </c>
    </row>
    <row r="123" spans="1:25" x14ac:dyDescent="0.2">
      <c r="A123" s="21"/>
      <c r="C123" s="72" t="s">
        <v>145</v>
      </c>
      <c r="E123" s="1" t="s">
        <v>183</v>
      </c>
      <c r="F123" s="1" t="s">
        <v>104</v>
      </c>
      <c r="G123" s="221">
        <f>'SK Production Salvage'!Q$16</f>
        <v>0</v>
      </c>
      <c r="I123" s="169">
        <v>6464.3</v>
      </c>
      <c r="J123" s="43"/>
      <c r="K123" s="44">
        <v>7111</v>
      </c>
      <c r="L123" s="44"/>
      <c r="M123" s="169">
        <f t="shared" si="44"/>
        <v>-646.69999999999982</v>
      </c>
      <c r="N123" s="44"/>
      <c r="O123" s="44">
        <v>0</v>
      </c>
      <c r="Q123" s="67" t="str">
        <f t="shared" si="45"/>
        <v xml:space="preserve">-     </v>
      </c>
      <c r="S123" s="76" t="s">
        <v>270</v>
      </c>
      <c r="T123" s="19"/>
      <c r="U123" s="281">
        <v>0</v>
      </c>
      <c r="W123" s="154">
        <v>0</v>
      </c>
      <c r="Y123" s="159">
        <f t="shared" si="46"/>
        <v>0</v>
      </c>
    </row>
    <row r="124" spans="1:25" x14ac:dyDescent="0.2">
      <c r="A124" s="21"/>
      <c r="C124" s="11" t="s">
        <v>61</v>
      </c>
      <c r="E124" s="1" t="s">
        <v>183</v>
      </c>
      <c r="F124" s="1" t="s">
        <v>104</v>
      </c>
      <c r="G124" s="221">
        <f>'SK Production Salvage'!Q$16</f>
        <v>0</v>
      </c>
      <c r="I124" s="169">
        <v>96972.33</v>
      </c>
      <c r="J124" s="43"/>
      <c r="K124" s="44">
        <v>39551</v>
      </c>
      <c r="L124" s="44"/>
      <c r="M124" s="169">
        <f t="shared" si="44"/>
        <v>57421.33</v>
      </c>
      <c r="N124" s="44"/>
      <c r="O124" s="44">
        <f t="shared" ref="O124" si="50">M124/S124</f>
        <v>14355.3325</v>
      </c>
      <c r="Q124" s="284">
        <f t="shared" ref="Q124" si="51">O124/I124</f>
        <v>0.14803534678397437</v>
      </c>
      <c r="S124" s="76">
        <v>4</v>
      </c>
      <c r="T124" s="19"/>
      <c r="U124" s="281">
        <v>0.17399808790816926</v>
      </c>
      <c r="W124" s="154">
        <f t="shared" si="49"/>
        <v>16873</v>
      </c>
      <c r="Y124" s="159">
        <f t="shared" si="46"/>
        <v>-2517.6674999999996</v>
      </c>
    </row>
    <row r="125" spans="1:25" x14ac:dyDescent="0.2">
      <c r="A125" s="21"/>
      <c r="C125" s="72" t="s">
        <v>146</v>
      </c>
      <c r="E125" s="1" t="s">
        <v>183</v>
      </c>
      <c r="F125" s="1" t="s">
        <v>104</v>
      </c>
      <c r="G125" s="221">
        <f>'SK Production Salvage'!Q$16</f>
        <v>0</v>
      </c>
      <c r="I125" s="169">
        <v>47299.47</v>
      </c>
      <c r="J125" s="43"/>
      <c r="K125" s="44">
        <v>52029</v>
      </c>
      <c r="L125" s="44"/>
      <c r="M125" s="169">
        <f t="shared" si="44"/>
        <v>-4729.5299999999988</v>
      </c>
      <c r="N125" s="44"/>
      <c r="O125" s="44">
        <v>0</v>
      </c>
      <c r="Q125" s="67" t="str">
        <f t="shared" si="45"/>
        <v xml:space="preserve">-     </v>
      </c>
      <c r="S125" s="76" t="s">
        <v>270</v>
      </c>
      <c r="T125" s="19"/>
      <c r="U125" s="281">
        <v>0</v>
      </c>
      <c r="W125" s="154">
        <v>0</v>
      </c>
      <c r="Y125" s="159">
        <f t="shared" si="46"/>
        <v>0</v>
      </c>
    </row>
    <row r="126" spans="1:25" x14ac:dyDescent="0.2">
      <c r="A126" s="21"/>
      <c r="C126" s="11" t="s">
        <v>62</v>
      </c>
      <c r="E126" s="1" t="s">
        <v>183</v>
      </c>
      <c r="F126" s="1" t="s">
        <v>104</v>
      </c>
      <c r="G126" s="221">
        <f>'SK Production Salvage'!Q$16</f>
        <v>0</v>
      </c>
      <c r="I126" s="169">
        <v>2930864.12</v>
      </c>
      <c r="J126" s="43"/>
      <c r="K126" s="44">
        <v>1399447</v>
      </c>
      <c r="L126" s="44"/>
      <c r="M126" s="169">
        <f t="shared" si="44"/>
        <v>1531417.12</v>
      </c>
      <c r="N126" s="44"/>
      <c r="O126" s="44">
        <f t="shared" ref="O126" si="52">M126/S126</f>
        <v>382854.28</v>
      </c>
      <c r="Q126" s="284">
        <f t="shared" ref="Q126" si="53">O126/I126</f>
        <v>0.13062846461814137</v>
      </c>
      <c r="S126" s="76">
        <v>4</v>
      </c>
      <c r="T126" s="19"/>
      <c r="U126" s="281">
        <v>0.15740272530955818</v>
      </c>
      <c r="W126" s="154">
        <f t="shared" si="49"/>
        <v>461326</v>
      </c>
      <c r="Y126" s="159">
        <f t="shared" si="46"/>
        <v>-78471.719999999972</v>
      </c>
    </row>
    <row r="127" spans="1:25" x14ac:dyDescent="0.2">
      <c r="A127" s="21"/>
      <c r="C127" s="72" t="s">
        <v>147</v>
      </c>
      <c r="E127" s="1" t="s">
        <v>183</v>
      </c>
      <c r="F127" s="1" t="s">
        <v>104</v>
      </c>
      <c r="G127" s="221">
        <f>'SK Production Salvage'!Q$16</f>
        <v>0</v>
      </c>
      <c r="I127" s="169">
        <v>31568.91</v>
      </c>
      <c r="J127" s="43"/>
      <c r="K127" s="44">
        <v>34726</v>
      </c>
      <c r="L127" s="44"/>
      <c r="M127" s="169">
        <f t="shared" si="44"/>
        <v>-3157.09</v>
      </c>
      <c r="N127" s="44"/>
      <c r="O127" s="44">
        <v>0</v>
      </c>
      <c r="Q127" s="67" t="str">
        <f t="shared" si="45"/>
        <v xml:space="preserve">-     </v>
      </c>
      <c r="S127" s="76" t="s">
        <v>270</v>
      </c>
      <c r="T127" s="19"/>
      <c r="U127" s="281">
        <v>0</v>
      </c>
      <c r="W127" s="154">
        <v>0</v>
      </c>
      <c r="Y127" s="159">
        <f t="shared" si="46"/>
        <v>0</v>
      </c>
    </row>
    <row r="128" spans="1:25" x14ac:dyDescent="0.2">
      <c r="A128" s="21"/>
      <c r="C128" s="11" t="s">
        <v>71</v>
      </c>
      <c r="E128" s="1" t="s">
        <v>183</v>
      </c>
      <c r="F128" s="1" t="s">
        <v>104</v>
      </c>
      <c r="G128" s="221">
        <f>'SK Production Salvage'!Q$16</f>
        <v>0</v>
      </c>
      <c r="I128" s="169">
        <v>740548.61</v>
      </c>
      <c r="J128" s="43"/>
      <c r="K128" s="44">
        <v>490286</v>
      </c>
      <c r="L128" s="44"/>
      <c r="M128" s="169">
        <f t="shared" si="44"/>
        <v>250262.61</v>
      </c>
      <c r="N128" s="44"/>
      <c r="O128" s="44">
        <f t="shared" ref="O128:O134" si="54">M128/S128</f>
        <v>15353.53435582822</v>
      </c>
      <c r="Q128" s="284">
        <f t="shared" ref="Q128:Q138" si="55">O128/I128</f>
        <v>2.0732648942286477E-2</v>
      </c>
      <c r="S128" s="76">
        <v>16.3</v>
      </c>
      <c r="T128" s="19"/>
      <c r="U128" s="281">
        <v>2.9247236045720212E-2</v>
      </c>
      <c r="W128" s="154">
        <f t="shared" si="49"/>
        <v>21659</v>
      </c>
      <c r="Y128" s="159">
        <f t="shared" si="46"/>
        <v>-6305.4656441717798</v>
      </c>
    </row>
    <row r="129" spans="1:25" x14ac:dyDescent="0.2">
      <c r="A129" s="21"/>
      <c r="C129" s="11" t="s">
        <v>72</v>
      </c>
      <c r="E129" s="1" t="s">
        <v>183</v>
      </c>
      <c r="F129" s="1" t="s">
        <v>104</v>
      </c>
      <c r="G129" s="221">
        <f>'SK Production Salvage'!Q$16</f>
        <v>0</v>
      </c>
      <c r="I129" s="169">
        <v>125820.55</v>
      </c>
      <c r="J129" s="43"/>
      <c r="K129" s="44">
        <v>94780</v>
      </c>
      <c r="L129" s="44"/>
      <c r="M129" s="169">
        <f t="shared" si="44"/>
        <v>31040.550000000003</v>
      </c>
      <c r="N129" s="44"/>
      <c r="O129" s="44">
        <f t="shared" si="54"/>
        <v>1705.5247252747256</v>
      </c>
      <c r="Q129" s="284">
        <f t="shared" si="55"/>
        <v>1.3555215942663783E-2</v>
      </c>
      <c r="S129" s="76">
        <v>18.2</v>
      </c>
      <c r="T129" s="19"/>
      <c r="U129" s="281">
        <v>2.1300177117330992E-2</v>
      </c>
      <c r="W129" s="154">
        <f t="shared" si="49"/>
        <v>2680</v>
      </c>
      <c r="Y129" s="159">
        <f t="shared" si="46"/>
        <v>-974.4752747252744</v>
      </c>
    </row>
    <row r="130" spans="1:25" x14ac:dyDescent="0.2">
      <c r="A130" s="21"/>
      <c r="C130" s="11" t="s">
        <v>73</v>
      </c>
      <c r="E130" s="1" t="s">
        <v>183</v>
      </c>
      <c r="F130" s="1" t="s">
        <v>104</v>
      </c>
      <c r="G130" s="221">
        <f>'SK Production Salvage'!Q$16</f>
        <v>0</v>
      </c>
      <c r="I130" s="169">
        <v>410061.13</v>
      </c>
      <c r="J130" s="43"/>
      <c r="K130" s="44">
        <v>323848</v>
      </c>
      <c r="L130" s="44"/>
      <c r="M130" s="169">
        <f t="shared" si="44"/>
        <v>86213.13</v>
      </c>
      <c r="N130" s="44"/>
      <c r="O130" s="44">
        <f t="shared" si="54"/>
        <v>3797.9352422907491</v>
      </c>
      <c r="Q130" s="284">
        <f t="shared" si="55"/>
        <v>9.2618757654273371E-3</v>
      </c>
      <c r="S130" s="76">
        <v>22.7</v>
      </c>
      <c r="T130" s="19"/>
      <c r="U130" s="281">
        <v>1.545623209885804E-2</v>
      </c>
      <c r="W130" s="154">
        <f t="shared" si="49"/>
        <v>6338</v>
      </c>
      <c r="Y130" s="159">
        <f t="shared" si="46"/>
        <v>-2540.0647577092509</v>
      </c>
    </row>
    <row r="131" spans="1:25" x14ac:dyDescent="0.2">
      <c r="A131" s="21"/>
      <c r="C131" s="11" t="s">
        <v>74</v>
      </c>
      <c r="E131" s="1" t="s">
        <v>183</v>
      </c>
      <c r="F131" s="1" t="s">
        <v>104</v>
      </c>
      <c r="G131" s="221">
        <f>'SK Production Salvage'!Q$16</f>
        <v>0</v>
      </c>
      <c r="I131" s="169">
        <v>7285291.6799999997</v>
      </c>
      <c r="J131" s="43"/>
      <c r="K131" s="44">
        <v>2613795</v>
      </c>
      <c r="L131" s="44"/>
      <c r="M131" s="169">
        <f t="shared" si="44"/>
        <v>4671496.68</v>
      </c>
      <c r="N131" s="44"/>
      <c r="O131" s="44">
        <f t="shared" si="54"/>
        <v>175620.17593984961</v>
      </c>
      <c r="Q131" s="284">
        <f t="shared" si="55"/>
        <v>2.4106128299841746E-2</v>
      </c>
      <c r="S131" s="76">
        <v>26.6</v>
      </c>
      <c r="T131" s="19"/>
      <c r="U131" s="281">
        <v>2.9407607740422E-2</v>
      </c>
      <c r="W131" s="154">
        <f t="shared" si="49"/>
        <v>214243</v>
      </c>
      <c r="Y131" s="159">
        <f t="shared" si="46"/>
        <v>-38622.824060150393</v>
      </c>
    </row>
    <row r="132" spans="1:25" x14ac:dyDescent="0.2">
      <c r="A132" s="21"/>
      <c r="C132" s="72" t="s">
        <v>151</v>
      </c>
      <c r="E132" s="1" t="s">
        <v>183</v>
      </c>
      <c r="F132" s="1" t="s">
        <v>104</v>
      </c>
      <c r="G132" s="221">
        <f>'SK Production Salvage'!Q$16</f>
        <v>0</v>
      </c>
      <c r="I132" s="170">
        <v>74850.91</v>
      </c>
      <c r="J132" s="43"/>
      <c r="K132" s="44">
        <v>38270</v>
      </c>
      <c r="L132" s="44"/>
      <c r="M132" s="169">
        <f t="shared" si="44"/>
        <v>36580.910000000003</v>
      </c>
      <c r="N132" s="44"/>
      <c r="O132" s="44">
        <f t="shared" si="54"/>
        <v>1344.8863970588236</v>
      </c>
      <c r="Q132" s="284">
        <f t="shared" si="55"/>
        <v>1.7967535692736715E-2</v>
      </c>
      <c r="S132" s="76">
        <v>27.2</v>
      </c>
      <c r="T132" s="19"/>
      <c r="U132" s="281">
        <v>2.311261145656078E-2</v>
      </c>
      <c r="W132" s="154">
        <f t="shared" si="49"/>
        <v>1730</v>
      </c>
      <c r="Y132" s="159">
        <f t="shared" si="46"/>
        <v>-385.1136029411764</v>
      </c>
    </row>
    <row r="133" spans="1:25" x14ac:dyDescent="0.2">
      <c r="A133" s="21"/>
      <c r="C133" s="72" t="s">
        <v>153</v>
      </c>
      <c r="E133" s="1" t="s">
        <v>183</v>
      </c>
      <c r="F133" s="1" t="s">
        <v>104</v>
      </c>
      <c r="G133" s="221">
        <f>'SK Production Salvage'!Q$16</f>
        <v>0</v>
      </c>
      <c r="I133" s="170">
        <v>2917559.67</v>
      </c>
      <c r="J133" s="43"/>
      <c r="K133" s="44">
        <v>1204753</v>
      </c>
      <c r="L133" s="44"/>
      <c r="M133" s="169">
        <f t="shared" si="44"/>
        <v>1712806.67</v>
      </c>
      <c r="N133" s="44"/>
      <c r="O133" s="44">
        <f t="shared" si="54"/>
        <v>60737.825177304963</v>
      </c>
      <c r="Q133" s="284">
        <f t="shared" si="55"/>
        <v>2.0818023295922843E-2</v>
      </c>
      <c r="S133" s="76">
        <v>28.2</v>
      </c>
      <c r="T133" s="19"/>
      <c r="U133" s="281">
        <v>2.616741682613127E-2</v>
      </c>
      <c r="W133" s="154">
        <f t="shared" si="49"/>
        <v>76345</v>
      </c>
      <c r="Y133" s="159">
        <f t="shared" si="46"/>
        <v>-15607.174822695037</v>
      </c>
    </row>
    <row r="134" spans="1:25" x14ac:dyDescent="0.2">
      <c r="A134" s="21"/>
      <c r="C134" s="72" t="s">
        <v>154</v>
      </c>
      <c r="E134" s="1" t="s">
        <v>183</v>
      </c>
      <c r="F134" s="1" t="s">
        <v>104</v>
      </c>
      <c r="G134" s="221">
        <f>'SK Production Salvage'!Q$16</f>
        <v>0</v>
      </c>
      <c r="I134" s="172">
        <v>1540223.39</v>
      </c>
      <c r="J134" s="43"/>
      <c r="K134" s="44">
        <v>42234</v>
      </c>
      <c r="L134" s="44"/>
      <c r="M134" s="169">
        <f t="shared" si="44"/>
        <v>1497989.39</v>
      </c>
      <c r="N134" s="44"/>
      <c r="O134" s="44">
        <f t="shared" si="54"/>
        <v>35081.718735362992</v>
      </c>
      <c r="Q134" s="284">
        <f t="shared" si="55"/>
        <v>2.2777032840257668E-2</v>
      </c>
      <c r="S134" s="76">
        <v>42.7</v>
      </c>
      <c r="T134" s="19"/>
      <c r="U134" s="281">
        <v>2.6296185516310074E-2</v>
      </c>
      <c r="W134" s="158">
        <f t="shared" si="49"/>
        <v>40502</v>
      </c>
      <c r="Y134" s="164">
        <f t="shared" si="46"/>
        <v>-5420.2812646370076</v>
      </c>
    </row>
    <row r="135" spans="1:25" x14ac:dyDescent="0.2">
      <c r="A135" s="21"/>
      <c r="E135" s="1"/>
      <c r="F135" s="1"/>
      <c r="G135" s="32"/>
      <c r="I135" s="170"/>
      <c r="K135" s="37"/>
      <c r="L135" s="33"/>
      <c r="M135" s="37"/>
      <c r="N135" s="33"/>
      <c r="O135" s="37"/>
      <c r="Q135" s="21"/>
      <c r="S135" s="20"/>
      <c r="T135" s="19"/>
      <c r="U135" s="281"/>
    </row>
    <row r="136" spans="1:25" x14ac:dyDescent="0.2">
      <c r="A136" s="21"/>
      <c r="C136" s="18" t="s">
        <v>137</v>
      </c>
      <c r="E136" s="1"/>
      <c r="F136" s="1"/>
      <c r="G136" s="32"/>
      <c r="I136" s="170">
        <f>+SUBTOTAL(9,I119:I135)</f>
        <v>16345184.200000001</v>
      </c>
      <c r="K136" s="170">
        <f>+SUBTOTAL(9,K119:K135)</f>
        <v>6427055</v>
      </c>
      <c r="L136" s="33"/>
      <c r="M136" s="170">
        <f>+SUBTOTAL(9,M119:M135)</f>
        <v>9918129.2000000011</v>
      </c>
      <c r="N136" s="33"/>
      <c r="O136" s="170">
        <f>+SUBTOTAL(9,O119:O135)</f>
        <v>704969.97057297011</v>
      </c>
      <c r="Q136" s="284">
        <f t="shared" si="55"/>
        <v>4.3130133129547117E-2</v>
      </c>
      <c r="S136" s="76">
        <v>14.1</v>
      </c>
      <c r="T136" s="19"/>
      <c r="U136" s="281">
        <v>5.2498765966797728E-2</v>
      </c>
      <c r="W136" s="170">
        <f>+SUBTOTAL(9,W119:W135)</f>
        <v>858102</v>
      </c>
      <c r="Y136" s="170">
        <f>+SUBTOTAL(9,Y119:Y135)</f>
        <v>-153132.02942702992</v>
      </c>
    </row>
    <row r="137" spans="1:25" x14ac:dyDescent="0.2">
      <c r="A137" s="21"/>
      <c r="C137" s="18"/>
      <c r="E137" s="1"/>
      <c r="F137" s="1"/>
      <c r="G137" s="32"/>
      <c r="I137" s="170"/>
      <c r="K137" s="170"/>
      <c r="L137" s="33"/>
      <c r="M137" s="170"/>
      <c r="N137" s="33"/>
      <c r="O137" s="170"/>
      <c r="Q137" s="21"/>
      <c r="S137" s="20"/>
      <c r="T137" s="19"/>
      <c r="U137" s="281"/>
      <c r="W137" s="170"/>
      <c r="Y137" s="170"/>
    </row>
    <row r="138" spans="1:25" ht="15.75" x14ac:dyDescent="0.25">
      <c r="A138" s="21"/>
      <c r="C138" s="16" t="s">
        <v>32</v>
      </c>
      <c r="F138" s="1"/>
      <c r="G138" s="32"/>
      <c r="I138" s="174">
        <f>+SUBTOTAL(9,I17:I137)</f>
        <v>2121660944.6100004</v>
      </c>
      <c r="J138" s="14"/>
      <c r="K138" s="174">
        <f>+SUBTOTAL(9,K17:K137)</f>
        <v>1145073487</v>
      </c>
      <c r="L138" s="38"/>
      <c r="M138" s="174">
        <f>+SUBTOTAL(9,M17:M137)</f>
        <v>1022585727.3483344</v>
      </c>
      <c r="N138" s="38"/>
      <c r="O138" s="174">
        <f>+SUBTOTAL(9,O17:O137)</f>
        <v>55979983.671302155</v>
      </c>
      <c r="Q138" s="284">
        <f t="shared" si="55"/>
        <v>2.6384980980828813E-2</v>
      </c>
      <c r="R138" s="252"/>
      <c r="S138" s="277">
        <v>18.3</v>
      </c>
      <c r="T138" s="19"/>
      <c r="U138" s="281">
        <v>3.2686341413871695E-2</v>
      </c>
      <c r="W138" s="174">
        <f>+SUBTOTAL(9,W17:W137)</f>
        <v>69349334</v>
      </c>
      <c r="Y138" s="174">
        <f>+SUBTOTAL(9,Y17:Y137)</f>
        <v>-13481097.291855749</v>
      </c>
    </row>
    <row r="139" spans="1:25" ht="15.75" x14ac:dyDescent="0.25">
      <c r="A139" s="21"/>
      <c r="C139" s="16"/>
      <c r="F139" s="1"/>
      <c r="G139" s="32"/>
      <c r="I139" s="174"/>
      <c r="J139" s="14"/>
      <c r="K139" s="38"/>
      <c r="L139" s="38"/>
      <c r="M139" s="38"/>
      <c r="N139" s="38"/>
      <c r="O139" s="38"/>
      <c r="Q139" s="21"/>
      <c r="S139" s="20"/>
      <c r="T139" s="19"/>
      <c r="U139" s="281"/>
    </row>
    <row r="140" spans="1:25" ht="15.75" x14ac:dyDescent="0.25">
      <c r="A140" s="21"/>
      <c r="C140" s="16"/>
      <c r="F140" s="1"/>
      <c r="G140" s="32"/>
      <c r="I140" s="174"/>
      <c r="J140" s="14"/>
      <c r="K140" s="38"/>
      <c r="L140" s="38"/>
      <c r="M140" s="38"/>
      <c r="N140" s="38"/>
      <c r="O140" s="38"/>
      <c r="Q140" s="21"/>
      <c r="S140" s="20"/>
      <c r="T140" s="19"/>
      <c r="U140" s="281"/>
    </row>
    <row r="141" spans="1:25" ht="15.75" x14ac:dyDescent="0.25">
      <c r="A141" s="21"/>
      <c r="C141" s="46" t="s">
        <v>133</v>
      </c>
      <c r="E141" s="1"/>
      <c r="F141" s="1"/>
      <c r="G141" s="32"/>
      <c r="I141" s="174"/>
      <c r="J141" s="14"/>
      <c r="K141" s="38"/>
      <c r="L141" s="38"/>
      <c r="M141" s="38"/>
      <c r="N141" s="38"/>
      <c r="O141" s="38"/>
      <c r="Q141" s="21"/>
      <c r="S141" s="20"/>
      <c r="T141" s="19"/>
      <c r="U141" s="281"/>
    </row>
    <row r="142" spans="1:25" ht="15.75" x14ac:dyDescent="0.25">
      <c r="A142" s="21"/>
      <c r="C142" s="16"/>
      <c r="E142" s="1"/>
      <c r="F142" s="1"/>
      <c r="G142" s="32"/>
      <c r="I142" s="174"/>
      <c r="J142" s="14"/>
      <c r="K142" s="38"/>
      <c r="L142" s="38"/>
      <c r="M142" s="38"/>
      <c r="N142" s="38"/>
      <c r="O142" s="38"/>
      <c r="Q142" s="21"/>
      <c r="S142" s="20"/>
      <c r="T142" s="19"/>
      <c r="U142" s="281"/>
    </row>
    <row r="143" spans="1:25" ht="15.75" x14ac:dyDescent="0.25">
      <c r="A143" s="21">
        <v>331</v>
      </c>
      <c r="C143" s="47" t="s">
        <v>34</v>
      </c>
      <c r="E143" s="1"/>
      <c r="F143" s="1"/>
      <c r="G143" s="32"/>
      <c r="I143" s="174"/>
      <c r="J143" s="14"/>
      <c r="K143" s="38"/>
      <c r="L143" s="38"/>
      <c r="M143" s="38"/>
      <c r="N143" s="38"/>
      <c r="O143" s="38"/>
      <c r="Q143" s="21"/>
      <c r="S143" s="20"/>
      <c r="T143" s="19"/>
      <c r="U143" s="281"/>
    </row>
    <row r="144" spans="1:25" x14ac:dyDescent="0.2">
      <c r="A144" s="21"/>
      <c r="C144" s="47" t="s">
        <v>75</v>
      </c>
      <c r="E144" s="1" t="s">
        <v>184</v>
      </c>
      <c r="F144" s="1" t="s">
        <v>104</v>
      </c>
      <c r="G144" s="221">
        <f>'SK Production Salvage'!Q$20</f>
        <v>-0.13360000000000002</v>
      </c>
      <c r="I144" s="170">
        <v>65796.14</v>
      </c>
      <c r="J144" s="43"/>
      <c r="K144" s="44">
        <v>38867</v>
      </c>
      <c r="L144" s="44"/>
      <c r="M144" s="169">
        <f t="shared" ref="M144:M145" si="56">+((1-G144)*I144)-K144</f>
        <v>35719.504304000002</v>
      </c>
      <c r="N144" s="44"/>
      <c r="O144" s="44">
        <f t="shared" ref="O144:O145" si="57">M144/S144</f>
        <v>1194.6322509698998</v>
      </c>
      <c r="Q144" s="284">
        <f t="shared" ref="Q144:Q145" si="58">O144/I144</f>
        <v>1.8156570445772346E-2</v>
      </c>
      <c r="S144" s="76">
        <v>29.9</v>
      </c>
      <c r="T144" s="55"/>
      <c r="U144" s="281">
        <v>1.5669612229532007E-2</v>
      </c>
      <c r="W144" s="154">
        <f t="shared" ref="W144:W145" si="59">I144*U144</f>
        <v>1031</v>
      </c>
      <c r="Y144" s="159">
        <f t="shared" ref="Y144:Y145" si="60">O144-W144</f>
        <v>163.63225096989981</v>
      </c>
    </row>
    <row r="145" spans="1:25" x14ac:dyDescent="0.2">
      <c r="A145" s="21"/>
      <c r="C145" s="47" t="s">
        <v>76</v>
      </c>
      <c r="E145" s="1" t="s">
        <v>184</v>
      </c>
      <c r="F145" s="1" t="s">
        <v>104</v>
      </c>
      <c r="G145" s="221">
        <f>'SK Production Salvage'!Q$20</f>
        <v>-0.13360000000000002</v>
      </c>
      <c r="I145" s="172">
        <v>4897579.6900000004</v>
      </c>
      <c r="J145" s="43"/>
      <c r="K145" s="45">
        <v>4267867</v>
      </c>
      <c r="L145" s="44"/>
      <c r="M145" s="169">
        <f t="shared" si="56"/>
        <v>1284029.3365839999</v>
      </c>
      <c r="N145" s="44"/>
      <c r="O145" s="44">
        <f t="shared" si="57"/>
        <v>38215.158826904757</v>
      </c>
      <c r="Q145" s="284">
        <f t="shared" si="58"/>
        <v>7.8028661595713113E-3</v>
      </c>
      <c r="S145" s="76">
        <v>33.6</v>
      </c>
      <c r="T145" s="55"/>
      <c r="U145" s="281">
        <v>5.6054218078481124E-3</v>
      </c>
      <c r="W145" s="158">
        <f t="shared" si="59"/>
        <v>27453</v>
      </c>
      <c r="Y145" s="164">
        <f t="shared" si="60"/>
        <v>10762.158826904757</v>
      </c>
    </row>
    <row r="146" spans="1:25" x14ac:dyDescent="0.2">
      <c r="A146" s="21"/>
      <c r="C146" s="47"/>
      <c r="E146" s="1"/>
      <c r="F146" s="1"/>
      <c r="G146" s="221"/>
      <c r="I146" s="175"/>
      <c r="J146" s="48"/>
      <c r="K146" s="52"/>
      <c r="L146" s="52"/>
      <c r="M146" s="52"/>
      <c r="N146" s="52"/>
      <c r="O146" s="52"/>
      <c r="P146" s="48"/>
      <c r="Q146" s="53"/>
      <c r="R146" s="48"/>
      <c r="S146" s="54"/>
      <c r="T146" s="55"/>
      <c r="U146" s="281"/>
    </row>
    <row r="147" spans="1:25" x14ac:dyDescent="0.2">
      <c r="A147" s="21"/>
      <c r="C147" s="49" t="s">
        <v>100</v>
      </c>
      <c r="E147" s="1"/>
      <c r="F147" s="1"/>
      <c r="G147" s="221"/>
      <c r="I147" s="175">
        <f>+SUBTOTAL(9,I144:I146)</f>
        <v>4963375.83</v>
      </c>
      <c r="J147" s="48"/>
      <c r="K147" s="52">
        <f>+SUBTOTAL(9,K144:K146)</f>
        <v>4306734</v>
      </c>
      <c r="L147" s="52"/>
      <c r="M147" s="52">
        <f>+SUBTOTAL(9,M144:M146)</f>
        <v>1319748.8408879999</v>
      </c>
      <c r="N147" s="52"/>
      <c r="O147" s="52">
        <f>+SUBTOTAL(9,O144:O146)</f>
        <v>39409.791077874659</v>
      </c>
      <c r="P147" s="48"/>
      <c r="Q147" s="284">
        <f t="shared" ref="Q147" si="61">O147/I147</f>
        <v>7.9401182637976169E-3</v>
      </c>
      <c r="S147" s="76">
        <v>33.5</v>
      </c>
      <c r="T147" s="55"/>
      <c r="U147" s="281">
        <v>5.7388360212085729E-3</v>
      </c>
      <c r="W147" s="52">
        <f>+SUBTOTAL(9,W144:W146)</f>
        <v>28484</v>
      </c>
      <c r="Y147" s="52">
        <f>+SUBTOTAL(9,Y144:Y146)</f>
        <v>10925.791077874657</v>
      </c>
    </row>
    <row r="148" spans="1:25" x14ac:dyDescent="0.2">
      <c r="A148" s="21"/>
      <c r="C148" s="47"/>
      <c r="E148" s="1"/>
      <c r="F148" s="1"/>
      <c r="G148" s="221"/>
      <c r="I148" s="175"/>
      <c r="J148" s="48"/>
      <c r="K148" s="52"/>
      <c r="L148" s="52"/>
      <c r="M148" s="52"/>
      <c r="N148" s="52"/>
      <c r="O148" s="52"/>
      <c r="P148" s="48"/>
      <c r="Q148" s="53"/>
      <c r="R148" s="48"/>
      <c r="S148" s="54"/>
      <c r="T148" s="55"/>
      <c r="U148" s="281"/>
    </row>
    <row r="149" spans="1:25" x14ac:dyDescent="0.2">
      <c r="A149" s="21">
        <v>332</v>
      </c>
      <c r="C149" s="77" t="s">
        <v>171</v>
      </c>
      <c r="E149" s="1"/>
      <c r="F149" s="1"/>
      <c r="G149" s="221"/>
      <c r="I149" s="175"/>
      <c r="J149" s="48"/>
      <c r="K149" s="52"/>
      <c r="L149" s="52"/>
      <c r="M149" s="52"/>
      <c r="N149" s="52"/>
      <c r="O149" s="52"/>
      <c r="P149" s="48"/>
      <c r="Q149" s="53"/>
      <c r="R149" s="48"/>
      <c r="S149" s="54"/>
      <c r="T149" s="55"/>
      <c r="U149" s="281"/>
    </row>
    <row r="150" spans="1:25" x14ac:dyDescent="0.2">
      <c r="A150" s="21"/>
      <c r="C150" s="47" t="s">
        <v>76</v>
      </c>
      <c r="E150" s="1" t="s">
        <v>115</v>
      </c>
      <c r="F150" s="1" t="s">
        <v>104</v>
      </c>
      <c r="G150" s="221">
        <f>'SK Production Salvage'!Q21</f>
        <v>-5.5399999999999998E-2</v>
      </c>
      <c r="I150" s="172">
        <v>11690251.609999999</v>
      </c>
      <c r="J150" s="43"/>
      <c r="K150" s="45">
        <v>1705082</v>
      </c>
      <c r="L150" s="44"/>
      <c r="M150" s="169">
        <f t="shared" ref="M150" si="62">+((1-G150)*I150)-K150</f>
        <v>10632809.549193999</v>
      </c>
      <c r="N150" s="44"/>
      <c r="O150" s="44">
        <f t="shared" ref="O150" si="63">M150/S150</f>
        <v>315513.63647459936</v>
      </c>
      <c r="Q150" s="284">
        <f t="shared" ref="Q150" si="64">O150/I150</f>
        <v>2.6989464983346017E-2</v>
      </c>
      <c r="S150" s="76">
        <v>33.700000000000003</v>
      </c>
      <c r="T150" s="55"/>
      <c r="U150" s="281">
        <v>2.7111820221977244E-2</v>
      </c>
      <c r="W150" s="158">
        <f t="shared" ref="W150" si="65">I150*U150</f>
        <v>316944</v>
      </c>
      <c r="Y150" s="164">
        <f t="shared" ref="Y150" si="66">O150-W150</f>
        <v>-1430.3635254006367</v>
      </c>
    </row>
    <row r="151" spans="1:25" x14ac:dyDescent="0.2">
      <c r="A151" s="21"/>
      <c r="C151" s="47"/>
      <c r="E151" s="1"/>
      <c r="F151" s="1"/>
      <c r="G151" s="221"/>
      <c r="I151" s="175"/>
      <c r="J151" s="48"/>
      <c r="K151" s="52"/>
      <c r="L151" s="52"/>
      <c r="M151" s="52"/>
      <c r="N151" s="52"/>
      <c r="O151" s="52"/>
      <c r="P151" s="48"/>
      <c r="Q151" s="53"/>
      <c r="R151" s="48"/>
      <c r="S151" s="54"/>
      <c r="T151" s="55"/>
      <c r="U151" s="281"/>
    </row>
    <row r="152" spans="1:25" x14ac:dyDescent="0.2">
      <c r="A152" s="21"/>
      <c r="C152" s="78" t="s">
        <v>172</v>
      </c>
      <c r="E152" s="1"/>
      <c r="F152" s="1"/>
      <c r="G152" s="221"/>
      <c r="I152" s="52">
        <f>+SUBTOTAL(9,I150:I151)</f>
        <v>11690251.609999999</v>
      </c>
      <c r="J152" s="48"/>
      <c r="K152" s="52">
        <f>+SUBTOTAL(9,K150:K151)</f>
        <v>1705082</v>
      </c>
      <c r="L152" s="52"/>
      <c r="M152" s="52">
        <f>+SUBTOTAL(9,M150:M151)</f>
        <v>10632809.549193999</v>
      </c>
      <c r="N152" s="52"/>
      <c r="O152" s="52">
        <f>+SUBTOTAL(9,O150:O151)</f>
        <v>315513.63647459936</v>
      </c>
      <c r="P152" s="48"/>
      <c r="Q152" s="284">
        <f t="shared" ref="Q152" si="67">O152/I152</f>
        <v>2.6989464983346017E-2</v>
      </c>
      <c r="S152" s="76">
        <v>33.700000000000003</v>
      </c>
      <c r="T152" s="55"/>
      <c r="U152" s="281">
        <v>2.7111820221977244E-2</v>
      </c>
      <c r="W152" s="52">
        <f>+SUBTOTAL(9,W150:W151)</f>
        <v>316944</v>
      </c>
      <c r="Y152" s="52">
        <f>+SUBTOTAL(9,Y150:Y151)</f>
        <v>-1430.3635254006367</v>
      </c>
    </row>
    <row r="153" spans="1:25" x14ac:dyDescent="0.2">
      <c r="A153" s="21"/>
      <c r="C153" s="47"/>
      <c r="E153" s="1"/>
      <c r="F153" s="1"/>
      <c r="G153" s="221"/>
      <c r="I153" s="175"/>
      <c r="J153" s="48"/>
      <c r="K153" s="52"/>
      <c r="L153" s="52"/>
      <c r="M153" s="52"/>
      <c r="N153" s="52"/>
      <c r="O153" s="52"/>
      <c r="P153" s="48"/>
      <c r="Q153" s="53"/>
      <c r="R153" s="48"/>
      <c r="S153" s="54"/>
      <c r="T153" s="55"/>
      <c r="U153" s="281"/>
    </row>
    <row r="154" spans="1:25" x14ac:dyDescent="0.2">
      <c r="A154" s="21">
        <v>333</v>
      </c>
      <c r="C154" s="77" t="s">
        <v>173</v>
      </c>
      <c r="E154" s="1"/>
      <c r="F154" s="1"/>
      <c r="G154" s="221"/>
      <c r="I154" s="175"/>
      <c r="J154" s="48"/>
      <c r="K154" s="52"/>
      <c r="L154" s="52"/>
      <c r="M154" s="52"/>
      <c r="N154" s="52"/>
      <c r="O154" s="52"/>
      <c r="P154" s="48"/>
      <c r="Q154" s="53"/>
      <c r="R154" s="48"/>
      <c r="S154" s="54"/>
      <c r="T154" s="55"/>
      <c r="U154" s="281"/>
    </row>
    <row r="155" spans="1:25" x14ac:dyDescent="0.2">
      <c r="A155" s="21"/>
      <c r="C155" s="47" t="s">
        <v>77</v>
      </c>
      <c r="E155" s="1" t="s">
        <v>115</v>
      </c>
      <c r="F155" s="1" t="s">
        <v>104</v>
      </c>
      <c r="G155" s="221">
        <f>'SK Production Salvage'!Q22</f>
        <v>-0.11299999999999999</v>
      </c>
      <c r="I155" s="172">
        <v>19945213.620000001</v>
      </c>
      <c r="J155" s="43"/>
      <c r="K155" s="45">
        <v>915731</v>
      </c>
      <c r="L155" s="44"/>
      <c r="M155" s="169">
        <f t="shared" ref="M155" si="68">+((1-G155)*I155)-K155</f>
        <v>21283291.759059999</v>
      </c>
      <c r="N155" s="44"/>
      <c r="O155" s="44">
        <f t="shared" ref="O155" si="69">M155/S155</f>
        <v>639137.89066246245</v>
      </c>
      <c r="Q155" s="284">
        <f t="shared" ref="Q155" si="70">O155/I155</f>
        <v>3.2044675120529616E-2</v>
      </c>
      <c r="S155" s="76">
        <v>33.299999999999997</v>
      </c>
      <c r="T155" s="55"/>
      <c r="U155" s="281">
        <v>3.0470819294238272E-2</v>
      </c>
      <c r="W155" s="158">
        <f t="shared" ref="W155" si="71">I155*U155</f>
        <v>607747</v>
      </c>
      <c r="Y155" s="164">
        <f t="shared" ref="Y155" si="72">O155-W155</f>
        <v>31390.890662462451</v>
      </c>
    </row>
    <row r="156" spans="1:25" x14ac:dyDescent="0.2">
      <c r="A156" s="21"/>
      <c r="C156" s="47"/>
      <c r="E156" s="1"/>
      <c r="F156" s="1"/>
      <c r="G156" s="221"/>
      <c r="I156" s="175"/>
      <c r="J156" s="48"/>
      <c r="K156" s="52"/>
      <c r="L156" s="52"/>
      <c r="M156" s="52"/>
      <c r="N156" s="52"/>
      <c r="O156" s="52"/>
      <c r="P156" s="48"/>
      <c r="Q156" s="53"/>
      <c r="R156" s="48"/>
      <c r="S156" s="54"/>
      <c r="T156" s="55"/>
      <c r="U156" s="281"/>
    </row>
    <row r="157" spans="1:25" x14ac:dyDescent="0.2">
      <c r="A157" s="21"/>
      <c r="C157" s="78" t="s">
        <v>174</v>
      </c>
      <c r="E157" s="1"/>
      <c r="F157" s="1"/>
      <c r="G157" s="221"/>
      <c r="I157" s="175">
        <f>+SUBTOTAL(9,I155:I156)</f>
        <v>19945213.620000001</v>
      </c>
      <c r="J157" s="48"/>
      <c r="K157" s="175">
        <f>+SUBTOTAL(9,K155:K156)</f>
        <v>915731</v>
      </c>
      <c r="L157" s="52"/>
      <c r="M157" s="175">
        <f>+SUBTOTAL(9,M155:M156)</f>
        <v>21283291.759059999</v>
      </c>
      <c r="N157" s="52"/>
      <c r="O157" s="175">
        <f>+SUBTOTAL(9,O155:O156)</f>
        <v>639137.89066246245</v>
      </c>
      <c r="P157" s="48"/>
      <c r="Q157" s="284">
        <f t="shared" ref="Q157" si="73">O157/I157</f>
        <v>3.2044675120529616E-2</v>
      </c>
      <c r="S157" s="76">
        <v>33.299999999999997</v>
      </c>
      <c r="T157" s="55"/>
      <c r="U157" s="281">
        <v>3.0470819294238272E-2</v>
      </c>
      <c r="W157" s="175">
        <f>+SUBTOTAL(9,W155:W156)</f>
        <v>607747</v>
      </c>
      <c r="Y157" s="175">
        <f>+SUBTOTAL(9,Y155:Y156)</f>
        <v>31390.890662462451</v>
      </c>
    </row>
    <row r="158" spans="1:25" x14ac:dyDescent="0.2">
      <c r="A158" s="21"/>
      <c r="C158" s="47"/>
      <c r="E158" s="1"/>
      <c r="F158" s="1"/>
      <c r="G158" s="221"/>
      <c r="I158" s="175"/>
      <c r="J158" s="48"/>
      <c r="K158" s="52"/>
      <c r="L158" s="52"/>
      <c r="M158" s="52"/>
      <c r="N158" s="52"/>
      <c r="O158" s="52"/>
      <c r="P158" s="48"/>
      <c r="Q158" s="53"/>
      <c r="R158" s="48"/>
      <c r="S158" s="54"/>
      <c r="T158" s="55"/>
      <c r="U158" s="281"/>
    </row>
    <row r="159" spans="1:25" x14ac:dyDescent="0.2">
      <c r="A159" s="21">
        <v>334</v>
      </c>
      <c r="C159" s="47" t="s">
        <v>78</v>
      </c>
      <c r="E159" s="1"/>
      <c r="F159" s="1"/>
      <c r="G159" s="221"/>
      <c r="I159" s="175"/>
      <c r="J159" s="48"/>
      <c r="K159" s="52"/>
      <c r="L159" s="52"/>
      <c r="M159" s="52"/>
      <c r="N159" s="52"/>
      <c r="O159" s="52"/>
      <c r="P159" s="48"/>
      <c r="Q159" s="53"/>
      <c r="R159" s="48"/>
      <c r="S159" s="54"/>
      <c r="T159" s="55"/>
      <c r="U159" s="281"/>
    </row>
    <row r="160" spans="1:25" x14ac:dyDescent="0.2">
      <c r="A160" s="21"/>
      <c r="C160" s="47" t="s">
        <v>79</v>
      </c>
      <c r="E160" s="1" t="s">
        <v>116</v>
      </c>
      <c r="F160" s="1" t="s">
        <v>104</v>
      </c>
      <c r="G160" s="221">
        <f>'SK Production Salvage'!Q23</f>
        <v>-0.1384</v>
      </c>
      <c r="I160" s="172">
        <v>5509836.2199999997</v>
      </c>
      <c r="J160" s="43"/>
      <c r="K160" s="45">
        <v>1941911</v>
      </c>
      <c r="L160" s="44"/>
      <c r="M160" s="169">
        <f t="shared" ref="M160" si="74">+((1-G160)*I160)-K160</f>
        <v>4330486.5528480001</v>
      </c>
      <c r="N160" s="44"/>
      <c r="O160" s="44">
        <f t="shared" ref="O160" si="75">M160/S160</f>
        <v>128120.90393041422</v>
      </c>
      <c r="Q160" s="284">
        <f t="shared" ref="Q160" si="76">O160/I160</f>
        <v>2.3253123834307769E-2</v>
      </c>
      <c r="S160" s="76">
        <v>33.799999999999997</v>
      </c>
      <c r="T160" s="55"/>
      <c r="U160" s="281">
        <v>2.0963599531457579E-2</v>
      </c>
      <c r="W160" s="158">
        <f t="shared" ref="W160" si="77">I160*U160</f>
        <v>115505.99999999999</v>
      </c>
      <c r="Y160" s="164">
        <f t="shared" ref="Y160" si="78">O160-W160</f>
        <v>12614.903930414235</v>
      </c>
    </row>
    <row r="161" spans="1:25" x14ac:dyDescent="0.2">
      <c r="A161" s="21"/>
      <c r="C161" s="47"/>
      <c r="E161" s="1"/>
      <c r="F161" s="1"/>
      <c r="G161" s="221"/>
      <c r="I161" s="175"/>
      <c r="J161" s="48"/>
      <c r="K161" s="52"/>
      <c r="L161" s="52"/>
      <c r="M161" s="52"/>
      <c r="N161" s="52"/>
      <c r="O161" s="52"/>
      <c r="P161" s="48"/>
      <c r="Q161" s="53"/>
      <c r="R161" s="48"/>
      <c r="S161" s="54"/>
      <c r="T161" s="55"/>
      <c r="U161" s="281"/>
    </row>
    <row r="162" spans="1:25" x14ac:dyDescent="0.2">
      <c r="A162" s="21"/>
      <c r="C162" s="49" t="s">
        <v>101</v>
      </c>
      <c r="E162" s="1"/>
      <c r="F162" s="1"/>
      <c r="G162" s="221"/>
      <c r="I162" s="52">
        <f>+SUBTOTAL(9,I160:I161)</f>
        <v>5509836.2199999997</v>
      </c>
      <c r="J162" s="48"/>
      <c r="K162" s="52">
        <f>+SUBTOTAL(9,K160:K161)</f>
        <v>1941911</v>
      </c>
      <c r="L162" s="52"/>
      <c r="M162" s="52">
        <f>+SUBTOTAL(9,M160:M161)</f>
        <v>4330486.5528480001</v>
      </c>
      <c r="N162" s="52"/>
      <c r="O162" s="52">
        <f>+SUBTOTAL(9,O160:O161)</f>
        <v>128120.90393041422</v>
      </c>
      <c r="P162" s="48"/>
      <c r="Q162" s="284">
        <f t="shared" ref="Q162" si="79">O162/I162</f>
        <v>2.3253123834307769E-2</v>
      </c>
      <c r="S162" s="76">
        <v>33.799999999999997</v>
      </c>
      <c r="T162" s="55"/>
      <c r="U162" s="281">
        <v>2.0963599531457579E-2</v>
      </c>
      <c r="W162" s="52">
        <f>+SUBTOTAL(9,W160:W161)</f>
        <v>115505.99999999999</v>
      </c>
      <c r="Y162" s="52">
        <f>+SUBTOTAL(9,Y160:Y161)</f>
        <v>12614.903930414235</v>
      </c>
    </row>
    <row r="163" spans="1:25" x14ac:dyDescent="0.2">
      <c r="A163" s="21"/>
      <c r="C163" s="47"/>
      <c r="E163" s="1"/>
      <c r="F163" s="1"/>
      <c r="G163" s="221"/>
      <c r="I163" s="175"/>
      <c r="J163" s="48"/>
      <c r="K163" s="52"/>
      <c r="L163" s="52"/>
      <c r="M163" s="52"/>
      <c r="N163" s="52"/>
      <c r="O163" s="52"/>
      <c r="P163" s="48"/>
      <c r="Q163" s="53"/>
      <c r="R163" s="48"/>
      <c r="S163" s="54"/>
      <c r="T163" s="55"/>
      <c r="U163" s="281"/>
    </row>
    <row r="164" spans="1:25" x14ac:dyDescent="0.2">
      <c r="A164" s="21">
        <v>335</v>
      </c>
      <c r="C164" s="77" t="s">
        <v>138</v>
      </c>
      <c r="E164" s="1"/>
      <c r="F164" s="1"/>
      <c r="G164" s="221"/>
      <c r="I164" s="175"/>
      <c r="J164" s="48"/>
      <c r="K164" s="52"/>
      <c r="L164" s="52"/>
      <c r="M164" s="52"/>
      <c r="N164" s="52"/>
      <c r="O164" s="52"/>
      <c r="P164" s="48"/>
      <c r="Q164" s="53"/>
      <c r="R164" s="48"/>
      <c r="S164" s="54"/>
      <c r="T164" s="55"/>
      <c r="U164" s="281"/>
    </row>
    <row r="165" spans="1:25" x14ac:dyDescent="0.2">
      <c r="A165" s="21"/>
      <c r="C165" s="47" t="s">
        <v>80</v>
      </c>
      <c r="E165" s="1" t="s">
        <v>185</v>
      </c>
      <c r="F165" s="1" t="s">
        <v>104</v>
      </c>
      <c r="G165" s="221">
        <f>'SK Production Salvage'!Q$24</f>
        <v>-0.1191</v>
      </c>
      <c r="I165" s="170">
        <v>25458.41</v>
      </c>
      <c r="J165" s="43"/>
      <c r="K165" s="44">
        <v>3717</v>
      </c>
      <c r="L165" s="44"/>
      <c r="M165" s="169">
        <f t="shared" ref="M165:M166" si="80">+((1-G165)*I165)-K165</f>
        <v>24773.506631</v>
      </c>
      <c r="N165" s="44"/>
      <c r="O165" s="44">
        <f t="shared" ref="O165:O166" si="81">M165/S165</f>
        <v>788.96517933121027</v>
      </c>
      <c r="Q165" s="284">
        <f t="shared" ref="Q165:Q166" si="82">O165/I165</f>
        <v>3.0990355616521623E-2</v>
      </c>
      <c r="S165" s="76">
        <v>31.4</v>
      </c>
      <c r="T165" s="55"/>
      <c r="U165" s="281">
        <v>2.9106295326377412E-2</v>
      </c>
      <c r="W165" s="154">
        <f t="shared" ref="W165:W166" si="83">I165*U165</f>
        <v>741</v>
      </c>
      <c r="Y165" s="159">
        <f t="shared" ref="Y165:Y166" si="84">O165-W165</f>
        <v>47.965179331210265</v>
      </c>
    </row>
    <row r="166" spans="1:25" x14ac:dyDescent="0.2">
      <c r="A166" s="21"/>
      <c r="C166" s="47" t="s">
        <v>77</v>
      </c>
      <c r="E166" s="1" t="s">
        <v>185</v>
      </c>
      <c r="F166" s="1" t="s">
        <v>104</v>
      </c>
      <c r="G166" s="221">
        <f>'SK Production Salvage'!Q$24</f>
        <v>-0.1191</v>
      </c>
      <c r="I166" s="172">
        <v>284788.68</v>
      </c>
      <c r="J166" s="43"/>
      <c r="K166" s="45">
        <v>51923</v>
      </c>
      <c r="L166" s="44"/>
      <c r="M166" s="169">
        <f t="shared" si="80"/>
        <v>266784.011788</v>
      </c>
      <c r="N166" s="44"/>
      <c r="O166" s="44">
        <f t="shared" si="81"/>
        <v>8285.2177573913032</v>
      </c>
      <c r="Q166" s="284">
        <f t="shared" si="82"/>
        <v>2.9092510830807262E-2</v>
      </c>
      <c r="S166" s="76">
        <v>32.200000000000003</v>
      </c>
      <c r="T166" s="55"/>
      <c r="U166" s="281">
        <v>2.722018304941053E-2</v>
      </c>
      <c r="W166" s="158">
        <f t="shared" si="83"/>
        <v>7751.9999999999991</v>
      </c>
      <c r="Y166" s="164">
        <f t="shared" si="84"/>
        <v>533.21775739130408</v>
      </c>
    </row>
    <row r="167" spans="1:25" x14ac:dyDescent="0.2">
      <c r="A167" s="21"/>
      <c r="C167" s="47"/>
      <c r="E167" s="1"/>
      <c r="F167" s="1"/>
      <c r="G167" s="221"/>
      <c r="I167" s="175"/>
      <c r="J167" s="48"/>
      <c r="K167" s="52"/>
      <c r="L167" s="52"/>
      <c r="M167" s="52"/>
      <c r="N167" s="52"/>
      <c r="O167" s="52"/>
      <c r="P167" s="48"/>
      <c r="Q167" s="53"/>
      <c r="R167" s="48"/>
      <c r="S167" s="54"/>
      <c r="T167" s="55"/>
      <c r="U167" s="281"/>
    </row>
    <row r="168" spans="1:25" x14ac:dyDescent="0.2">
      <c r="A168" s="21"/>
      <c r="C168" s="78" t="s">
        <v>139</v>
      </c>
      <c r="E168" s="1"/>
      <c r="F168" s="1"/>
      <c r="G168" s="221"/>
      <c r="I168" s="175">
        <f>+SUBTOTAL(9,I165:I167)</f>
        <v>310247.08999999997</v>
      </c>
      <c r="J168" s="48"/>
      <c r="K168" s="175">
        <f>+SUBTOTAL(9,K165:K167)</f>
        <v>55640</v>
      </c>
      <c r="L168" s="52"/>
      <c r="M168" s="175">
        <f>+SUBTOTAL(9,M165:M167)</f>
        <v>291557.51841900003</v>
      </c>
      <c r="N168" s="52"/>
      <c r="O168" s="175">
        <f>+SUBTOTAL(9,O165:O167)</f>
        <v>9074.1829367225127</v>
      </c>
      <c r="P168" s="48"/>
      <c r="Q168" s="284">
        <f t="shared" ref="Q168" si="85">O168/I168</f>
        <v>2.9248245122049377E-2</v>
      </c>
      <c r="S168" s="76">
        <v>32.200000000000003</v>
      </c>
      <c r="T168" s="55"/>
      <c r="U168" s="281">
        <v>2.737495458861516E-2</v>
      </c>
      <c r="W168" s="175">
        <f>+SUBTOTAL(9,W165:W167)</f>
        <v>8493</v>
      </c>
      <c r="Y168" s="175">
        <f>+SUBTOTAL(9,Y165:Y167)</f>
        <v>581.18293672251434</v>
      </c>
    </row>
    <row r="169" spans="1:25" x14ac:dyDescent="0.2">
      <c r="A169" s="21"/>
      <c r="C169" s="47"/>
      <c r="E169" s="1"/>
      <c r="F169" s="1"/>
      <c r="G169" s="221"/>
      <c r="I169" s="175"/>
      <c r="J169" s="48"/>
      <c r="K169" s="52"/>
      <c r="L169" s="52"/>
      <c r="M169" s="52"/>
      <c r="N169" s="52"/>
      <c r="O169" s="52"/>
      <c r="P169" s="48"/>
      <c r="Q169" s="53"/>
      <c r="R169" s="48"/>
      <c r="S169" s="54"/>
      <c r="T169" s="55"/>
      <c r="U169" s="281"/>
    </row>
    <row r="170" spans="1:25" x14ac:dyDescent="0.2">
      <c r="A170" s="21">
        <v>336</v>
      </c>
      <c r="C170" s="77" t="s">
        <v>175</v>
      </c>
      <c r="E170" s="1"/>
      <c r="F170" s="1"/>
      <c r="G170" s="221"/>
      <c r="I170" s="175"/>
      <c r="J170" s="48"/>
      <c r="K170" s="52"/>
      <c r="L170" s="52"/>
      <c r="M170" s="52"/>
      <c r="N170" s="52"/>
      <c r="O170" s="52"/>
      <c r="P170" s="48"/>
      <c r="Q170" s="53"/>
      <c r="R170" s="48"/>
      <c r="S170" s="54"/>
      <c r="T170" s="55"/>
      <c r="U170" s="281"/>
    </row>
    <row r="171" spans="1:25" x14ac:dyDescent="0.2">
      <c r="A171" s="21"/>
      <c r="C171" s="47" t="s">
        <v>76</v>
      </c>
      <c r="E171" s="1" t="s">
        <v>116</v>
      </c>
      <c r="F171" s="1" t="s">
        <v>104</v>
      </c>
      <c r="G171" s="267">
        <f>'SK Production Salvage'!Q25</f>
        <v>-4.19E-2</v>
      </c>
      <c r="I171" s="172">
        <v>29930.61</v>
      </c>
      <c r="J171" s="43"/>
      <c r="K171" s="45">
        <v>17806</v>
      </c>
      <c r="L171" s="44"/>
      <c r="M171" s="169">
        <f t="shared" ref="M171" si="86">+((1-G171)*I171)-K171</f>
        <v>13378.702559000001</v>
      </c>
      <c r="N171" s="44"/>
      <c r="O171" s="44">
        <f t="shared" ref="O171" si="87">M171/S171</f>
        <v>704.14223994736847</v>
      </c>
      <c r="Q171" s="284">
        <f t="shared" ref="Q171" si="88">O171/I171</f>
        <v>2.3525823227370523E-2</v>
      </c>
      <c r="S171" s="76">
        <v>19</v>
      </c>
      <c r="T171" s="55"/>
      <c r="U171" s="281">
        <v>2.4523389266039013E-2</v>
      </c>
      <c r="W171" s="158">
        <f t="shared" ref="W171" si="89">I171*U171</f>
        <v>734</v>
      </c>
      <c r="Y171" s="164">
        <f t="shared" ref="Y171" si="90">O171-W171</f>
        <v>-29.857760052631534</v>
      </c>
    </row>
    <row r="172" spans="1:25" x14ac:dyDescent="0.2">
      <c r="A172" s="21"/>
      <c r="C172" s="47"/>
      <c r="E172" s="1"/>
      <c r="F172" s="1"/>
      <c r="G172" s="221"/>
      <c r="I172" s="175"/>
      <c r="J172" s="48"/>
      <c r="K172" s="52"/>
      <c r="L172" s="52"/>
      <c r="M172" s="52"/>
      <c r="N172" s="52"/>
      <c r="O172" s="52"/>
      <c r="P172" s="48"/>
      <c r="Q172" s="53"/>
      <c r="R172" s="48"/>
      <c r="S172" s="54"/>
      <c r="T172" s="55"/>
      <c r="U172" s="281"/>
    </row>
    <row r="173" spans="1:25" x14ac:dyDescent="0.2">
      <c r="A173" s="21"/>
      <c r="C173" s="78" t="s">
        <v>176</v>
      </c>
      <c r="E173" s="1"/>
      <c r="F173" s="1"/>
      <c r="G173" s="221"/>
      <c r="I173" s="175">
        <f>+SUBTOTAL(9,I171:I172)</f>
        <v>29930.61</v>
      </c>
      <c r="J173" s="48"/>
      <c r="K173" s="175">
        <f>+SUBTOTAL(9,K171:K172)</f>
        <v>17806</v>
      </c>
      <c r="L173" s="52"/>
      <c r="M173" s="175">
        <f>+SUBTOTAL(9,M171:M172)</f>
        <v>13378.702559000001</v>
      </c>
      <c r="N173" s="52"/>
      <c r="O173" s="175">
        <f>+SUBTOTAL(9,O171:O172)</f>
        <v>704.14223994736847</v>
      </c>
      <c r="P173" s="48"/>
      <c r="Q173" s="284">
        <f t="shared" ref="Q173" si="91">O173/I173</f>
        <v>2.3525823227370523E-2</v>
      </c>
      <c r="S173" s="76">
        <v>19</v>
      </c>
      <c r="T173" s="55"/>
      <c r="U173" s="281">
        <v>2.4523389266039013E-2</v>
      </c>
      <c r="W173" s="175">
        <f>+SUBTOTAL(9,W171:W172)</f>
        <v>734</v>
      </c>
      <c r="Y173" s="175">
        <f>+SUBTOTAL(9,Y171:Y172)</f>
        <v>-29.857760052631534</v>
      </c>
    </row>
    <row r="174" spans="1:25" ht="15.75" x14ac:dyDescent="0.25">
      <c r="A174" s="21"/>
      <c r="C174" s="47"/>
      <c r="E174" s="1"/>
      <c r="F174" s="1"/>
      <c r="G174" s="221"/>
      <c r="I174" s="174"/>
      <c r="J174" s="14"/>
      <c r="K174" s="174"/>
      <c r="L174" s="38"/>
      <c r="M174" s="174"/>
      <c r="N174" s="38"/>
      <c r="O174" s="174"/>
      <c r="Q174" s="21"/>
      <c r="S174" s="20"/>
      <c r="T174" s="19"/>
      <c r="U174" s="281"/>
      <c r="W174" s="174"/>
      <c r="Y174" s="174"/>
    </row>
    <row r="175" spans="1:25" ht="15.75" x14ac:dyDescent="0.25">
      <c r="A175" s="21"/>
      <c r="C175" s="79" t="s">
        <v>134</v>
      </c>
      <c r="E175" s="1"/>
      <c r="F175" s="1"/>
      <c r="G175" s="221"/>
      <c r="I175" s="174">
        <f>+SUBTOTAL(9,I143:I174)</f>
        <v>42448854.979999997</v>
      </c>
      <c r="J175" s="14"/>
      <c r="K175" s="174">
        <f>+SUBTOTAL(9,K143:K174)</f>
        <v>8942904</v>
      </c>
      <c r="L175" s="38"/>
      <c r="M175" s="174">
        <f>+SUBTOTAL(9,M143:M174)</f>
        <v>37871272.922968</v>
      </c>
      <c r="N175" s="38"/>
      <c r="O175" s="174">
        <f>+SUBTOTAL(9,O143:O174)</f>
        <v>1131960.5473220204</v>
      </c>
      <c r="Q175" s="284">
        <f t="shared" ref="Q175" si="92">O175/I175</f>
        <v>2.6666456559437224E-2</v>
      </c>
      <c r="R175" s="252"/>
      <c r="S175" s="277">
        <v>33.4</v>
      </c>
      <c r="T175" s="19"/>
      <c r="U175" s="281">
        <v>2.5393099543152862E-2</v>
      </c>
      <c r="W175" s="174">
        <f>+SUBTOTAL(9,W143:W174)</f>
        <v>1077908</v>
      </c>
      <c r="Y175" s="174">
        <f>+SUBTOTAL(9,Y143:Y174)</f>
        <v>54052.547322020589</v>
      </c>
    </row>
    <row r="176" spans="1:25" ht="15.75" x14ac:dyDescent="0.25">
      <c r="A176" s="21"/>
      <c r="C176" s="47"/>
      <c r="E176" s="1"/>
      <c r="F176" s="1"/>
      <c r="G176" s="221"/>
      <c r="I176" s="174"/>
      <c r="J176" s="14"/>
      <c r="K176" s="38"/>
      <c r="L176" s="38"/>
      <c r="M176" s="38"/>
      <c r="N176" s="38"/>
      <c r="O176" s="38"/>
      <c r="Q176" s="21"/>
      <c r="S176" s="20"/>
      <c r="T176" s="19"/>
      <c r="U176" s="281"/>
    </row>
    <row r="177" spans="1:25" ht="15.75" x14ac:dyDescent="0.25">
      <c r="A177" s="21"/>
      <c r="B177" s="19"/>
      <c r="C177" s="4" t="s">
        <v>33</v>
      </c>
      <c r="D177" s="19"/>
      <c r="E177" s="1"/>
      <c r="F177" s="1"/>
      <c r="G177" s="221"/>
      <c r="H177" s="19"/>
      <c r="I177" s="170"/>
      <c r="J177" s="19"/>
      <c r="K177" s="33"/>
      <c r="L177" s="33"/>
      <c r="M177" s="33"/>
      <c r="N177" s="33"/>
      <c r="O177" s="33"/>
      <c r="P177" s="19"/>
      <c r="Q177" s="21"/>
      <c r="R177" s="19"/>
      <c r="S177" s="20"/>
      <c r="T177" s="19"/>
      <c r="U177" s="281"/>
    </row>
    <row r="178" spans="1:25" x14ac:dyDescent="0.2">
      <c r="A178" s="21"/>
      <c r="C178" s="24"/>
      <c r="E178" s="1"/>
      <c r="F178" s="1"/>
      <c r="G178" s="221"/>
      <c r="I178" s="170"/>
      <c r="K178" s="33"/>
      <c r="L178" s="33"/>
      <c r="M178" s="33"/>
      <c r="N178" s="33"/>
      <c r="O178" s="33"/>
      <c r="Q178" s="21"/>
      <c r="S178" s="20"/>
      <c r="T178" s="19"/>
      <c r="U178" s="281"/>
    </row>
    <row r="179" spans="1:25" x14ac:dyDescent="0.2">
      <c r="A179" s="21">
        <v>341</v>
      </c>
      <c r="C179" s="11" t="s">
        <v>34</v>
      </c>
      <c r="G179" s="220"/>
      <c r="I179" s="170"/>
      <c r="K179" s="33"/>
      <c r="L179" s="33"/>
      <c r="M179" s="33"/>
      <c r="N179" s="33"/>
      <c r="O179" s="33"/>
      <c r="T179" s="19"/>
      <c r="U179" s="281"/>
    </row>
    <row r="180" spans="1:25" x14ac:dyDescent="0.2">
      <c r="A180" s="21"/>
      <c r="C180" s="11" t="s">
        <v>81</v>
      </c>
      <c r="E180" s="1" t="s">
        <v>117</v>
      </c>
      <c r="F180" s="1" t="s">
        <v>104</v>
      </c>
      <c r="G180" s="221">
        <f>'SK Production Salvage'!Q$28</f>
        <v>-1.1000000000000001E-3</v>
      </c>
      <c r="I180" s="170">
        <v>211518.43</v>
      </c>
      <c r="J180" s="43"/>
      <c r="K180" s="44">
        <v>26810</v>
      </c>
      <c r="L180" s="44"/>
      <c r="M180" s="169">
        <f t="shared" ref="M180:M192" si="93">+((1-G180)*I180)-K180</f>
        <v>184941.10027300002</v>
      </c>
      <c r="N180" s="44"/>
      <c r="O180" s="44">
        <f t="shared" ref="O180" si="94">M180/S180</f>
        <v>28897.046917656251</v>
      </c>
      <c r="Q180" s="284">
        <f t="shared" ref="Q180" si="95">O180/I180</f>
        <v>0.13661715869230048</v>
      </c>
      <c r="S180" s="76">
        <v>6.4</v>
      </c>
      <c r="T180" s="19"/>
      <c r="U180" s="281">
        <v>0.1432924781069905</v>
      </c>
      <c r="W180" s="154">
        <f t="shared" ref="W180:W192" si="96">I180*U180</f>
        <v>30309</v>
      </c>
      <c r="Y180" s="159">
        <f t="shared" ref="Y180:Y192" si="97">O180-W180</f>
        <v>-1411.953082343749</v>
      </c>
    </row>
    <row r="181" spans="1:25" x14ac:dyDescent="0.2">
      <c r="A181" s="21"/>
      <c r="C181" s="11" t="s">
        <v>106</v>
      </c>
      <c r="E181" s="1" t="s">
        <v>117</v>
      </c>
      <c r="F181" s="1" t="s">
        <v>104</v>
      </c>
      <c r="G181" s="221">
        <f>'SK Production Salvage'!Q$28</f>
        <v>-1.1000000000000001E-3</v>
      </c>
      <c r="I181" s="170">
        <v>8241.14</v>
      </c>
      <c r="J181" s="43"/>
      <c r="K181" s="44">
        <v>8653</v>
      </c>
      <c r="L181" s="44"/>
      <c r="M181" s="169">
        <f t="shared" si="93"/>
        <v>-402.79474599999958</v>
      </c>
      <c r="N181" s="44"/>
      <c r="O181" s="44">
        <v>0</v>
      </c>
      <c r="Q181" s="67" t="str">
        <f t="shared" ref="Q181" si="98">IF(O181/I181*100=0,"-     ",O181/I181*100)</f>
        <v xml:space="preserve">-     </v>
      </c>
      <c r="S181" s="76" t="s">
        <v>270</v>
      </c>
      <c r="T181" s="19"/>
      <c r="U181" s="281">
        <v>0</v>
      </c>
      <c r="W181" s="154">
        <v>0</v>
      </c>
      <c r="Y181" s="159">
        <f t="shared" si="97"/>
        <v>0</v>
      </c>
    </row>
    <row r="182" spans="1:25" x14ac:dyDescent="0.2">
      <c r="A182" s="21"/>
      <c r="C182" s="72" t="s">
        <v>159</v>
      </c>
      <c r="E182" s="1" t="s">
        <v>117</v>
      </c>
      <c r="F182" s="1" t="s">
        <v>104</v>
      </c>
      <c r="G182" s="221">
        <f>'SK Production Salvage'!Q$28</f>
        <v>-1.1000000000000001E-3</v>
      </c>
      <c r="I182" s="170">
        <v>64113.35</v>
      </c>
      <c r="J182" s="43"/>
      <c r="K182" s="44">
        <v>52586</v>
      </c>
      <c r="L182" s="44"/>
      <c r="M182" s="169">
        <f t="shared" si="93"/>
        <v>11597.874685000003</v>
      </c>
      <c r="N182" s="44"/>
      <c r="O182" s="44">
        <f t="shared" ref="O182:O192" si="99">M182/S182</f>
        <v>1784.2884130769235</v>
      </c>
      <c r="Q182" s="284">
        <f>O182/I182</f>
        <v>2.7830216531766372E-2</v>
      </c>
      <c r="S182" s="76">
        <v>6.5</v>
      </c>
      <c r="T182" s="19"/>
      <c r="U182" s="281">
        <v>3.5406042579275612E-2</v>
      </c>
      <c r="W182" s="154">
        <f t="shared" si="96"/>
        <v>2270</v>
      </c>
      <c r="Y182" s="159">
        <f t="shared" si="97"/>
        <v>-485.71158692307654</v>
      </c>
    </row>
    <row r="183" spans="1:25" x14ac:dyDescent="0.2">
      <c r="A183" s="21"/>
      <c r="C183" s="72" t="s">
        <v>160</v>
      </c>
      <c r="E183" s="1" t="s">
        <v>117</v>
      </c>
      <c r="F183" s="1" t="s">
        <v>104</v>
      </c>
      <c r="G183" s="221">
        <f>'SK Production Salvage'!Q$28</f>
        <v>-1.1000000000000001E-3</v>
      </c>
      <c r="I183" s="170">
        <v>2158698.12</v>
      </c>
      <c r="J183" s="43"/>
      <c r="K183" s="44">
        <v>754202</v>
      </c>
      <c r="L183" s="44"/>
      <c r="M183" s="169">
        <f t="shared" si="93"/>
        <v>1406870.6879320005</v>
      </c>
      <c r="N183" s="44"/>
      <c r="O183" s="44">
        <f t="shared" si="99"/>
        <v>74045.825680631606</v>
      </c>
      <c r="Q183" s="284">
        <f t="shared" ref="Q183:Q192" si="100">O183/I183</f>
        <v>3.4301148916844194E-2</v>
      </c>
      <c r="S183" s="76">
        <v>19</v>
      </c>
      <c r="T183" s="19"/>
      <c r="U183" s="281">
        <v>3.6797178477183272E-2</v>
      </c>
      <c r="W183" s="154">
        <f t="shared" si="96"/>
        <v>79434</v>
      </c>
      <c r="Y183" s="159">
        <f t="shared" si="97"/>
        <v>-5388.1743193683942</v>
      </c>
    </row>
    <row r="184" spans="1:25" x14ac:dyDescent="0.2">
      <c r="A184" s="21"/>
      <c r="C184" s="72" t="s">
        <v>161</v>
      </c>
      <c r="E184" s="1" t="s">
        <v>117</v>
      </c>
      <c r="F184" s="1" t="s">
        <v>104</v>
      </c>
      <c r="G184" s="221">
        <f>'SK Production Salvage'!Q$28</f>
        <v>-1.1000000000000001E-3</v>
      </c>
      <c r="I184" s="170">
        <v>858538.64</v>
      </c>
      <c r="J184" s="43"/>
      <c r="K184" s="44">
        <v>300046</v>
      </c>
      <c r="L184" s="44"/>
      <c r="M184" s="169">
        <f t="shared" si="93"/>
        <v>559437.03250400012</v>
      </c>
      <c r="N184" s="44"/>
      <c r="O184" s="44">
        <f t="shared" si="99"/>
        <v>29444.054342315794</v>
      </c>
      <c r="Q184" s="284">
        <f t="shared" si="100"/>
        <v>3.4295549402780283E-2</v>
      </c>
      <c r="S184" s="76">
        <v>19</v>
      </c>
      <c r="T184" s="19"/>
      <c r="U184" s="281">
        <v>3.6791588087403966E-2</v>
      </c>
      <c r="W184" s="154">
        <f t="shared" si="96"/>
        <v>31587.000000000004</v>
      </c>
      <c r="Y184" s="159">
        <f t="shared" si="97"/>
        <v>-2142.9456576842094</v>
      </c>
    </row>
    <row r="185" spans="1:25" x14ac:dyDescent="0.2">
      <c r="A185" s="21"/>
      <c r="C185" s="72" t="s">
        <v>162</v>
      </c>
      <c r="E185" s="1" t="s">
        <v>117</v>
      </c>
      <c r="F185" s="1" t="s">
        <v>104</v>
      </c>
      <c r="G185" s="221">
        <f>'SK Production Salvage'!Q$28</f>
        <v>-1.1000000000000001E-3</v>
      </c>
      <c r="I185" s="170">
        <v>105977.86</v>
      </c>
      <c r="J185" s="43"/>
      <c r="K185" s="44">
        <v>34594</v>
      </c>
      <c r="L185" s="44"/>
      <c r="M185" s="169">
        <f t="shared" si="93"/>
        <v>71500.435646000013</v>
      </c>
      <c r="N185" s="44"/>
      <c r="O185" s="44">
        <f t="shared" si="99"/>
        <v>4157.0020724418609</v>
      </c>
      <c r="Q185" s="284">
        <f t="shared" si="100"/>
        <v>3.9225193568183589E-2</v>
      </c>
      <c r="S185" s="76">
        <v>17.2</v>
      </c>
      <c r="T185" s="19"/>
      <c r="U185" s="281">
        <v>4.2074825817392435E-2</v>
      </c>
      <c r="W185" s="154">
        <f t="shared" si="96"/>
        <v>4459.0000000000009</v>
      </c>
      <c r="Y185" s="159">
        <f t="shared" si="97"/>
        <v>-301.99792755813996</v>
      </c>
    </row>
    <row r="186" spans="1:25" x14ac:dyDescent="0.2">
      <c r="A186" s="21"/>
      <c r="C186" s="72" t="s">
        <v>163</v>
      </c>
      <c r="E186" s="1" t="s">
        <v>117</v>
      </c>
      <c r="F186" s="1" t="s">
        <v>104</v>
      </c>
      <c r="G186" s="221">
        <f>'SK Production Salvage'!Q$28</f>
        <v>-1.1000000000000001E-3</v>
      </c>
      <c r="I186" s="170">
        <v>144356.29</v>
      </c>
      <c r="J186" s="43"/>
      <c r="K186" s="44">
        <v>47476</v>
      </c>
      <c r="L186" s="44"/>
      <c r="M186" s="169">
        <f t="shared" si="93"/>
        <v>97039.081919000018</v>
      </c>
      <c r="N186" s="44"/>
      <c r="O186" s="44">
        <f t="shared" si="99"/>
        <v>5641.8070883139544</v>
      </c>
      <c r="Q186" s="284">
        <f t="shared" si="100"/>
        <v>3.9082516517388706E-2</v>
      </c>
      <c r="S186" s="76">
        <v>17.2</v>
      </c>
      <c r="T186" s="19"/>
      <c r="U186" s="281">
        <v>4.1979466222081478E-2</v>
      </c>
      <c r="W186" s="154">
        <f t="shared" si="96"/>
        <v>6059.9999999999982</v>
      </c>
      <c r="Y186" s="159">
        <f t="shared" si="97"/>
        <v>-418.19291168604377</v>
      </c>
    </row>
    <row r="187" spans="1:25" x14ac:dyDescent="0.2">
      <c r="A187" s="21"/>
      <c r="C187" s="72" t="s">
        <v>164</v>
      </c>
      <c r="E187" s="1" t="s">
        <v>117</v>
      </c>
      <c r="F187" s="1" t="s">
        <v>104</v>
      </c>
      <c r="G187" s="221">
        <f>'SK Production Salvage'!Q$28</f>
        <v>-1.1000000000000001E-3</v>
      </c>
      <c r="I187" s="170">
        <v>1555655.08</v>
      </c>
      <c r="J187" s="43"/>
      <c r="K187" s="44">
        <v>486383</v>
      </c>
      <c r="L187" s="44"/>
      <c r="M187" s="169">
        <f t="shared" si="93"/>
        <v>1070983.3005880003</v>
      </c>
      <c r="N187" s="44"/>
      <c r="O187" s="44">
        <f t="shared" si="99"/>
        <v>53549.165029400014</v>
      </c>
      <c r="Q187" s="284">
        <f t="shared" si="100"/>
        <v>3.4422260896933538E-2</v>
      </c>
      <c r="S187" s="76">
        <v>20</v>
      </c>
      <c r="T187" s="19"/>
      <c r="U187" s="281">
        <v>3.6814716023040275E-2</v>
      </c>
      <c r="W187" s="154">
        <f t="shared" si="96"/>
        <v>57271.000000000007</v>
      </c>
      <c r="Y187" s="159">
        <f t="shared" si="97"/>
        <v>-3721.8349705999935</v>
      </c>
    </row>
    <row r="188" spans="1:25" x14ac:dyDescent="0.2">
      <c r="A188" s="21"/>
      <c r="C188" s="72" t="s">
        <v>165</v>
      </c>
      <c r="E188" s="1" t="s">
        <v>117</v>
      </c>
      <c r="F188" s="1" t="s">
        <v>104</v>
      </c>
      <c r="G188" s="221">
        <f>'SK Production Salvage'!Q$28</f>
        <v>-1.1000000000000001E-3</v>
      </c>
      <c r="I188" s="170">
        <v>1467923.89</v>
      </c>
      <c r="J188" s="43"/>
      <c r="K188" s="44">
        <v>463218</v>
      </c>
      <c r="L188" s="44"/>
      <c r="M188" s="169">
        <f t="shared" si="93"/>
        <v>1006320.6062789999</v>
      </c>
      <c r="N188" s="44"/>
      <c r="O188" s="44">
        <f t="shared" si="99"/>
        <v>50316.030313949996</v>
      </c>
      <c r="Q188" s="284">
        <f t="shared" si="100"/>
        <v>3.4277002136636661E-2</v>
      </c>
      <c r="S188" s="76">
        <v>20</v>
      </c>
      <c r="T188" s="19"/>
      <c r="U188" s="281">
        <v>3.6684463252382928E-2</v>
      </c>
      <c r="W188" s="154">
        <f t="shared" si="96"/>
        <v>53849.999999999993</v>
      </c>
      <c r="Y188" s="159">
        <f t="shared" si="97"/>
        <v>-3533.9696860499971</v>
      </c>
    </row>
    <row r="189" spans="1:25" x14ac:dyDescent="0.2">
      <c r="A189" s="21"/>
      <c r="C189" s="72" t="s">
        <v>166</v>
      </c>
      <c r="E189" s="1" t="s">
        <v>117</v>
      </c>
      <c r="F189" s="1" t="s">
        <v>104</v>
      </c>
      <c r="G189" s="221">
        <f>'SK Production Salvage'!Q$28</f>
        <v>-1.1000000000000001E-3</v>
      </c>
      <c r="I189" s="170">
        <v>2083698.13</v>
      </c>
      <c r="J189" s="43"/>
      <c r="K189" s="44">
        <v>533540</v>
      </c>
      <c r="L189" s="44"/>
      <c r="M189" s="169">
        <f t="shared" si="93"/>
        <v>1552450.1979430001</v>
      </c>
      <c r="N189" s="44"/>
      <c r="O189" s="44">
        <f t="shared" si="99"/>
        <v>70565.918088318183</v>
      </c>
      <c r="Q189" s="284">
        <f t="shared" si="100"/>
        <v>3.3865710715168799E-2</v>
      </c>
      <c r="S189" s="76">
        <v>22</v>
      </c>
      <c r="T189" s="19"/>
      <c r="U189" s="281">
        <v>3.6105037921207908E-2</v>
      </c>
      <c r="W189" s="154">
        <f t="shared" si="96"/>
        <v>75232</v>
      </c>
      <c r="Y189" s="159">
        <f t="shared" si="97"/>
        <v>-4666.0819116818166</v>
      </c>
    </row>
    <row r="190" spans="1:25" x14ac:dyDescent="0.2">
      <c r="A190" s="21"/>
      <c r="C190" s="72" t="s">
        <v>167</v>
      </c>
      <c r="E190" s="1" t="s">
        <v>117</v>
      </c>
      <c r="F190" s="1" t="s">
        <v>104</v>
      </c>
      <c r="G190" s="221">
        <f>'SK Production Salvage'!Q$28</f>
        <v>-1.1000000000000001E-3</v>
      </c>
      <c r="I190" s="170">
        <v>2075526.5</v>
      </c>
      <c r="J190" s="43"/>
      <c r="K190" s="44">
        <v>531447</v>
      </c>
      <c r="L190" s="44"/>
      <c r="M190" s="169">
        <f t="shared" si="93"/>
        <v>1546362.5791500001</v>
      </c>
      <c r="N190" s="44"/>
      <c r="O190" s="44">
        <f t="shared" si="99"/>
        <v>70289.208143181822</v>
      </c>
      <c r="Q190" s="284">
        <f t="shared" si="100"/>
        <v>3.3865724259932034E-2</v>
      </c>
      <c r="S190" s="76">
        <v>22</v>
      </c>
      <c r="T190" s="19"/>
      <c r="U190" s="281">
        <v>3.610505575332331E-2</v>
      </c>
      <c r="W190" s="154">
        <f t="shared" si="96"/>
        <v>74937</v>
      </c>
      <c r="Y190" s="159">
        <f t="shared" si="97"/>
        <v>-4647.7918568181776</v>
      </c>
    </row>
    <row r="191" spans="1:25" x14ac:dyDescent="0.2">
      <c r="A191" s="21"/>
      <c r="C191" s="72" t="s">
        <v>168</v>
      </c>
      <c r="E191" s="1" t="s">
        <v>117</v>
      </c>
      <c r="F191" s="1" t="s">
        <v>104</v>
      </c>
      <c r="G191" s="221">
        <f>'SK Production Salvage'!Q$28</f>
        <v>-1.1000000000000001E-3</v>
      </c>
      <c r="I191" s="170">
        <v>2137402.33</v>
      </c>
      <c r="J191" s="43"/>
      <c r="K191" s="44">
        <v>541181</v>
      </c>
      <c r="L191" s="44"/>
      <c r="M191" s="169">
        <f t="shared" si="93"/>
        <v>1598572.4725630004</v>
      </c>
      <c r="N191" s="44"/>
      <c r="O191" s="44">
        <f t="shared" si="99"/>
        <v>72662.385116500023</v>
      </c>
      <c r="Q191" s="284">
        <f t="shared" si="100"/>
        <v>3.3995651682713388E-2</v>
      </c>
      <c r="S191" s="76">
        <v>22</v>
      </c>
      <c r="T191" s="19"/>
      <c r="U191" s="281">
        <v>3.6234638146015304E-2</v>
      </c>
      <c r="W191" s="154">
        <f t="shared" si="96"/>
        <v>77448</v>
      </c>
      <c r="Y191" s="159">
        <f t="shared" si="97"/>
        <v>-4785.6148834999767</v>
      </c>
    </row>
    <row r="192" spans="1:25" x14ac:dyDescent="0.2">
      <c r="A192" s="21"/>
      <c r="C192" s="72" t="s">
        <v>169</v>
      </c>
      <c r="E192" s="1" t="s">
        <v>117</v>
      </c>
      <c r="F192" s="1" t="s">
        <v>104</v>
      </c>
      <c r="G192" s="221">
        <f>'SK Production Salvage'!Q$28</f>
        <v>-1.1000000000000001E-3</v>
      </c>
      <c r="I192" s="172">
        <v>2132789.69</v>
      </c>
      <c r="J192" s="43"/>
      <c r="K192" s="44">
        <v>540013</v>
      </c>
      <c r="L192" s="44"/>
      <c r="M192" s="169">
        <f t="shared" si="93"/>
        <v>1595122.758659</v>
      </c>
      <c r="N192" s="44"/>
      <c r="O192" s="44">
        <f t="shared" si="99"/>
        <v>72505.579939045463</v>
      </c>
      <c r="Q192" s="284">
        <f t="shared" si="100"/>
        <v>3.3995653804499336E-2</v>
      </c>
      <c r="S192" s="76">
        <v>22</v>
      </c>
      <c r="T192" s="19"/>
      <c r="U192" s="281">
        <v>3.6234702541158667E-2</v>
      </c>
      <c r="W192" s="158">
        <f t="shared" si="96"/>
        <v>77281</v>
      </c>
      <c r="Y192" s="164">
        <f t="shared" si="97"/>
        <v>-4775.4200609545369</v>
      </c>
    </row>
    <row r="193" spans="1:25" x14ac:dyDescent="0.2">
      <c r="A193" s="21"/>
      <c r="C193" s="11"/>
      <c r="E193" s="1"/>
      <c r="F193" s="1"/>
      <c r="G193" s="221"/>
      <c r="I193" s="170"/>
      <c r="K193" s="37"/>
      <c r="L193" s="33"/>
      <c r="M193" s="37"/>
      <c r="N193" s="33"/>
      <c r="O193" s="37"/>
      <c r="Q193" s="21"/>
      <c r="S193" s="20"/>
      <c r="T193" s="19"/>
      <c r="U193" s="281"/>
    </row>
    <row r="194" spans="1:25" x14ac:dyDescent="0.2">
      <c r="A194" s="21"/>
      <c r="C194" s="18" t="s">
        <v>35</v>
      </c>
      <c r="E194" s="1"/>
      <c r="F194" s="1"/>
      <c r="G194" s="221"/>
      <c r="I194" s="170">
        <f>+SUBTOTAL(9,I180:I193)</f>
        <v>15004439.449999999</v>
      </c>
      <c r="K194" s="170">
        <f>+SUBTOTAL(9,K180:K193)</f>
        <v>4320149</v>
      </c>
      <c r="L194" s="33"/>
      <c r="M194" s="170">
        <f>+SUBTOTAL(9,M180:M193)</f>
        <v>10700795.333395001</v>
      </c>
      <c r="N194" s="33"/>
      <c r="O194" s="170">
        <f>+SUBTOTAL(9,O180:O193)</f>
        <v>533858.31114483182</v>
      </c>
      <c r="Q194" s="67">
        <f t="shared" ref="Q194" si="101">IF(O194/I194*100=0,"-     ",O194/I194*100)</f>
        <v>3.5580023693909593</v>
      </c>
      <c r="S194" s="76">
        <v>20.100000000000001</v>
      </c>
      <c r="T194" s="19"/>
      <c r="U194" s="281">
        <v>3.7997953998874651E-2</v>
      </c>
      <c r="W194" s="170">
        <f>+SUBTOTAL(9,W180:W193)</f>
        <v>570138</v>
      </c>
      <c r="Y194" s="170">
        <f>+SUBTOTAL(9,Y180:Y193)</f>
        <v>-36279.688855168111</v>
      </c>
    </row>
    <row r="195" spans="1:25" x14ac:dyDescent="0.2">
      <c r="A195" s="21"/>
      <c r="C195" s="11"/>
      <c r="E195" s="1"/>
      <c r="F195" s="1"/>
      <c r="G195" s="221"/>
      <c r="I195" s="170"/>
      <c r="K195" s="33"/>
      <c r="L195" s="33"/>
      <c r="M195" s="33"/>
      <c r="N195" s="33"/>
      <c r="O195" s="33"/>
      <c r="Q195" s="21"/>
      <c r="S195" s="20"/>
      <c r="T195" s="19"/>
      <c r="U195" s="281"/>
    </row>
    <row r="196" spans="1:25" x14ac:dyDescent="0.2">
      <c r="A196" s="21">
        <v>342</v>
      </c>
      <c r="C196" t="s">
        <v>82</v>
      </c>
      <c r="G196" s="220"/>
      <c r="I196" s="170"/>
      <c r="K196" s="33"/>
      <c r="L196" s="33"/>
      <c r="M196" s="33"/>
      <c r="N196" s="33"/>
      <c r="O196" s="33"/>
      <c r="T196" s="19"/>
      <c r="U196" s="281"/>
    </row>
    <row r="197" spans="1:25" x14ac:dyDescent="0.2">
      <c r="A197" s="21"/>
      <c r="C197" s="11" t="s">
        <v>81</v>
      </c>
      <c r="E197" s="1" t="s">
        <v>183</v>
      </c>
      <c r="F197" s="1" t="s">
        <v>104</v>
      </c>
      <c r="G197" s="221">
        <f>'SK Production Salvage'!Q$29</f>
        <v>-1.43E-2</v>
      </c>
      <c r="I197" s="170">
        <v>319042.17</v>
      </c>
      <c r="J197" s="43"/>
      <c r="K197" s="44">
        <v>35135</v>
      </c>
      <c r="L197" s="44"/>
      <c r="M197" s="169">
        <f t="shared" ref="M197:M211" si="102">+((1-G197)*I197)-K197</f>
        <v>288469.473031</v>
      </c>
      <c r="N197" s="44"/>
      <c r="O197" s="44">
        <f t="shared" ref="O197:O198" si="103">M197/S197</f>
        <v>45073.35516109375</v>
      </c>
      <c r="Q197" s="67">
        <f t="shared" ref="Q197:Q211" si="104">IF(O197/I197*100=0,"-     ",O197/I197*100)</f>
        <v>14.12771081675308</v>
      </c>
      <c r="S197" s="76">
        <v>6.4</v>
      </c>
      <c r="T197" s="19"/>
      <c r="U197" s="281">
        <v>0.14653548776953218</v>
      </c>
      <c r="W197" s="154">
        <f t="shared" ref="W197:W211" si="105">I197*U197</f>
        <v>46751.000000000007</v>
      </c>
      <c r="Y197" s="159">
        <f t="shared" ref="Y197:Y211" si="106">O197-W197</f>
        <v>-1677.6448389062571</v>
      </c>
    </row>
    <row r="198" spans="1:25" x14ac:dyDescent="0.2">
      <c r="A198" s="21"/>
      <c r="C198" s="11" t="s">
        <v>106</v>
      </c>
      <c r="E198" s="1" t="s">
        <v>183</v>
      </c>
      <c r="F198" s="1" t="s">
        <v>104</v>
      </c>
      <c r="G198" s="221">
        <f>'SK Production Salvage'!Q$29</f>
        <v>-1.43E-2</v>
      </c>
      <c r="I198" s="170">
        <v>23433.81</v>
      </c>
      <c r="J198" s="43"/>
      <c r="K198" s="44">
        <v>17418</v>
      </c>
      <c r="L198" s="44"/>
      <c r="M198" s="169">
        <f t="shared" si="102"/>
        <v>6350.9134830000003</v>
      </c>
      <c r="N198" s="44"/>
      <c r="O198" s="44">
        <f t="shared" si="103"/>
        <v>846.78846440000007</v>
      </c>
      <c r="Q198" s="67">
        <f t="shared" si="104"/>
        <v>3.613533029413484</v>
      </c>
      <c r="S198" s="76">
        <v>7.5</v>
      </c>
      <c r="T198" s="19"/>
      <c r="U198" s="281">
        <v>4.1137143298507581E-2</v>
      </c>
      <c r="W198" s="154">
        <f t="shared" si="105"/>
        <v>964</v>
      </c>
      <c r="Y198" s="159">
        <f t="shared" si="106"/>
        <v>-117.21153559999993</v>
      </c>
    </row>
    <row r="199" spans="1:25" x14ac:dyDescent="0.2">
      <c r="A199" s="21"/>
      <c r="C199" s="72" t="s">
        <v>170</v>
      </c>
      <c r="E199" s="1" t="s">
        <v>183</v>
      </c>
      <c r="F199" s="1" t="s">
        <v>104</v>
      </c>
      <c r="G199" s="221">
        <f>'SK Production Salvage'!Q$29</f>
        <v>-1.43E-2</v>
      </c>
      <c r="I199" s="170">
        <v>9237.57</v>
      </c>
      <c r="J199" s="43"/>
      <c r="K199" s="44">
        <v>9699</v>
      </c>
      <c r="L199" s="44"/>
      <c r="M199" s="169">
        <f t="shared" si="102"/>
        <v>-329.33274900000106</v>
      </c>
      <c r="N199" s="44"/>
      <c r="O199" s="44">
        <v>0</v>
      </c>
      <c r="Q199" s="67" t="str">
        <f t="shared" si="104"/>
        <v xml:space="preserve">-     </v>
      </c>
      <c r="S199" s="76" t="s">
        <v>270</v>
      </c>
      <c r="T199" s="19"/>
      <c r="U199" s="281">
        <v>0</v>
      </c>
      <c r="W199" s="154">
        <v>0</v>
      </c>
      <c r="Y199" s="159">
        <f t="shared" si="106"/>
        <v>0</v>
      </c>
    </row>
    <row r="200" spans="1:25" x14ac:dyDescent="0.2">
      <c r="A200" s="21"/>
      <c r="C200" s="72" t="s">
        <v>159</v>
      </c>
      <c r="E200" s="1" t="s">
        <v>183</v>
      </c>
      <c r="F200" s="1" t="s">
        <v>104</v>
      </c>
      <c r="G200" s="221">
        <f>'SK Production Salvage'!Q$29</f>
        <v>-1.43E-2</v>
      </c>
      <c r="I200" s="170">
        <v>21667.08</v>
      </c>
      <c r="J200" s="43"/>
      <c r="K200" s="44">
        <v>15410</v>
      </c>
      <c r="L200" s="44"/>
      <c r="M200" s="169">
        <f t="shared" si="102"/>
        <v>6566.9192440000006</v>
      </c>
      <c r="N200" s="44"/>
      <c r="O200" s="44">
        <f t="shared" ref="O200:O211" si="107">M200/S200</f>
        <v>1010.2952683076924</v>
      </c>
      <c r="Q200" s="67">
        <f t="shared" si="104"/>
        <v>4.6628122862318886</v>
      </c>
      <c r="S200" s="76">
        <v>6.5</v>
      </c>
      <c r="T200" s="19"/>
      <c r="U200" s="281">
        <v>5.2337463100703918E-2</v>
      </c>
      <c r="W200" s="154">
        <f t="shared" si="105"/>
        <v>1134</v>
      </c>
      <c r="Y200" s="159">
        <f t="shared" si="106"/>
        <v>-123.70473169230763</v>
      </c>
    </row>
    <row r="201" spans="1:25" x14ac:dyDescent="0.2">
      <c r="A201" s="21"/>
      <c r="C201" s="72" t="s">
        <v>160</v>
      </c>
      <c r="E201" s="1" t="s">
        <v>183</v>
      </c>
      <c r="F201" s="1" t="s">
        <v>104</v>
      </c>
      <c r="G201" s="221">
        <f>'SK Production Salvage'!Q$29</f>
        <v>-1.43E-2</v>
      </c>
      <c r="I201" s="170">
        <v>2255338.17</v>
      </c>
      <c r="J201" s="43"/>
      <c r="K201" s="44">
        <v>785083</v>
      </c>
      <c r="L201" s="44"/>
      <c r="M201" s="169">
        <f t="shared" si="102"/>
        <v>1502506.5058309999</v>
      </c>
      <c r="N201" s="44"/>
      <c r="O201" s="44">
        <f t="shared" si="107"/>
        <v>81216.567882756746</v>
      </c>
      <c r="Q201" s="67">
        <f t="shared" si="104"/>
        <v>3.6010816011133597</v>
      </c>
      <c r="S201" s="76">
        <v>18.5</v>
      </c>
      <c r="T201" s="19"/>
      <c r="U201" s="281">
        <v>3.8036424488838406E-2</v>
      </c>
      <c r="W201" s="154">
        <f t="shared" si="105"/>
        <v>85785</v>
      </c>
      <c r="Y201" s="159">
        <f t="shared" si="106"/>
        <v>-4568.4321172432537</v>
      </c>
    </row>
    <row r="202" spans="1:25" x14ac:dyDescent="0.2">
      <c r="A202" s="21"/>
      <c r="C202" s="72" t="s">
        <v>161</v>
      </c>
      <c r="E202" s="1" t="s">
        <v>183</v>
      </c>
      <c r="F202" s="1" t="s">
        <v>104</v>
      </c>
      <c r="G202" s="221">
        <f>'SK Production Salvage'!Q$29</f>
        <v>-1.43E-2</v>
      </c>
      <c r="I202" s="170">
        <v>846906.63</v>
      </c>
      <c r="J202" s="43"/>
      <c r="K202" s="44">
        <v>228324</v>
      </c>
      <c r="L202" s="44"/>
      <c r="M202" s="169">
        <f t="shared" si="102"/>
        <v>630693.39480899996</v>
      </c>
      <c r="N202" s="44"/>
      <c r="O202" s="44">
        <f t="shared" si="107"/>
        <v>34091.534854540536</v>
      </c>
      <c r="Q202" s="67">
        <f t="shared" si="104"/>
        <v>4.0254183456493351</v>
      </c>
      <c r="S202" s="76">
        <v>18.5</v>
      </c>
      <c r="T202" s="19"/>
      <c r="U202" s="281">
        <v>4.2146322552699816E-2</v>
      </c>
      <c r="W202" s="154">
        <f t="shared" si="105"/>
        <v>35694</v>
      </c>
      <c r="Y202" s="159">
        <f t="shared" si="106"/>
        <v>-1602.4651454594641</v>
      </c>
    </row>
    <row r="203" spans="1:25" x14ac:dyDescent="0.2">
      <c r="A203" s="21"/>
      <c r="C203" s="72" t="s">
        <v>162</v>
      </c>
      <c r="E203" s="1" t="s">
        <v>183</v>
      </c>
      <c r="F203" s="1" t="s">
        <v>104</v>
      </c>
      <c r="G203" s="221">
        <f>'SK Production Salvage'!Q$29</f>
        <v>-1.43E-2</v>
      </c>
      <c r="I203" s="170">
        <v>403060.13</v>
      </c>
      <c r="J203" s="43"/>
      <c r="K203" s="44">
        <v>49527</v>
      </c>
      <c r="L203" s="44"/>
      <c r="M203" s="169">
        <f t="shared" si="102"/>
        <v>359296.88985899999</v>
      </c>
      <c r="N203" s="44"/>
      <c r="O203" s="44">
        <f t="shared" si="107"/>
        <v>21386.719634464283</v>
      </c>
      <c r="Q203" s="67">
        <f t="shared" si="104"/>
        <v>5.30608662148357</v>
      </c>
      <c r="S203" s="76">
        <v>16.8</v>
      </c>
      <c r="T203" s="19"/>
      <c r="U203" s="281">
        <v>5.5162985234982177E-2</v>
      </c>
      <c r="W203" s="154">
        <f t="shared" si="105"/>
        <v>22233.999999999996</v>
      </c>
      <c r="Y203" s="159">
        <f t="shared" si="106"/>
        <v>-847.28036553571292</v>
      </c>
    </row>
    <row r="204" spans="1:25" x14ac:dyDescent="0.2">
      <c r="A204" s="21"/>
      <c r="C204" s="72" t="s">
        <v>163</v>
      </c>
      <c r="E204" s="1" t="s">
        <v>183</v>
      </c>
      <c r="F204" s="1" t="s">
        <v>104</v>
      </c>
      <c r="G204" s="221">
        <f>'SK Production Salvage'!Q$29</f>
        <v>-1.43E-2</v>
      </c>
      <c r="I204" s="170">
        <v>141363.16</v>
      </c>
      <c r="J204" s="43"/>
      <c r="K204" s="44">
        <v>-48742</v>
      </c>
      <c r="L204" s="44"/>
      <c r="M204" s="169">
        <f t="shared" si="102"/>
        <v>192126.653188</v>
      </c>
      <c r="N204" s="44"/>
      <c r="O204" s="44">
        <f t="shared" si="107"/>
        <v>11301.567834588235</v>
      </c>
      <c r="Q204" s="67">
        <f t="shared" si="104"/>
        <v>7.9947051513196481</v>
      </c>
      <c r="S204" s="76">
        <v>17</v>
      </c>
      <c r="T204" s="19"/>
      <c r="U204" s="281">
        <v>8.1874230881652632E-2</v>
      </c>
      <c r="W204" s="154">
        <f t="shared" si="105"/>
        <v>11574.000000000002</v>
      </c>
      <c r="Y204" s="159">
        <f t="shared" si="106"/>
        <v>-272.43216541176662</v>
      </c>
    </row>
    <row r="205" spans="1:25" x14ac:dyDescent="0.2">
      <c r="A205" s="21"/>
      <c r="C205" s="72" t="s">
        <v>164</v>
      </c>
      <c r="E205" s="1" t="s">
        <v>183</v>
      </c>
      <c r="F205" s="1" t="s">
        <v>104</v>
      </c>
      <c r="G205" s="221">
        <f>'SK Production Salvage'!Q$29</f>
        <v>-1.43E-2</v>
      </c>
      <c r="I205" s="170">
        <v>97996.9</v>
      </c>
      <c r="J205" s="43"/>
      <c r="K205" s="44">
        <v>31005</v>
      </c>
      <c r="L205" s="44"/>
      <c r="M205" s="169">
        <f t="shared" si="102"/>
        <v>68393.255669999999</v>
      </c>
      <c r="N205" s="44"/>
      <c r="O205" s="44">
        <f t="shared" si="107"/>
        <v>3525.4255500000004</v>
      </c>
      <c r="Q205" s="67">
        <f t="shared" si="104"/>
        <v>3.5974868082561806</v>
      </c>
      <c r="S205" s="76">
        <v>19.399999999999999</v>
      </c>
      <c r="T205" s="19"/>
      <c r="U205" s="281">
        <v>3.782772720361563E-2</v>
      </c>
      <c r="W205" s="154">
        <f t="shared" si="105"/>
        <v>3707.0000000000005</v>
      </c>
      <c r="Y205" s="159">
        <f t="shared" si="106"/>
        <v>-181.57445000000007</v>
      </c>
    </row>
    <row r="206" spans="1:25" x14ac:dyDescent="0.2">
      <c r="A206" s="21"/>
      <c r="C206" s="72" t="s">
        <v>165</v>
      </c>
      <c r="E206" s="1" t="s">
        <v>183</v>
      </c>
      <c r="F206" s="1" t="s">
        <v>104</v>
      </c>
      <c r="G206" s="221">
        <f>'SK Production Salvage'!Q$29</f>
        <v>-1.43E-2</v>
      </c>
      <c r="I206" s="170">
        <v>97861.58</v>
      </c>
      <c r="J206" s="43"/>
      <c r="K206" s="44">
        <v>30967</v>
      </c>
      <c r="L206" s="44"/>
      <c r="M206" s="169">
        <f t="shared" si="102"/>
        <v>68294.000593999997</v>
      </c>
      <c r="N206" s="44"/>
      <c r="O206" s="44">
        <f t="shared" si="107"/>
        <v>3520.3093089690724</v>
      </c>
      <c r="Q206" s="67">
        <f t="shared" si="104"/>
        <v>3.5972332645447502</v>
      </c>
      <c r="S206" s="76">
        <v>19.399999999999999</v>
      </c>
      <c r="T206" s="19"/>
      <c r="U206" s="281">
        <v>3.7828941654120034E-2</v>
      </c>
      <c r="W206" s="154">
        <f t="shared" si="105"/>
        <v>3702</v>
      </c>
      <c r="Y206" s="159">
        <f t="shared" si="106"/>
        <v>-181.69069103092761</v>
      </c>
    </row>
    <row r="207" spans="1:25" x14ac:dyDescent="0.2">
      <c r="A207" s="21"/>
      <c r="C207" s="11" t="s">
        <v>83</v>
      </c>
      <c r="E207" s="1" t="s">
        <v>183</v>
      </c>
      <c r="F207" s="1" t="s">
        <v>104</v>
      </c>
      <c r="G207" s="221">
        <f>'SK Production Salvage'!Q$29</f>
        <v>-1.43E-2</v>
      </c>
      <c r="I207" s="170">
        <v>1998390.62</v>
      </c>
      <c r="J207" s="43"/>
      <c r="K207" s="44">
        <v>645679</v>
      </c>
      <c r="L207" s="44"/>
      <c r="M207" s="169">
        <f t="shared" si="102"/>
        <v>1381288.6058660001</v>
      </c>
      <c r="N207" s="44"/>
      <c r="O207" s="44">
        <f t="shared" si="107"/>
        <v>65463.914969952602</v>
      </c>
      <c r="Q207" s="67">
        <f t="shared" si="104"/>
        <v>3.2758317775707235</v>
      </c>
      <c r="S207" s="76">
        <v>21.1</v>
      </c>
      <c r="T207" s="19"/>
      <c r="U207" s="281">
        <v>3.443921289022063E-2</v>
      </c>
      <c r="W207" s="154">
        <f t="shared" si="105"/>
        <v>68823</v>
      </c>
      <c r="Y207" s="159">
        <f t="shared" si="106"/>
        <v>-3359.0850300473976</v>
      </c>
    </row>
    <row r="208" spans="1:25" x14ac:dyDescent="0.2">
      <c r="A208" s="21"/>
      <c r="C208" s="72" t="s">
        <v>166</v>
      </c>
      <c r="E208" s="1" t="s">
        <v>183</v>
      </c>
      <c r="F208" s="1" t="s">
        <v>104</v>
      </c>
      <c r="G208" s="221">
        <f>'SK Production Salvage'!Q$29</f>
        <v>-1.43E-2</v>
      </c>
      <c r="I208" s="170">
        <v>338423.07</v>
      </c>
      <c r="J208" s="43"/>
      <c r="K208" s="44">
        <v>86852</v>
      </c>
      <c r="L208" s="44"/>
      <c r="M208" s="169">
        <f t="shared" si="102"/>
        <v>256410.51990100002</v>
      </c>
      <c r="N208" s="44"/>
      <c r="O208" s="44">
        <f t="shared" si="107"/>
        <v>12038.052577511738</v>
      </c>
      <c r="Q208" s="67">
        <f t="shared" si="104"/>
        <v>3.5571016413011498</v>
      </c>
      <c r="S208" s="76">
        <v>21.3</v>
      </c>
      <c r="T208" s="19"/>
      <c r="U208" s="281">
        <v>3.7264008035858782E-2</v>
      </c>
      <c r="W208" s="154">
        <f t="shared" si="105"/>
        <v>12611</v>
      </c>
      <c r="Y208" s="159">
        <f t="shared" si="106"/>
        <v>-572.94742248826151</v>
      </c>
    </row>
    <row r="209" spans="1:25" x14ac:dyDescent="0.2">
      <c r="A209" s="21"/>
      <c r="C209" s="72" t="s">
        <v>167</v>
      </c>
      <c r="E209" s="1" t="s">
        <v>183</v>
      </c>
      <c r="F209" s="1" t="s">
        <v>104</v>
      </c>
      <c r="G209" s="221">
        <f>'SK Production Salvage'!Q$29</f>
        <v>-1.43E-2</v>
      </c>
      <c r="I209" s="170">
        <v>337096.18</v>
      </c>
      <c r="J209" s="43"/>
      <c r="K209" s="44">
        <v>86511</v>
      </c>
      <c r="L209" s="44"/>
      <c r="M209" s="169">
        <f t="shared" si="102"/>
        <v>255405.65537399997</v>
      </c>
      <c r="N209" s="44"/>
      <c r="O209" s="44">
        <f t="shared" si="107"/>
        <v>11990.875839154927</v>
      </c>
      <c r="Q209" s="67">
        <f t="shared" si="104"/>
        <v>3.5571081936184883</v>
      </c>
      <c r="S209" s="76">
        <v>21.3</v>
      </c>
      <c r="T209" s="19"/>
      <c r="U209" s="281">
        <v>3.7265328844723188E-2</v>
      </c>
      <c r="W209" s="154">
        <f t="shared" si="105"/>
        <v>12562</v>
      </c>
      <c r="Y209" s="159">
        <f t="shared" si="106"/>
        <v>-571.12416084507277</v>
      </c>
    </row>
    <row r="210" spans="1:25" x14ac:dyDescent="0.2">
      <c r="A210" s="21"/>
      <c r="C210" s="72" t="s">
        <v>168</v>
      </c>
      <c r="E210" s="1" t="s">
        <v>183</v>
      </c>
      <c r="F210" s="1" t="s">
        <v>104</v>
      </c>
      <c r="G210" s="221">
        <f>'SK Production Salvage'!Q$29</f>
        <v>-1.43E-2</v>
      </c>
      <c r="I210" s="170">
        <v>347146.53</v>
      </c>
      <c r="J210" s="43"/>
      <c r="K210" s="44">
        <v>88099</v>
      </c>
      <c r="L210" s="44"/>
      <c r="M210" s="169">
        <f t="shared" si="102"/>
        <v>264011.72537900001</v>
      </c>
      <c r="N210" s="44"/>
      <c r="O210" s="44">
        <f t="shared" si="107"/>
        <v>12394.916684460093</v>
      </c>
      <c r="Q210" s="67">
        <f t="shared" si="104"/>
        <v>3.5705143544024742</v>
      </c>
      <c r="S210" s="76">
        <v>21.3</v>
      </c>
      <c r="T210" s="19"/>
      <c r="U210" s="281">
        <v>3.7399192784672221E-2</v>
      </c>
      <c r="W210" s="154">
        <f t="shared" si="105"/>
        <v>12983</v>
      </c>
      <c r="Y210" s="159">
        <f t="shared" si="106"/>
        <v>-588.08331553990683</v>
      </c>
    </row>
    <row r="211" spans="1:25" x14ac:dyDescent="0.2">
      <c r="A211" s="21"/>
      <c r="C211" s="72" t="s">
        <v>169</v>
      </c>
      <c r="E211" s="1" t="s">
        <v>183</v>
      </c>
      <c r="F211" s="1" t="s">
        <v>104</v>
      </c>
      <c r="G211" s="221">
        <f>'SK Production Salvage'!Q$29</f>
        <v>-1.43E-2</v>
      </c>
      <c r="I211" s="172">
        <v>361860.02</v>
      </c>
      <c r="J211" s="43"/>
      <c r="K211" s="44">
        <v>90772</v>
      </c>
      <c r="L211" s="44"/>
      <c r="M211" s="169">
        <f t="shared" si="102"/>
        <v>276262.61828599998</v>
      </c>
      <c r="N211" s="44"/>
      <c r="O211" s="44">
        <f t="shared" si="107"/>
        <v>12970.075975868544</v>
      </c>
      <c r="Q211" s="67">
        <f t="shared" si="104"/>
        <v>3.5842799035573325</v>
      </c>
      <c r="S211" s="76">
        <v>21.3</v>
      </c>
      <c r="T211" s="19"/>
      <c r="U211" s="281">
        <v>3.7514506299977539E-2</v>
      </c>
      <c r="W211" s="158">
        <f t="shared" si="105"/>
        <v>13574.999999999998</v>
      </c>
      <c r="Y211" s="164">
        <f t="shared" si="106"/>
        <v>-604.92402413145464</v>
      </c>
    </row>
    <row r="212" spans="1:25" x14ac:dyDescent="0.2">
      <c r="A212" s="21"/>
      <c r="E212" s="1"/>
      <c r="F212" s="1"/>
      <c r="G212" s="221"/>
      <c r="I212" s="170"/>
      <c r="K212" s="37"/>
      <c r="L212" s="33"/>
      <c r="M212" s="37"/>
      <c r="N212" s="33"/>
      <c r="O212" s="37"/>
      <c r="Q212" s="21"/>
      <c r="S212" s="20"/>
      <c r="T212" s="19"/>
      <c r="U212" s="281"/>
    </row>
    <row r="213" spans="1:25" x14ac:dyDescent="0.2">
      <c r="A213" s="21"/>
      <c r="C213" s="18" t="s">
        <v>105</v>
      </c>
      <c r="E213" s="1"/>
      <c r="F213" s="1"/>
      <c r="G213" s="221"/>
      <c r="I213" s="33">
        <f>+SUBTOTAL(9,I197:I212)</f>
        <v>7598823.6199999992</v>
      </c>
      <c r="K213" s="33">
        <f>+SUBTOTAL(9,K197:K212)</f>
        <v>2151739</v>
      </c>
      <c r="L213" s="33"/>
      <c r="M213" s="33">
        <f>+SUBTOTAL(9,M197:M212)</f>
        <v>5555747.797766</v>
      </c>
      <c r="N213" s="33"/>
      <c r="O213" s="33">
        <f>+SUBTOTAL(9,O197:O212)</f>
        <v>316830.40000606823</v>
      </c>
      <c r="Q213" s="67">
        <f t="shared" ref="Q213" si="108">IF(O213/I213*100=0,"-     ",O213/I213*100)</f>
        <v>4.1694664312535821</v>
      </c>
      <c r="S213" s="76">
        <v>17.5</v>
      </c>
      <c r="T213" s="19"/>
      <c r="U213" s="281">
        <v>4.3704001646507493E-2</v>
      </c>
      <c r="W213" s="33">
        <f>+SUBTOTAL(9,W197:W212)</f>
        <v>332099</v>
      </c>
      <c r="Y213" s="33">
        <f>+SUBTOTAL(9,Y197:Y212)</f>
        <v>-15268.599993931784</v>
      </c>
    </row>
    <row r="214" spans="1:25" x14ac:dyDescent="0.2">
      <c r="A214" s="21"/>
      <c r="E214" s="1"/>
      <c r="F214" s="1"/>
      <c r="G214" s="221"/>
      <c r="I214" s="170"/>
      <c r="K214" s="33"/>
      <c r="L214" s="33"/>
      <c r="M214" s="33"/>
      <c r="N214" s="33"/>
      <c r="O214" s="33"/>
      <c r="Q214" s="21"/>
      <c r="S214" s="20"/>
      <c r="T214" s="19"/>
      <c r="U214" s="281"/>
    </row>
    <row r="215" spans="1:25" x14ac:dyDescent="0.2">
      <c r="A215" s="21">
        <v>343</v>
      </c>
      <c r="C215" t="s">
        <v>84</v>
      </c>
      <c r="G215" s="220"/>
      <c r="I215" s="170"/>
      <c r="K215" s="33"/>
      <c r="L215" s="33"/>
      <c r="M215" s="33"/>
      <c r="N215" s="33"/>
      <c r="O215" s="33"/>
      <c r="T215" s="19"/>
      <c r="U215" s="281"/>
    </row>
    <row r="216" spans="1:25" x14ac:dyDescent="0.2">
      <c r="A216" s="21"/>
      <c r="C216" s="72" t="s">
        <v>160</v>
      </c>
      <c r="E216" s="1" t="s">
        <v>118</v>
      </c>
      <c r="F216" s="1" t="s">
        <v>104</v>
      </c>
      <c r="G216" s="221">
        <f>'SK Production Salvage'!Q$30</f>
        <v>-5.1500000000000001E-3</v>
      </c>
      <c r="I216" s="170">
        <v>20146190.989999998</v>
      </c>
      <c r="J216" s="43"/>
      <c r="K216" s="44">
        <v>5644307</v>
      </c>
      <c r="L216" s="44"/>
      <c r="M216" s="169">
        <f t="shared" ref="M216:M225" si="109">+((1-G216)*I216)-K216</f>
        <v>14605636.873598497</v>
      </c>
      <c r="N216" s="44"/>
      <c r="O216" s="44">
        <f t="shared" ref="O216:O225" si="110">M216/S216</f>
        <v>890587.61424381088</v>
      </c>
      <c r="Q216" s="67">
        <f t="shared" ref="Q216:Q225" si="111">IF(O216/I216*100=0,"-     ",O216/I216*100)</f>
        <v>4.4206252918274895</v>
      </c>
      <c r="S216" s="76">
        <v>16.399999999999999</v>
      </c>
      <c r="T216" s="19"/>
      <c r="U216" s="281">
        <v>4.6861960182379869E-2</v>
      </c>
      <c r="W216" s="154">
        <f t="shared" ref="W216:W225" si="112">I216*U216</f>
        <v>944090</v>
      </c>
      <c r="Y216" s="159">
        <f t="shared" ref="Y216:Y225" si="113">O216-W216</f>
        <v>-53502.38575618912</v>
      </c>
    </row>
    <row r="217" spans="1:25" x14ac:dyDescent="0.2">
      <c r="A217" s="21"/>
      <c r="C217" s="72" t="s">
        <v>161</v>
      </c>
      <c r="E217" s="1" t="s">
        <v>118</v>
      </c>
      <c r="F217" s="1" t="s">
        <v>104</v>
      </c>
      <c r="G217" s="221">
        <f>'SK Production Salvage'!Q$30</f>
        <v>-5.1500000000000001E-3</v>
      </c>
      <c r="I217" s="170">
        <v>15877891</v>
      </c>
      <c r="J217" s="43"/>
      <c r="K217" s="44">
        <v>4993220</v>
      </c>
      <c r="L217" s="44"/>
      <c r="M217" s="169">
        <f t="shared" si="109"/>
        <v>10966442.13865</v>
      </c>
      <c r="N217" s="44"/>
      <c r="O217" s="44">
        <f t="shared" si="110"/>
        <v>664632.85688787885</v>
      </c>
      <c r="Q217" s="67">
        <f t="shared" si="111"/>
        <v>4.1859013699481809</v>
      </c>
      <c r="S217" s="76">
        <v>16.5</v>
      </c>
      <c r="T217" s="19"/>
      <c r="U217" s="281">
        <v>4.4534818887470635E-2</v>
      </c>
      <c r="W217" s="154">
        <f t="shared" si="112"/>
        <v>707119</v>
      </c>
      <c r="Y217" s="159">
        <f t="shared" si="113"/>
        <v>-42486.14311212115</v>
      </c>
    </row>
    <row r="218" spans="1:25" x14ac:dyDescent="0.2">
      <c r="A218" s="21"/>
      <c r="C218" s="72" t="s">
        <v>162</v>
      </c>
      <c r="E218" s="1" t="s">
        <v>118</v>
      </c>
      <c r="F218" s="1" t="s">
        <v>104</v>
      </c>
      <c r="G218" s="221">
        <f>'SK Production Salvage'!Q$30</f>
        <v>-5.1500000000000001E-3</v>
      </c>
      <c r="I218" s="170">
        <v>19951721.960000001</v>
      </c>
      <c r="J218" s="43"/>
      <c r="K218" s="44">
        <v>2379308</v>
      </c>
      <c r="L218" s="44"/>
      <c r="M218" s="169">
        <f t="shared" si="109"/>
        <v>17675165.328094002</v>
      </c>
      <c r="N218" s="44"/>
      <c r="O218" s="44">
        <f t="shared" si="110"/>
        <v>1162839.8242167106</v>
      </c>
      <c r="Q218" s="67">
        <f t="shared" si="111"/>
        <v>5.8282679888383457</v>
      </c>
      <c r="S218" s="76">
        <v>15.2</v>
      </c>
      <c r="T218" s="19"/>
      <c r="U218" s="281">
        <v>6.1177626795677335E-2</v>
      </c>
      <c r="W218" s="154">
        <f t="shared" si="112"/>
        <v>1220599</v>
      </c>
      <c r="Y218" s="159">
        <f t="shared" si="113"/>
        <v>-57759.175783289364</v>
      </c>
    </row>
    <row r="219" spans="1:25" x14ac:dyDescent="0.2">
      <c r="A219" s="21"/>
      <c r="C219" s="72" t="s">
        <v>163</v>
      </c>
      <c r="E219" s="1" t="s">
        <v>118</v>
      </c>
      <c r="F219" s="1" t="s">
        <v>104</v>
      </c>
      <c r="G219" s="221">
        <f>'SK Production Salvage'!Q$30</f>
        <v>-5.1500000000000001E-3</v>
      </c>
      <c r="I219" s="170">
        <v>18239647.010000002</v>
      </c>
      <c r="J219" s="43"/>
      <c r="K219" s="44">
        <v>4842316</v>
      </c>
      <c r="L219" s="44"/>
      <c r="M219" s="169">
        <f t="shared" si="109"/>
        <v>13491265.192101501</v>
      </c>
      <c r="N219" s="44"/>
      <c r="O219" s="44">
        <f t="shared" si="110"/>
        <v>893461.27100009937</v>
      </c>
      <c r="Q219" s="67">
        <f t="shared" si="111"/>
        <v>4.8984570288572664</v>
      </c>
      <c r="S219" s="76">
        <v>15.1</v>
      </c>
      <c r="T219" s="19"/>
      <c r="U219" s="281">
        <v>5.1828470116867677E-2</v>
      </c>
      <c r="W219" s="154">
        <f t="shared" si="112"/>
        <v>945333</v>
      </c>
      <c r="Y219" s="159">
        <f t="shared" si="113"/>
        <v>-51871.728999900632</v>
      </c>
    </row>
    <row r="220" spans="1:25" x14ac:dyDescent="0.2">
      <c r="A220" s="21"/>
      <c r="C220" s="72" t="s">
        <v>164</v>
      </c>
      <c r="E220" s="1" t="s">
        <v>118</v>
      </c>
      <c r="F220" s="1" t="s">
        <v>104</v>
      </c>
      <c r="G220" s="221">
        <f>'SK Production Salvage'!Q$30</f>
        <v>-5.1500000000000001E-3</v>
      </c>
      <c r="I220" s="170">
        <v>16268197.67</v>
      </c>
      <c r="J220" s="43"/>
      <c r="K220" s="44">
        <v>4216785</v>
      </c>
      <c r="L220" s="44"/>
      <c r="M220" s="169">
        <f t="shared" si="109"/>
        <v>12135193.888000499</v>
      </c>
      <c r="N220" s="44"/>
      <c r="O220" s="44">
        <f t="shared" si="110"/>
        <v>689499.652727301</v>
      </c>
      <c r="Q220" s="67">
        <f t="shared" si="111"/>
        <v>4.2383284658435123</v>
      </c>
      <c r="S220" s="76">
        <v>17.600000000000001</v>
      </c>
      <c r="T220" s="19"/>
      <c r="U220" s="281">
        <v>4.4873194610008695E-2</v>
      </c>
      <c r="W220" s="154">
        <f t="shared" si="112"/>
        <v>730006</v>
      </c>
      <c r="Y220" s="159">
        <f t="shared" si="113"/>
        <v>-40506.347272699</v>
      </c>
    </row>
    <row r="221" spans="1:25" x14ac:dyDescent="0.2">
      <c r="A221" s="21"/>
      <c r="C221" s="72" t="s">
        <v>165</v>
      </c>
      <c r="E221" s="1" t="s">
        <v>118</v>
      </c>
      <c r="F221" s="1" t="s">
        <v>104</v>
      </c>
      <c r="G221" s="221">
        <f>'SK Production Salvage'!Q$30</f>
        <v>-5.1500000000000001E-3</v>
      </c>
      <c r="I221" s="170">
        <v>13120484.41</v>
      </c>
      <c r="J221" s="43"/>
      <c r="K221" s="44">
        <v>3291737</v>
      </c>
      <c r="L221" s="44"/>
      <c r="M221" s="169">
        <f t="shared" si="109"/>
        <v>9896317.9047114998</v>
      </c>
      <c r="N221" s="44"/>
      <c r="O221" s="44">
        <f t="shared" si="110"/>
        <v>572041.49738216761</v>
      </c>
      <c r="Q221" s="67">
        <f t="shared" si="111"/>
        <v>4.3599114141409023</v>
      </c>
      <c r="S221" s="76">
        <v>17.3</v>
      </c>
      <c r="T221" s="19"/>
      <c r="U221" s="281">
        <v>4.6085264926586655E-2</v>
      </c>
      <c r="W221" s="154">
        <f t="shared" si="112"/>
        <v>604661</v>
      </c>
      <c r="Y221" s="159">
        <f t="shared" si="113"/>
        <v>-32619.50261783239</v>
      </c>
    </row>
    <row r="222" spans="1:25" x14ac:dyDescent="0.2">
      <c r="A222" s="21"/>
      <c r="C222" s="72" t="s">
        <v>166</v>
      </c>
      <c r="E222" s="1" t="s">
        <v>118</v>
      </c>
      <c r="F222" s="1" t="s">
        <v>104</v>
      </c>
      <c r="G222" s="221">
        <f>'SK Production Salvage'!Q$30</f>
        <v>-5.1500000000000001E-3</v>
      </c>
      <c r="I222" s="170">
        <v>13611692.25</v>
      </c>
      <c r="J222" s="43"/>
      <c r="K222" s="44">
        <v>3670974</v>
      </c>
      <c r="L222" s="44"/>
      <c r="M222" s="169">
        <f t="shared" si="109"/>
        <v>10010818.465087499</v>
      </c>
      <c r="N222" s="44"/>
      <c r="O222" s="44">
        <f t="shared" si="110"/>
        <v>529672.93466071435</v>
      </c>
      <c r="Q222" s="67">
        <f t="shared" si="111"/>
        <v>3.8913084790079231</v>
      </c>
      <c r="S222" s="76">
        <v>18.899999999999999</v>
      </c>
      <c r="T222" s="19"/>
      <c r="U222" s="281">
        <v>4.1376853785391757E-2</v>
      </c>
      <c r="W222" s="154">
        <f t="shared" si="112"/>
        <v>563209.00000000012</v>
      </c>
      <c r="Y222" s="159">
        <f t="shared" si="113"/>
        <v>-33536.065339285764</v>
      </c>
    </row>
    <row r="223" spans="1:25" x14ac:dyDescent="0.2">
      <c r="A223" s="21"/>
      <c r="C223" s="72" t="s">
        <v>167</v>
      </c>
      <c r="E223" s="1" t="s">
        <v>118</v>
      </c>
      <c r="F223" s="1" t="s">
        <v>104</v>
      </c>
      <c r="G223" s="221">
        <f>'SK Production Salvage'!Q$30</f>
        <v>-5.1500000000000001E-3</v>
      </c>
      <c r="I223" s="170">
        <v>13496647.460000001</v>
      </c>
      <c r="J223" s="43"/>
      <c r="K223" s="44">
        <v>3637317</v>
      </c>
      <c r="L223" s="44"/>
      <c r="M223" s="169">
        <f t="shared" si="109"/>
        <v>9928838.1944190003</v>
      </c>
      <c r="N223" s="44"/>
      <c r="O223" s="44">
        <f t="shared" si="110"/>
        <v>525335.35420206352</v>
      </c>
      <c r="Q223" s="67">
        <f t="shared" si="111"/>
        <v>3.8923396032903677</v>
      </c>
      <c r="S223" s="76">
        <v>18.899999999999999</v>
      </c>
      <c r="T223" s="19"/>
      <c r="U223" s="281">
        <v>4.1379238929902369E-2</v>
      </c>
      <c r="W223" s="154">
        <f t="shared" si="112"/>
        <v>558481</v>
      </c>
      <c r="Y223" s="159">
        <f t="shared" si="113"/>
        <v>-33145.645797936479</v>
      </c>
    </row>
    <row r="224" spans="1:25" x14ac:dyDescent="0.2">
      <c r="A224" s="21"/>
      <c r="C224" s="72" t="s">
        <v>168</v>
      </c>
      <c r="E224" s="1" t="s">
        <v>118</v>
      </c>
      <c r="F224" s="1" t="s">
        <v>104</v>
      </c>
      <c r="G224" s="221">
        <f>'SK Production Salvage'!Q$30</f>
        <v>-5.1500000000000001E-3</v>
      </c>
      <c r="I224" s="170">
        <v>13407237.42</v>
      </c>
      <c r="J224" s="43"/>
      <c r="K224" s="44">
        <v>3476963</v>
      </c>
      <c r="L224" s="44"/>
      <c r="M224" s="169">
        <f t="shared" si="109"/>
        <v>9999321.6927129999</v>
      </c>
      <c r="N224" s="44"/>
      <c r="O224" s="44">
        <f t="shared" si="110"/>
        <v>529064.63982608472</v>
      </c>
      <c r="Q224" s="67">
        <f t="shared" si="111"/>
        <v>3.9461122620000912</v>
      </c>
      <c r="S224" s="76">
        <v>18.899999999999999</v>
      </c>
      <c r="T224" s="19"/>
      <c r="U224" s="281">
        <v>4.1891329466738118E-2</v>
      </c>
      <c r="W224" s="154">
        <f t="shared" si="112"/>
        <v>561647</v>
      </c>
      <c r="Y224" s="159">
        <f t="shared" si="113"/>
        <v>-32582.36017391528</v>
      </c>
    </row>
    <row r="225" spans="1:25" x14ac:dyDescent="0.2">
      <c r="A225" s="21"/>
      <c r="C225" s="72" t="s">
        <v>169</v>
      </c>
      <c r="E225" s="1" t="s">
        <v>118</v>
      </c>
      <c r="F225" s="1" t="s">
        <v>104</v>
      </c>
      <c r="G225" s="221">
        <f>'SK Production Salvage'!Q$30</f>
        <v>-5.1500000000000001E-3</v>
      </c>
      <c r="I225" s="172">
        <v>13352629.949999999</v>
      </c>
      <c r="J225" s="43"/>
      <c r="K225" s="45">
        <v>3461812</v>
      </c>
      <c r="L225" s="44"/>
      <c r="M225" s="169">
        <f t="shared" si="109"/>
        <v>9959583.9942424987</v>
      </c>
      <c r="N225" s="44"/>
      <c r="O225" s="44">
        <f t="shared" si="110"/>
        <v>526962.11609748669</v>
      </c>
      <c r="Q225" s="67">
        <f t="shared" si="111"/>
        <v>3.946504307171987</v>
      </c>
      <c r="S225" s="76">
        <v>18.899999999999999</v>
      </c>
      <c r="T225" s="19"/>
      <c r="U225" s="281">
        <v>4.1907849022656402E-2</v>
      </c>
      <c r="W225" s="158">
        <f t="shared" si="112"/>
        <v>559580.00000000012</v>
      </c>
      <c r="Y225" s="164">
        <f t="shared" si="113"/>
        <v>-32617.883902513422</v>
      </c>
    </row>
    <row r="226" spans="1:25" x14ac:dyDescent="0.2">
      <c r="A226" s="21"/>
      <c r="E226" s="1"/>
      <c r="F226" s="1"/>
      <c r="G226" s="221"/>
      <c r="I226" s="170"/>
      <c r="J226" s="43"/>
      <c r="K226" s="44"/>
      <c r="L226" s="44"/>
      <c r="M226" s="44"/>
      <c r="N226" s="44"/>
      <c r="O226" s="44"/>
      <c r="Q226" s="21"/>
      <c r="S226" s="20"/>
      <c r="T226" s="19"/>
      <c r="U226" s="281"/>
    </row>
    <row r="227" spans="1:25" x14ac:dyDescent="0.2">
      <c r="A227" s="21"/>
      <c r="C227" s="18" t="s">
        <v>107</v>
      </c>
      <c r="E227" s="1"/>
      <c r="F227" s="1"/>
      <c r="G227" s="221"/>
      <c r="I227" s="170">
        <f>+SUBTOTAL(9,I216:I226)</f>
        <v>157472340.11999997</v>
      </c>
      <c r="K227" s="170">
        <f>+SUBTOTAL(9,K216:K226)</f>
        <v>39614739</v>
      </c>
      <c r="L227" s="33"/>
      <c r="M227" s="170">
        <f>+SUBTOTAL(9,M216:M226)</f>
        <v>118668583.671618</v>
      </c>
      <c r="N227" s="33"/>
      <c r="O227" s="170">
        <f>+SUBTOTAL(9,O216:O226)</f>
        <v>6984097.7612443175</v>
      </c>
      <c r="Q227" s="67">
        <f t="shared" ref="Q227" si="114">IF(O227/I227*100=0,"-     ",O227/I227*100)</f>
        <v>4.4351266742604878</v>
      </c>
      <c r="S227" s="76">
        <v>17</v>
      </c>
      <c r="T227" s="19"/>
      <c r="U227" s="281">
        <v>4.6958881758948495E-2</v>
      </c>
      <c r="W227" s="170">
        <f>+SUBTOTAL(9,W216:W226)</f>
        <v>7394725</v>
      </c>
      <c r="Y227" s="170">
        <f>+SUBTOTAL(9,Y216:Y226)</f>
        <v>-410627.2387556826</v>
      </c>
    </row>
    <row r="228" spans="1:25" x14ac:dyDescent="0.2">
      <c r="A228" s="21"/>
      <c r="E228" s="1"/>
      <c r="F228" s="1"/>
      <c r="G228" s="221"/>
      <c r="I228" s="170"/>
      <c r="K228" s="33"/>
      <c r="L228" s="33"/>
      <c r="M228" s="33"/>
      <c r="N228" s="33"/>
      <c r="O228" s="33"/>
      <c r="Q228" s="21"/>
      <c r="S228" s="20"/>
      <c r="T228" s="19"/>
      <c r="U228" s="281"/>
    </row>
    <row r="229" spans="1:25" x14ac:dyDescent="0.2">
      <c r="A229" s="21">
        <v>344</v>
      </c>
      <c r="C229" t="s">
        <v>85</v>
      </c>
      <c r="G229" s="220"/>
      <c r="I229" s="170"/>
      <c r="K229" s="33"/>
      <c r="L229" s="33"/>
      <c r="M229" s="33"/>
      <c r="N229" s="33"/>
      <c r="O229" s="33"/>
      <c r="T229" s="19"/>
      <c r="U229" s="281"/>
    </row>
    <row r="230" spans="1:25" x14ac:dyDescent="0.2">
      <c r="A230" s="21"/>
      <c r="C230" s="11" t="s">
        <v>81</v>
      </c>
      <c r="E230" s="1" t="s">
        <v>119</v>
      </c>
      <c r="F230" s="1" t="s">
        <v>104</v>
      </c>
      <c r="G230" s="221">
        <f>'SK Production Salvage'!Q$31</f>
        <v>-6.0000000000000006E-4</v>
      </c>
      <c r="I230" s="170">
        <v>2910123.6</v>
      </c>
      <c r="J230" s="43"/>
      <c r="K230" s="44">
        <v>2077069</v>
      </c>
      <c r="L230" s="44"/>
      <c r="M230" s="169">
        <f t="shared" ref="M230:M244" si="115">+((1-G230)*I230)-K230</f>
        <v>834800.67415999994</v>
      </c>
      <c r="N230" s="44"/>
      <c r="O230" s="44">
        <f t="shared" ref="O230" si="116">M230/S230</f>
        <v>130437.60533749999</v>
      </c>
      <c r="Q230" s="67">
        <f t="shared" ref="Q230:Q244" si="117">IF(O230/I230*100=0,"-     ",O230/I230*100)</f>
        <v>4.4822015579510088</v>
      </c>
      <c r="S230" s="76">
        <v>6.4</v>
      </c>
      <c r="T230" s="19"/>
      <c r="U230" s="281">
        <v>5.2289531619894081E-2</v>
      </c>
      <c r="W230" s="154">
        <f t="shared" ref="W230" si="118">I230*U230</f>
        <v>152169</v>
      </c>
      <c r="Y230" s="159">
        <f t="shared" ref="Y230:Y232" si="119">O230-W230</f>
        <v>-21731.39466250001</v>
      </c>
    </row>
    <row r="231" spans="1:25" x14ac:dyDescent="0.2">
      <c r="A231" s="21"/>
      <c r="C231" s="11" t="s">
        <v>106</v>
      </c>
      <c r="E231" s="1" t="s">
        <v>119</v>
      </c>
      <c r="F231" s="1" t="s">
        <v>104</v>
      </c>
      <c r="G231" s="221">
        <f>'SK Production Salvage'!Q$31</f>
        <v>-6.0000000000000006E-4</v>
      </c>
      <c r="I231" s="170">
        <v>1827580.88</v>
      </c>
      <c r="J231" s="43"/>
      <c r="K231" s="44">
        <v>1918960</v>
      </c>
      <c r="L231" s="44"/>
      <c r="M231" s="169">
        <f t="shared" si="115"/>
        <v>-90282.571472000331</v>
      </c>
      <c r="N231" s="44"/>
      <c r="O231" s="44">
        <v>0</v>
      </c>
      <c r="Q231" s="67" t="str">
        <f t="shared" si="117"/>
        <v xml:space="preserve">-     </v>
      </c>
      <c r="S231" s="76" t="s">
        <v>270</v>
      </c>
      <c r="T231" s="19"/>
      <c r="U231" s="281">
        <v>0</v>
      </c>
      <c r="W231" s="154">
        <v>0</v>
      </c>
      <c r="Y231" s="159">
        <f t="shared" si="119"/>
        <v>0</v>
      </c>
    </row>
    <row r="232" spans="1:25" x14ac:dyDescent="0.2">
      <c r="A232" s="21"/>
      <c r="C232" s="72" t="s">
        <v>170</v>
      </c>
      <c r="E232" s="1" t="s">
        <v>119</v>
      </c>
      <c r="F232" s="1" t="s">
        <v>104</v>
      </c>
      <c r="G232" s="221">
        <f>'SK Production Salvage'!Q$31</f>
        <v>-6.0000000000000006E-4</v>
      </c>
      <c r="I232" s="170">
        <v>1523115.56</v>
      </c>
      <c r="J232" s="43"/>
      <c r="K232" s="44">
        <v>1599271</v>
      </c>
      <c r="L232" s="44"/>
      <c r="M232" s="169">
        <f t="shared" si="115"/>
        <v>-75241.570663999999</v>
      </c>
      <c r="N232" s="44"/>
      <c r="O232" s="44">
        <v>0</v>
      </c>
      <c r="Q232" s="67" t="str">
        <f t="shared" si="117"/>
        <v xml:space="preserve">-     </v>
      </c>
      <c r="S232" s="76" t="s">
        <v>270</v>
      </c>
      <c r="T232" s="19"/>
      <c r="U232" s="281">
        <v>0</v>
      </c>
      <c r="W232" s="154">
        <v>0</v>
      </c>
      <c r="Y232" s="159">
        <f t="shared" si="119"/>
        <v>0</v>
      </c>
    </row>
    <row r="233" spans="1:25" x14ac:dyDescent="0.2">
      <c r="A233" s="21">
        <v>344</v>
      </c>
      <c r="C233" t="s">
        <v>114</v>
      </c>
      <c r="E233" s="1"/>
      <c r="F233" s="1"/>
      <c r="G233" s="221">
        <f>'SK Production Salvage'!Q$31</f>
        <v>-6.0000000000000006E-4</v>
      </c>
      <c r="I233" s="170"/>
      <c r="J233" s="43"/>
      <c r="K233" s="44"/>
      <c r="L233" s="44"/>
      <c r="M233" s="169">
        <f t="shared" si="115"/>
        <v>0</v>
      </c>
      <c r="N233" s="44"/>
      <c r="O233" s="44"/>
      <c r="Q233" s="67"/>
      <c r="S233" s="76"/>
      <c r="T233" s="19"/>
      <c r="U233" s="281">
        <v>0</v>
      </c>
    </row>
    <row r="234" spans="1:25" x14ac:dyDescent="0.2">
      <c r="A234" s="21"/>
      <c r="C234" s="72" t="s">
        <v>159</v>
      </c>
      <c r="E234" s="1" t="s">
        <v>119</v>
      </c>
      <c r="F234" s="1" t="s">
        <v>104</v>
      </c>
      <c r="G234" s="221">
        <f>'SK Production Salvage'!Q$31</f>
        <v>-6.0000000000000006E-4</v>
      </c>
      <c r="I234" s="170">
        <v>2991589.41</v>
      </c>
      <c r="J234" s="43"/>
      <c r="K234" s="44">
        <v>3141169</v>
      </c>
      <c r="L234" s="44"/>
      <c r="M234" s="169">
        <f t="shared" si="115"/>
        <v>-147784.63635399984</v>
      </c>
      <c r="N234" s="44"/>
      <c r="O234" s="44">
        <v>0</v>
      </c>
      <c r="Q234" s="67" t="str">
        <f t="shared" si="117"/>
        <v xml:space="preserve">-     </v>
      </c>
      <c r="S234" s="76" t="s">
        <v>270</v>
      </c>
      <c r="T234" s="19"/>
      <c r="U234" s="281">
        <v>0</v>
      </c>
      <c r="W234" s="154">
        <v>0</v>
      </c>
      <c r="Y234" s="159">
        <f t="shared" ref="Y234:Y244" si="120">O234-W234</f>
        <v>0</v>
      </c>
    </row>
    <row r="235" spans="1:25" x14ac:dyDescent="0.2">
      <c r="A235" s="21"/>
      <c r="C235" s="72" t="s">
        <v>160</v>
      </c>
      <c r="E235" s="1" t="s">
        <v>119</v>
      </c>
      <c r="F235" s="1" t="s">
        <v>104</v>
      </c>
      <c r="G235" s="221">
        <f>'SK Production Salvage'!Q$31</f>
        <v>-6.0000000000000006E-4</v>
      </c>
      <c r="I235" s="170">
        <v>5859857.9299999997</v>
      </c>
      <c r="J235" s="43"/>
      <c r="K235" s="44">
        <v>2327573</v>
      </c>
      <c r="L235" s="44"/>
      <c r="M235" s="169">
        <f t="shared" si="115"/>
        <v>3535800.8447579993</v>
      </c>
      <c r="N235" s="44"/>
      <c r="O235" s="44">
        <f t="shared" ref="O235:O244" si="121">M235/S235</f>
        <v>182257.77550298968</v>
      </c>
      <c r="Q235" s="67">
        <f t="shared" si="117"/>
        <v>3.1102763527748136</v>
      </c>
      <c r="S235" s="76">
        <v>19.399999999999999</v>
      </c>
      <c r="T235" s="19"/>
      <c r="U235" s="281">
        <v>3.3597230914436178E-2</v>
      </c>
      <c r="W235" s="154">
        <f t="shared" ref="W235:W244" si="122">I235*U235</f>
        <v>196874.99999999997</v>
      </c>
      <c r="Y235" s="159">
        <f t="shared" si="120"/>
        <v>-14617.224497010291</v>
      </c>
    </row>
    <row r="236" spans="1:25" x14ac:dyDescent="0.2">
      <c r="A236" s="21"/>
      <c r="C236" s="72" t="s">
        <v>161</v>
      </c>
      <c r="E236" s="1" t="s">
        <v>119</v>
      </c>
      <c r="F236" s="1" t="s">
        <v>104</v>
      </c>
      <c r="G236" s="221">
        <f>'SK Production Salvage'!Q$31</f>
        <v>-6.0000000000000006E-4</v>
      </c>
      <c r="I236" s="170">
        <v>3249359.88</v>
      </c>
      <c r="J236" s="43"/>
      <c r="K236" s="44">
        <v>1069622</v>
      </c>
      <c r="L236" s="44"/>
      <c r="M236" s="169">
        <f t="shared" si="115"/>
        <v>2181687.4959279997</v>
      </c>
      <c r="N236" s="44"/>
      <c r="O236" s="44">
        <f t="shared" si="121"/>
        <v>112458.11834680411</v>
      </c>
      <c r="Q236" s="67">
        <f t="shared" si="117"/>
        <v>3.4609314603467105</v>
      </c>
      <c r="S236" s="76">
        <v>19.399999999999999</v>
      </c>
      <c r="T236" s="19"/>
      <c r="U236" s="281">
        <v>3.7093767526913637E-2</v>
      </c>
      <c r="W236" s="154">
        <f t="shared" si="122"/>
        <v>120530.99999999999</v>
      </c>
      <c r="Y236" s="159">
        <f t="shared" si="120"/>
        <v>-8072.8816531958728</v>
      </c>
    </row>
    <row r="237" spans="1:25" x14ac:dyDescent="0.2">
      <c r="A237" s="21"/>
      <c r="C237" s="72" t="s">
        <v>162</v>
      </c>
      <c r="E237" s="1" t="s">
        <v>119</v>
      </c>
      <c r="F237" s="1" t="s">
        <v>104</v>
      </c>
      <c r="G237" s="221">
        <f>'SK Production Salvage'!Q$31</f>
        <v>-6.0000000000000006E-4</v>
      </c>
      <c r="I237" s="170">
        <v>2417994.54</v>
      </c>
      <c r="J237" s="43"/>
      <c r="K237" s="44">
        <v>893368</v>
      </c>
      <c r="L237" s="44"/>
      <c r="M237" s="169">
        <f t="shared" si="115"/>
        <v>1526077.3367240001</v>
      </c>
      <c r="N237" s="44"/>
      <c r="O237" s="44">
        <f t="shared" si="121"/>
        <v>87705.59406459771</v>
      </c>
      <c r="Q237" s="67">
        <f t="shared" si="117"/>
        <v>3.6272039747698401</v>
      </c>
      <c r="S237" s="76">
        <v>17.399999999999999</v>
      </c>
      <c r="T237" s="19"/>
      <c r="U237" s="281">
        <v>3.9021593489619706E-2</v>
      </c>
      <c r="W237" s="154">
        <f t="shared" si="122"/>
        <v>94354</v>
      </c>
      <c r="Y237" s="159">
        <f t="shared" si="120"/>
        <v>-6648.4059354022902</v>
      </c>
    </row>
    <row r="238" spans="1:25" x14ac:dyDescent="0.2">
      <c r="A238" s="21"/>
      <c r="C238" s="72" t="s">
        <v>163</v>
      </c>
      <c r="E238" s="1" t="s">
        <v>119</v>
      </c>
      <c r="F238" s="1" t="s">
        <v>104</v>
      </c>
      <c r="G238" s="221">
        <f>'SK Production Salvage'!Q$31</f>
        <v>-6.0000000000000006E-4</v>
      </c>
      <c r="I238" s="170">
        <v>2421079.2599999998</v>
      </c>
      <c r="J238" s="43"/>
      <c r="K238" s="44">
        <v>871507</v>
      </c>
      <c r="L238" s="44"/>
      <c r="M238" s="169">
        <f t="shared" si="115"/>
        <v>1551024.9075559997</v>
      </c>
      <c r="N238" s="44"/>
      <c r="O238" s="44">
        <f t="shared" si="121"/>
        <v>89139.362503218377</v>
      </c>
      <c r="Q238" s="67">
        <f t="shared" si="117"/>
        <v>3.6818027388008101</v>
      </c>
      <c r="S238" s="76">
        <v>17.399999999999999</v>
      </c>
      <c r="T238" s="19"/>
      <c r="U238" s="281">
        <v>3.9566238736025522E-2</v>
      </c>
      <c r="W238" s="154">
        <f t="shared" si="122"/>
        <v>95793</v>
      </c>
      <c r="Y238" s="159">
        <f t="shared" si="120"/>
        <v>-6653.6374967816228</v>
      </c>
    </row>
    <row r="239" spans="1:25" x14ac:dyDescent="0.2">
      <c r="A239" s="21"/>
      <c r="C239" s="72" t="s">
        <v>164</v>
      </c>
      <c r="E239" s="1" t="s">
        <v>119</v>
      </c>
      <c r="F239" s="1" t="s">
        <v>104</v>
      </c>
      <c r="G239" s="221">
        <f>'SK Production Salvage'!Q$31</f>
        <v>-6.0000000000000006E-4</v>
      </c>
      <c r="I239" s="170">
        <v>1539295.24</v>
      </c>
      <c r="J239" s="43"/>
      <c r="K239" s="44">
        <v>483419</v>
      </c>
      <c r="L239" s="44"/>
      <c r="M239" s="169">
        <f t="shared" si="115"/>
        <v>1056799.817144</v>
      </c>
      <c r="N239" s="44"/>
      <c r="O239" s="44">
        <f t="shared" si="121"/>
        <v>51803.912605098041</v>
      </c>
      <c r="Q239" s="67">
        <f t="shared" si="117"/>
        <v>3.3654305723116535</v>
      </c>
      <c r="S239" s="76">
        <v>20.399999999999999</v>
      </c>
      <c r="T239" s="19"/>
      <c r="U239" s="281">
        <v>3.6022329283627225E-2</v>
      </c>
      <c r="W239" s="154">
        <f t="shared" si="122"/>
        <v>55449</v>
      </c>
      <c r="Y239" s="159">
        <f t="shared" si="120"/>
        <v>-3645.0873949019588</v>
      </c>
    </row>
    <row r="240" spans="1:25" x14ac:dyDescent="0.2">
      <c r="A240" s="21"/>
      <c r="C240" s="72" t="s">
        <v>165</v>
      </c>
      <c r="E240" s="1" t="s">
        <v>119</v>
      </c>
      <c r="F240" s="1" t="s">
        <v>104</v>
      </c>
      <c r="G240" s="221">
        <f>'SK Production Salvage'!Q$31</f>
        <v>-6.0000000000000006E-4</v>
      </c>
      <c r="I240" s="170">
        <v>1537167.6</v>
      </c>
      <c r="J240" s="43"/>
      <c r="K240" s="44">
        <v>482827</v>
      </c>
      <c r="L240" s="44"/>
      <c r="M240" s="169">
        <f t="shared" si="115"/>
        <v>1055262.90056</v>
      </c>
      <c r="N240" s="44"/>
      <c r="O240" s="44">
        <f t="shared" si="121"/>
        <v>51728.57355686275</v>
      </c>
      <c r="Q240" s="67">
        <f t="shared" si="117"/>
        <v>3.3651876058838832</v>
      </c>
      <c r="S240" s="76">
        <v>20.399999999999999</v>
      </c>
      <c r="T240" s="19"/>
      <c r="U240" s="281">
        <v>3.6020145103240531E-2</v>
      </c>
      <c r="W240" s="154">
        <f t="shared" si="122"/>
        <v>55369</v>
      </c>
      <c r="Y240" s="159">
        <f t="shared" si="120"/>
        <v>-3640.4264431372503</v>
      </c>
    </row>
    <row r="241" spans="1:25" x14ac:dyDescent="0.2">
      <c r="A241" s="21"/>
      <c r="C241" s="72" t="s">
        <v>166</v>
      </c>
      <c r="E241" s="1" t="s">
        <v>119</v>
      </c>
      <c r="F241" s="1" t="s">
        <v>104</v>
      </c>
      <c r="G241" s="221">
        <f>'SK Production Salvage'!Q$31</f>
        <v>-6.0000000000000006E-4</v>
      </c>
      <c r="I241" s="170">
        <v>1726823.88</v>
      </c>
      <c r="J241" s="43"/>
      <c r="K241" s="44">
        <v>439138</v>
      </c>
      <c r="L241" s="44"/>
      <c r="M241" s="169">
        <f t="shared" si="115"/>
        <v>1288721.9743279999</v>
      </c>
      <c r="N241" s="44"/>
      <c r="O241" s="44">
        <f t="shared" si="121"/>
        <v>57532.230996785715</v>
      </c>
      <c r="Q241" s="67">
        <f t="shared" si="117"/>
        <v>3.3316791401324446</v>
      </c>
      <c r="S241" s="76">
        <v>22.4</v>
      </c>
      <c r="T241" s="19"/>
      <c r="U241" s="281">
        <v>3.5474376228802215E-2</v>
      </c>
      <c r="W241" s="154">
        <f t="shared" si="122"/>
        <v>61258.000000000007</v>
      </c>
      <c r="Y241" s="159">
        <f t="shared" si="120"/>
        <v>-3725.7690032142928</v>
      </c>
    </row>
    <row r="242" spans="1:25" x14ac:dyDescent="0.2">
      <c r="A242" s="21"/>
      <c r="C242" s="72" t="s">
        <v>167</v>
      </c>
      <c r="E242" s="1" t="s">
        <v>119</v>
      </c>
      <c r="F242" s="1" t="s">
        <v>104</v>
      </c>
      <c r="G242" s="221">
        <f>'SK Production Salvage'!Q$31</f>
        <v>-6.0000000000000006E-4</v>
      </c>
      <c r="I242" s="170">
        <v>1717276.72</v>
      </c>
      <c r="J242" s="43"/>
      <c r="K242" s="44">
        <v>436711</v>
      </c>
      <c r="L242" s="44"/>
      <c r="M242" s="169">
        <f t="shared" si="115"/>
        <v>1281596.0860319999</v>
      </c>
      <c r="N242" s="44"/>
      <c r="O242" s="44">
        <f t="shared" si="121"/>
        <v>57214.110983571431</v>
      </c>
      <c r="Q242" s="67">
        <f t="shared" si="117"/>
        <v>3.3316768530799989</v>
      </c>
      <c r="S242" s="76">
        <v>22.4</v>
      </c>
      <c r="T242" s="19"/>
      <c r="U242" s="281">
        <v>3.5474771940074978E-2</v>
      </c>
      <c r="W242" s="154">
        <f t="shared" si="122"/>
        <v>60919.999999999993</v>
      </c>
      <c r="Y242" s="159">
        <f t="shared" si="120"/>
        <v>-3705.8890164285622</v>
      </c>
    </row>
    <row r="243" spans="1:25" x14ac:dyDescent="0.2">
      <c r="A243" s="21"/>
      <c r="B243" s="19"/>
      <c r="C243" s="72" t="s">
        <v>168</v>
      </c>
      <c r="D243" s="19"/>
      <c r="E243" s="1" t="s">
        <v>119</v>
      </c>
      <c r="F243" s="1" t="s">
        <v>104</v>
      </c>
      <c r="G243" s="221">
        <f>'SK Production Salvage'!Q$31</f>
        <v>-6.0000000000000006E-4</v>
      </c>
      <c r="I243" s="170">
        <v>1728008.37</v>
      </c>
      <c r="J243" s="43"/>
      <c r="K243" s="44">
        <v>434500</v>
      </c>
      <c r="L243" s="44"/>
      <c r="M243" s="169">
        <f t="shared" si="115"/>
        <v>1294545.175022</v>
      </c>
      <c r="N243" s="44"/>
      <c r="O243" s="44">
        <f t="shared" si="121"/>
        <v>57792.195313482145</v>
      </c>
      <c r="Q243" s="67">
        <f t="shared" si="117"/>
        <v>3.3444395476789355</v>
      </c>
      <c r="S243" s="76">
        <v>22.4</v>
      </c>
      <c r="T243" s="19"/>
      <c r="U243" s="281">
        <v>3.5602258107117847E-2</v>
      </c>
      <c r="W243" s="154">
        <f t="shared" si="122"/>
        <v>61521</v>
      </c>
      <c r="Y243" s="159">
        <f t="shared" si="120"/>
        <v>-3728.8046865178549</v>
      </c>
    </row>
    <row r="244" spans="1:25" x14ac:dyDescent="0.2">
      <c r="A244" s="21"/>
      <c r="C244" s="72" t="s">
        <v>169</v>
      </c>
      <c r="E244" s="1" t="s">
        <v>119</v>
      </c>
      <c r="F244" s="1" t="s">
        <v>104</v>
      </c>
      <c r="G244" s="221">
        <f>'SK Production Salvage'!Q$31</f>
        <v>-6.0000000000000006E-4</v>
      </c>
      <c r="I244" s="172">
        <v>1722674.29</v>
      </c>
      <c r="J244" s="43"/>
      <c r="K244" s="44">
        <v>433159</v>
      </c>
      <c r="L244" s="44"/>
      <c r="M244" s="169">
        <f t="shared" si="115"/>
        <v>1290548.894574</v>
      </c>
      <c r="N244" s="44"/>
      <c r="O244" s="44">
        <f t="shared" si="121"/>
        <v>57613.789936339293</v>
      </c>
      <c r="Q244" s="67">
        <f t="shared" si="117"/>
        <v>3.3444389499967109</v>
      </c>
      <c r="S244" s="76">
        <v>22.4</v>
      </c>
      <c r="T244" s="19"/>
      <c r="U244" s="281">
        <v>3.5602203130343346E-2</v>
      </c>
      <c r="W244" s="158">
        <f t="shared" si="122"/>
        <v>61331</v>
      </c>
      <c r="Y244" s="164">
        <f t="shared" si="120"/>
        <v>-3717.2100636607065</v>
      </c>
    </row>
    <row r="245" spans="1:25" x14ac:dyDescent="0.2">
      <c r="A245" s="21"/>
      <c r="E245" s="1"/>
      <c r="F245" s="1"/>
      <c r="G245" s="221"/>
      <c r="I245" s="170"/>
      <c r="K245" s="37"/>
      <c r="L245" s="33"/>
      <c r="M245" s="37"/>
      <c r="N245" s="33"/>
      <c r="O245" s="37"/>
      <c r="Q245" s="21"/>
      <c r="S245" s="20"/>
      <c r="T245" s="19"/>
      <c r="U245" s="281"/>
    </row>
    <row r="246" spans="1:25" x14ac:dyDescent="0.2">
      <c r="A246" s="21"/>
      <c r="C246" s="18" t="s">
        <v>36</v>
      </c>
      <c r="E246" s="1"/>
      <c r="F246" s="1"/>
      <c r="G246" s="221"/>
      <c r="I246" s="33">
        <f>+SUBTOTAL(9,I230:I245)</f>
        <v>33171947.16</v>
      </c>
      <c r="K246" s="33">
        <f>+SUBTOTAL(9,K230:K245)</f>
        <v>16608293</v>
      </c>
      <c r="L246" s="33"/>
      <c r="M246" s="33">
        <f>+SUBTOTAL(9,M230:M245)</f>
        <v>16583557.328295998</v>
      </c>
      <c r="N246" s="33"/>
      <c r="O246" s="33">
        <f>+SUBTOTAL(9,O230:O245)</f>
        <v>935683.26914724917</v>
      </c>
      <c r="Q246" s="67">
        <f t="shared" ref="Q246" si="123">IF(O246/I246*100=0,"-     ",O246/I246*100)</f>
        <v>2.8207064982773509</v>
      </c>
      <c r="S246" s="76">
        <v>17.899999999999999</v>
      </c>
      <c r="T246" s="19"/>
      <c r="U246" s="281">
        <v>3.0615326712705403E-2</v>
      </c>
      <c r="W246" s="33">
        <f>+SUBTOTAL(9,W230:W245)</f>
        <v>1015570</v>
      </c>
      <c r="Y246" s="33">
        <f>+SUBTOTAL(9,Y230:Y245)</f>
        <v>-79886.730852750727</v>
      </c>
    </row>
    <row r="247" spans="1:25" x14ac:dyDescent="0.2">
      <c r="A247" s="21"/>
      <c r="E247" s="1"/>
      <c r="F247" s="1"/>
      <c r="G247" s="221"/>
      <c r="I247" s="170"/>
      <c r="K247" s="33"/>
      <c r="L247" s="33"/>
      <c r="M247" s="33"/>
      <c r="N247" s="33"/>
      <c r="O247" s="33"/>
      <c r="Q247" s="21"/>
      <c r="S247" s="20"/>
      <c r="T247" s="19"/>
      <c r="U247" s="281"/>
    </row>
    <row r="248" spans="1:25" x14ac:dyDescent="0.2">
      <c r="A248" s="21">
        <v>345</v>
      </c>
      <c r="C248" t="s">
        <v>37</v>
      </c>
      <c r="G248" s="220"/>
      <c r="I248" s="170"/>
      <c r="K248" s="33"/>
      <c r="L248" s="33"/>
      <c r="M248" s="33"/>
      <c r="N248" s="33"/>
      <c r="O248" s="33"/>
      <c r="T248" s="19"/>
      <c r="U248" s="281"/>
    </row>
    <row r="249" spans="1:25" x14ac:dyDescent="0.2">
      <c r="A249" s="21"/>
      <c r="C249" s="11" t="s">
        <v>81</v>
      </c>
      <c r="E249" s="1" t="s">
        <v>186</v>
      </c>
      <c r="F249" s="1" t="s">
        <v>104</v>
      </c>
      <c r="G249" s="221">
        <f>'SK Production Salvage'!Q$32</f>
        <v>0</v>
      </c>
      <c r="I249" s="170">
        <v>116627.22</v>
      </c>
      <c r="J249" s="43"/>
      <c r="K249" s="44">
        <v>122459</v>
      </c>
      <c r="L249" s="44"/>
      <c r="M249" s="169">
        <f t="shared" ref="M249:M262" si="124">+((1-G249)*I249)-K249</f>
        <v>-5831.7799999999988</v>
      </c>
      <c r="N249" s="44"/>
      <c r="O249" s="44">
        <v>0</v>
      </c>
      <c r="Q249" s="67" t="str">
        <f t="shared" ref="Q249:Q262" si="125">IF(O249/I249*100=0,"-     ",O249/I249*100)</f>
        <v xml:space="preserve">-     </v>
      </c>
      <c r="S249" s="76" t="s">
        <v>270</v>
      </c>
      <c r="T249" s="19"/>
      <c r="U249" s="281">
        <v>0</v>
      </c>
      <c r="W249" s="154">
        <v>0</v>
      </c>
      <c r="Y249" s="159">
        <f t="shared" ref="Y249:Y262" si="126">O249-W249</f>
        <v>0</v>
      </c>
    </row>
    <row r="250" spans="1:25" x14ac:dyDescent="0.2">
      <c r="A250" s="21"/>
      <c r="C250" s="11" t="s">
        <v>106</v>
      </c>
      <c r="E250" s="1" t="s">
        <v>186</v>
      </c>
      <c r="F250" s="1" t="s">
        <v>104</v>
      </c>
      <c r="G250" s="221">
        <f>'SK Production Salvage'!Q$32</f>
        <v>0</v>
      </c>
      <c r="I250" s="170">
        <v>44282.77</v>
      </c>
      <c r="J250" s="43"/>
      <c r="K250" s="44">
        <v>46497</v>
      </c>
      <c r="L250" s="44"/>
      <c r="M250" s="169">
        <f t="shared" si="124"/>
        <v>-2214.2300000000032</v>
      </c>
      <c r="N250" s="44"/>
      <c r="O250" s="44">
        <v>0</v>
      </c>
      <c r="Q250" s="67" t="str">
        <f t="shared" si="125"/>
        <v xml:space="preserve">-     </v>
      </c>
      <c r="S250" s="76" t="s">
        <v>270</v>
      </c>
      <c r="T250" s="19"/>
      <c r="U250" s="281">
        <v>0</v>
      </c>
      <c r="W250" s="154">
        <v>0</v>
      </c>
      <c r="Y250" s="159">
        <f t="shared" si="126"/>
        <v>0</v>
      </c>
    </row>
    <row r="251" spans="1:25" x14ac:dyDescent="0.2">
      <c r="A251" s="21"/>
      <c r="C251" s="72" t="s">
        <v>170</v>
      </c>
      <c r="E251" s="1" t="s">
        <v>186</v>
      </c>
      <c r="F251" s="1" t="s">
        <v>104</v>
      </c>
      <c r="G251" s="221">
        <f>'SK Production Salvage'!Q$32</f>
        <v>0</v>
      </c>
      <c r="I251" s="170">
        <v>68109.350000000006</v>
      </c>
      <c r="J251" s="43"/>
      <c r="K251" s="44">
        <v>70884</v>
      </c>
      <c r="L251" s="44"/>
      <c r="M251" s="169">
        <f t="shared" si="124"/>
        <v>-2774.6499999999942</v>
      </c>
      <c r="N251" s="44"/>
      <c r="O251" s="44">
        <f t="shared" ref="O251:O262" si="127">M251/S251</f>
        <v>-433.53906249999909</v>
      </c>
      <c r="Q251" s="67">
        <f t="shared" si="125"/>
        <v>-0.63653384226981913</v>
      </c>
      <c r="S251" s="76">
        <v>6.4</v>
      </c>
      <c r="T251" s="19"/>
      <c r="U251" s="281">
        <v>1.4388626524845707E-3</v>
      </c>
      <c r="W251" s="154">
        <f t="shared" ref="W251:W262" si="128">I251*U251</f>
        <v>98</v>
      </c>
      <c r="Y251" s="159">
        <f t="shared" si="126"/>
        <v>-531.53906249999909</v>
      </c>
    </row>
    <row r="252" spans="1:25" x14ac:dyDescent="0.2">
      <c r="A252" s="21"/>
      <c r="C252" s="72" t="s">
        <v>159</v>
      </c>
      <c r="E252" s="1" t="s">
        <v>186</v>
      </c>
      <c r="F252" s="1" t="s">
        <v>104</v>
      </c>
      <c r="G252" s="221">
        <f>'SK Production Salvage'!Q$32</f>
        <v>0</v>
      </c>
      <c r="I252" s="170">
        <v>912641.5</v>
      </c>
      <c r="J252" s="43"/>
      <c r="K252" s="44">
        <v>131728</v>
      </c>
      <c r="L252" s="44"/>
      <c r="M252" s="169">
        <f t="shared" si="124"/>
        <v>780913.5</v>
      </c>
      <c r="N252" s="44"/>
      <c r="O252" s="44">
        <f t="shared" si="127"/>
        <v>120140.53846153847</v>
      </c>
      <c r="Q252" s="67">
        <f t="shared" si="125"/>
        <v>13.164045078109913</v>
      </c>
      <c r="S252" s="76">
        <v>6.5</v>
      </c>
      <c r="T252" s="19"/>
      <c r="U252" s="281">
        <v>0.14027632975270135</v>
      </c>
      <c r="W252" s="154">
        <f t="shared" si="128"/>
        <v>128021.99999999999</v>
      </c>
      <c r="Y252" s="159">
        <f t="shared" si="126"/>
        <v>-7881.4615384615172</v>
      </c>
    </row>
    <row r="253" spans="1:25" x14ac:dyDescent="0.2">
      <c r="A253" s="21"/>
      <c r="C253" s="72" t="s">
        <v>160</v>
      </c>
      <c r="E253" s="1" t="s">
        <v>186</v>
      </c>
      <c r="F253" s="1" t="s">
        <v>104</v>
      </c>
      <c r="G253" s="221">
        <f>'SK Production Salvage'!Q$32</f>
        <v>0</v>
      </c>
      <c r="I253" s="170">
        <v>2778992.6</v>
      </c>
      <c r="J253" s="43"/>
      <c r="K253" s="44">
        <v>992746</v>
      </c>
      <c r="L253" s="44"/>
      <c r="M253" s="169">
        <f t="shared" si="124"/>
        <v>1786246.6</v>
      </c>
      <c r="N253" s="44"/>
      <c r="O253" s="44">
        <f t="shared" si="127"/>
        <v>95521.208556149737</v>
      </c>
      <c r="Q253" s="67">
        <f t="shared" si="125"/>
        <v>3.4372602703637907</v>
      </c>
      <c r="S253" s="76">
        <v>18.7</v>
      </c>
      <c r="T253" s="19"/>
      <c r="U253" s="281">
        <v>3.7046158381278164E-2</v>
      </c>
      <c r="W253" s="154">
        <f t="shared" si="128"/>
        <v>102951</v>
      </c>
      <c r="Y253" s="159">
        <f t="shared" si="126"/>
        <v>-7429.791443850263</v>
      </c>
    </row>
    <row r="254" spans="1:25" x14ac:dyDescent="0.2">
      <c r="A254" s="21"/>
      <c r="C254" s="72" t="s">
        <v>161</v>
      </c>
      <c r="E254" s="1" t="s">
        <v>186</v>
      </c>
      <c r="F254" s="1" t="s">
        <v>104</v>
      </c>
      <c r="G254" s="221">
        <f>'SK Production Salvage'!Q$32</f>
        <v>0</v>
      </c>
      <c r="I254" s="170">
        <v>2588422.56</v>
      </c>
      <c r="J254" s="43"/>
      <c r="K254" s="44">
        <v>920956</v>
      </c>
      <c r="L254" s="44"/>
      <c r="M254" s="169">
        <f t="shared" si="124"/>
        <v>1667466.56</v>
      </c>
      <c r="N254" s="44"/>
      <c r="O254" s="44">
        <f t="shared" si="127"/>
        <v>89169.334759358302</v>
      </c>
      <c r="Q254" s="67">
        <f t="shared" si="125"/>
        <v>3.4449295929238963</v>
      </c>
      <c r="S254" s="76">
        <v>18.7</v>
      </c>
      <c r="T254" s="19"/>
      <c r="U254" s="281">
        <v>3.7115655490191676E-2</v>
      </c>
      <c r="W254" s="154">
        <f t="shared" si="128"/>
        <v>96071</v>
      </c>
      <c r="Y254" s="159">
        <f t="shared" si="126"/>
        <v>-6901.6652406416979</v>
      </c>
    </row>
    <row r="255" spans="1:25" x14ac:dyDescent="0.2">
      <c r="A255" s="21"/>
      <c r="C255" s="72" t="s">
        <v>162</v>
      </c>
      <c r="E255" s="1" t="s">
        <v>186</v>
      </c>
      <c r="F255" s="1" t="s">
        <v>104</v>
      </c>
      <c r="G255" s="221">
        <f>'SK Production Salvage'!Q$32</f>
        <v>0</v>
      </c>
      <c r="I255" s="170">
        <v>970189.22</v>
      </c>
      <c r="J255" s="43"/>
      <c r="K255" s="44">
        <v>359270</v>
      </c>
      <c r="L255" s="44"/>
      <c r="M255" s="169">
        <f t="shared" si="124"/>
        <v>610919.22</v>
      </c>
      <c r="N255" s="44"/>
      <c r="O255" s="44">
        <f t="shared" si="127"/>
        <v>36149.066272189353</v>
      </c>
      <c r="Q255" s="67">
        <f t="shared" si="125"/>
        <v>3.7259810279266303</v>
      </c>
      <c r="S255" s="76">
        <v>16.899999999999999</v>
      </c>
      <c r="T255" s="19"/>
      <c r="U255" s="281">
        <v>4.0317908294219142E-2</v>
      </c>
      <c r="W255" s="154">
        <f t="shared" si="128"/>
        <v>39116</v>
      </c>
      <c r="Y255" s="159">
        <f t="shared" si="126"/>
        <v>-2966.9337278106468</v>
      </c>
    </row>
    <row r="256" spans="1:25" x14ac:dyDescent="0.2">
      <c r="A256" s="21"/>
      <c r="C256" s="72" t="s">
        <v>163</v>
      </c>
      <c r="E256" s="1" t="s">
        <v>186</v>
      </c>
      <c r="F256" s="1" t="s">
        <v>104</v>
      </c>
      <c r="G256" s="221">
        <f>'SK Production Salvage'!Q$32</f>
        <v>0</v>
      </c>
      <c r="I256" s="170">
        <v>953200.45</v>
      </c>
      <c r="J256" s="43"/>
      <c r="K256" s="44">
        <v>349815</v>
      </c>
      <c r="L256" s="44"/>
      <c r="M256" s="169">
        <f t="shared" si="124"/>
        <v>603385.44999999995</v>
      </c>
      <c r="N256" s="44"/>
      <c r="O256" s="44">
        <f t="shared" si="127"/>
        <v>35915.800595238092</v>
      </c>
      <c r="Q256" s="67">
        <f t="shared" si="125"/>
        <v>3.7679168736479398</v>
      </c>
      <c r="S256" s="76">
        <v>16.8</v>
      </c>
      <c r="T256" s="19"/>
      <c r="U256" s="281">
        <v>4.0543413507620564E-2</v>
      </c>
      <c r="W256" s="154">
        <f t="shared" si="128"/>
        <v>38646</v>
      </c>
      <c r="Y256" s="159">
        <f t="shared" si="126"/>
        <v>-2730.1994047619082</v>
      </c>
    </row>
    <row r="257" spans="1:25" x14ac:dyDescent="0.2">
      <c r="A257" s="21"/>
      <c r="C257" s="72" t="s">
        <v>164</v>
      </c>
      <c r="E257" s="1" t="s">
        <v>186</v>
      </c>
      <c r="F257" s="1" t="s">
        <v>104</v>
      </c>
      <c r="G257" s="221">
        <f>'SK Production Salvage'!Q$32</f>
        <v>0</v>
      </c>
      <c r="I257" s="170">
        <v>706963.22</v>
      </c>
      <c r="J257" s="43"/>
      <c r="K257" s="44">
        <v>213484</v>
      </c>
      <c r="L257" s="44"/>
      <c r="M257" s="169">
        <f t="shared" si="124"/>
        <v>493479.22</v>
      </c>
      <c r="N257" s="44"/>
      <c r="O257" s="44">
        <f t="shared" si="127"/>
        <v>25049.706598984772</v>
      </c>
      <c r="Q257" s="67">
        <f t="shared" si="125"/>
        <v>3.5432828597483152</v>
      </c>
      <c r="S257" s="76">
        <v>19.7</v>
      </c>
      <c r="T257" s="19"/>
      <c r="U257" s="281">
        <v>3.7986417454644955E-2</v>
      </c>
      <c r="W257" s="154">
        <f t="shared" si="128"/>
        <v>26855</v>
      </c>
      <c r="Y257" s="159">
        <f t="shared" si="126"/>
        <v>-1805.2934010152276</v>
      </c>
    </row>
    <row r="258" spans="1:25" x14ac:dyDescent="0.2">
      <c r="A258" s="21"/>
      <c r="C258" s="72" t="s">
        <v>165</v>
      </c>
      <c r="E258" s="1" t="s">
        <v>186</v>
      </c>
      <c r="F258" s="1" t="s">
        <v>104</v>
      </c>
      <c r="G258" s="221">
        <f>'SK Production Salvage'!Q$32</f>
        <v>0</v>
      </c>
      <c r="I258" s="170">
        <v>1594892.41</v>
      </c>
      <c r="J258" s="43"/>
      <c r="K258" s="44">
        <v>447269</v>
      </c>
      <c r="L258" s="44"/>
      <c r="M258" s="169">
        <f t="shared" si="124"/>
        <v>1147623.4099999999</v>
      </c>
      <c r="N258" s="44"/>
      <c r="O258" s="44">
        <f t="shared" si="127"/>
        <v>58254.995431472082</v>
      </c>
      <c r="Q258" s="67">
        <f t="shared" si="125"/>
        <v>3.6525971950341205</v>
      </c>
      <c r="S258" s="76">
        <v>19.7</v>
      </c>
      <c r="T258" s="19"/>
      <c r="U258" s="281">
        <v>3.9142452248550112E-2</v>
      </c>
      <c r="W258" s="154">
        <f t="shared" si="128"/>
        <v>62428.000000000007</v>
      </c>
      <c r="Y258" s="159">
        <f t="shared" si="126"/>
        <v>-4173.0045685279256</v>
      </c>
    </row>
    <row r="259" spans="1:25" x14ac:dyDescent="0.2">
      <c r="A259" s="21"/>
      <c r="C259" s="72" t="s">
        <v>166</v>
      </c>
      <c r="E259" s="1" t="s">
        <v>186</v>
      </c>
      <c r="F259" s="1" t="s">
        <v>104</v>
      </c>
      <c r="G259" s="221">
        <f>'SK Production Salvage'!Q$32</f>
        <v>0</v>
      </c>
      <c r="I259" s="170">
        <v>1843364.42</v>
      </c>
      <c r="J259" s="43"/>
      <c r="K259" s="44">
        <v>481481</v>
      </c>
      <c r="L259" s="44"/>
      <c r="M259" s="169">
        <f t="shared" si="124"/>
        <v>1361883.42</v>
      </c>
      <c r="N259" s="44"/>
      <c r="O259" s="44">
        <f t="shared" si="127"/>
        <v>63050.158333333326</v>
      </c>
      <c r="Q259" s="67">
        <f t="shared" si="125"/>
        <v>3.4203849032375993</v>
      </c>
      <c r="S259" s="76">
        <v>21.6</v>
      </c>
      <c r="T259" s="19"/>
      <c r="U259" s="281">
        <v>3.6501192748420307E-2</v>
      </c>
      <c r="W259" s="154">
        <f t="shared" si="128"/>
        <v>67285</v>
      </c>
      <c r="Y259" s="159">
        <f t="shared" si="126"/>
        <v>-4234.8416666666744</v>
      </c>
    </row>
    <row r="260" spans="1:25" x14ac:dyDescent="0.2">
      <c r="A260" s="21"/>
      <c r="C260" s="72" t="s">
        <v>167</v>
      </c>
      <c r="E260" s="1" t="s">
        <v>186</v>
      </c>
      <c r="F260" s="1" t="s">
        <v>104</v>
      </c>
      <c r="G260" s="221">
        <f>'SK Production Salvage'!Q$32</f>
        <v>0</v>
      </c>
      <c r="I260" s="170">
        <v>1836141.17</v>
      </c>
      <c r="J260" s="43"/>
      <c r="K260" s="44">
        <v>479594</v>
      </c>
      <c r="L260" s="44"/>
      <c r="M260" s="169">
        <f t="shared" si="124"/>
        <v>1356547.17</v>
      </c>
      <c r="N260" s="44"/>
      <c r="O260" s="44">
        <f t="shared" si="127"/>
        <v>62803.109722222216</v>
      </c>
      <c r="Q260" s="67">
        <f t="shared" si="125"/>
        <v>3.4203856843002014</v>
      </c>
      <c r="S260" s="76">
        <v>21.6</v>
      </c>
      <c r="T260" s="19"/>
      <c r="U260" s="281">
        <v>3.6501550695037244E-2</v>
      </c>
      <c r="W260" s="154">
        <f t="shared" si="128"/>
        <v>67022</v>
      </c>
      <c r="Y260" s="159">
        <f t="shared" si="126"/>
        <v>-4218.8902777777839</v>
      </c>
    </row>
    <row r="261" spans="1:25" x14ac:dyDescent="0.2">
      <c r="A261" s="21"/>
      <c r="C261" s="72" t="s">
        <v>168</v>
      </c>
      <c r="E261" s="1" t="s">
        <v>186</v>
      </c>
      <c r="F261" s="1" t="s">
        <v>104</v>
      </c>
      <c r="G261" s="221">
        <f>'SK Production Salvage'!Q$32</f>
        <v>0</v>
      </c>
      <c r="I261" s="170">
        <v>1890840.33</v>
      </c>
      <c r="J261" s="43"/>
      <c r="K261" s="44">
        <v>488486</v>
      </c>
      <c r="L261" s="44"/>
      <c r="M261" s="169">
        <f t="shared" si="124"/>
        <v>1402354.33</v>
      </c>
      <c r="N261" s="44"/>
      <c r="O261" s="44">
        <f t="shared" si="127"/>
        <v>64923.811574074076</v>
      </c>
      <c r="Q261" s="67">
        <f t="shared" si="125"/>
        <v>3.4335956634727625</v>
      </c>
      <c r="S261" s="76">
        <v>21.6</v>
      </c>
      <c r="T261" s="19"/>
      <c r="U261" s="281">
        <v>3.6633447521187579E-2</v>
      </c>
      <c r="W261" s="154">
        <f t="shared" si="128"/>
        <v>69268</v>
      </c>
      <c r="Y261" s="159">
        <f t="shared" si="126"/>
        <v>-4344.1884259259241</v>
      </c>
    </row>
    <row r="262" spans="1:25" x14ac:dyDescent="0.2">
      <c r="A262" s="21"/>
      <c r="C262" s="72" t="s">
        <v>169</v>
      </c>
      <c r="E262" s="1" t="s">
        <v>186</v>
      </c>
      <c r="F262" s="1" t="s">
        <v>104</v>
      </c>
      <c r="G262" s="221">
        <f>'SK Production Salvage'!Q$32</f>
        <v>0</v>
      </c>
      <c r="I262" s="172">
        <v>4387836.09</v>
      </c>
      <c r="J262" s="43"/>
      <c r="K262" s="44">
        <v>977530</v>
      </c>
      <c r="L262" s="44"/>
      <c r="M262" s="169">
        <f t="shared" si="124"/>
        <v>3410306.09</v>
      </c>
      <c r="N262" s="44"/>
      <c r="O262" s="44">
        <f t="shared" si="127"/>
        <v>157884.54120370367</v>
      </c>
      <c r="Q262" s="67">
        <f t="shared" si="125"/>
        <v>3.5982324308678466</v>
      </c>
      <c r="S262" s="76">
        <v>21.6</v>
      </c>
      <c r="T262" s="19"/>
      <c r="U262" s="281">
        <v>3.8272168001608285E-2</v>
      </c>
      <c r="W262" s="158">
        <f t="shared" si="128"/>
        <v>167932</v>
      </c>
      <c r="Y262" s="164">
        <f t="shared" si="126"/>
        <v>-10047.458796296327</v>
      </c>
    </row>
    <row r="263" spans="1:25" x14ac:dyDescent="0.2">
      <c r="A263" s="21"/>
      <c r="E263" s="1"/>
      <c r="F263" s="1"/>
      <c r="G263" s="221"/>
      <c r="I263" s="170"/>
      <c r="K263" s="37"/>
      <c r="L263" s="33"/>
      <c r="M263" s="169"/>
      <c r="N263" s="33"/>
      <c r="O263" s="37"/>
      <c r="Q263" s="21"/>
      <c r="S263" s="20"/>
      <c r="T263" s="19"/>
      <c r="U263" s="281"/>
    </row>
    <row r="264" spans="1:25" x14ac:dyDescent="0.2">
      <c r="A264" s="21"/>
      <c r="C264" s="18" t="s">
        <v>38</v>
      </c>
      <c r="E264" s="1"/>
      <c r="F264" s="1"/>
      <c r="G264" s="221"/>
      <c r="I264" s="170">
        <f>+SUBTOTAL(9,I249:I263)</f>
        <v>20692503.310000002</v>
      </c>
      <c r="K264" s="170">
        <f>+SUBTOTAL(9,K249:K263)</f>
        <v>6082199</v>
      </c>
      <c r="L264" s="33"/>
      <c r="M264" s="170">
        <f>+SUBTOTAL(9,M249:M263)</f>
        <v>14610304.309999999</v>
      </c>
      <c r="N264" s="33"/>
      <c r="O264" s="170">
        <f>+SUBTOTAL(9,O249:O263)</f>
        <v>808428.73244576412</v>
      </c>
      <c r="Q264" s="67">
        <f t="shared" ref="Q264" si="129">IF(O264/I264*100=0,"-     ",O264/I264*100)</f>
        <v>3.9068677208091942</v>
      </c>
      <c r="S264" s="76">
        <v>18.100000000000001</v>
      </c>
      <c r="T264" s="19"/>
      <c r="U264" s="281">
        <v>4.1836117507427856E-2</v>
      </c>
      <c r="W264" s="170">
        <f>+SUBTOTAL(9,W249:W263)</f>
        <v>865694</v>
      </c>
      <c r="Y264" s="170">
        <f>+SUBTOTAL(9,Y249:Y263)</f>
        <v>-57265.267554235892</v>
      </c>
    </row>
    <row r="265" spans="1:25" x14ac:dyDescent="0.2">
      <c r="A265" s="21"/>
      <c r="E265" s="1"/>
      <c r="F265" s="1"/>
      <c r="G265" s="221"/>
      <c r="I265" s="170"/>
      <c r="K265" s="33"/>
      <c r="L265" s="33"/>
      <c r="M265" s="33"/>
      <c r="N265" s="33"/>
      <c r="O265" s="33"/>
      <c r="Q265" s="21"/>
      <c r="S265" s="20"/>
      <c r="T265" s="19"/>
      <c r="U265" s="281"/>
    </row>
    <row r="266" spans="1:25" x14ac:dyDescent="0.2">
      <c r="A266" s="21">
        <v>346</v>
      </c>
      <c r="C266" t="s">
        <v>140</v>
      </c>
      <c r="G266" s="220"/>
      <c r="I266" s="170"/>
      <c r="K266" s="33"/>
      <c r="L266" s="33"/>
      <c r="M266" s="33"/>
      <c r="N266" s="33"/>
      <c r="O266" s="33"/>
      <c r="T266" s="19"/>
      <c r="U266" s="281"/>
    </row>
    <row r="267" spans="1:25" x14ac:dyDescent="0.2">
      <c r="A267" s="21"/>
      <c r="C267" s="11" t="s">
        <v>106</v>
      </c>
      <c r="E267" s="1" t="s">
        <v>120</v>
      </c>
      <c r="F267" s="1" t="s">
        <v>104</v>
      </c>
      <c r="G267" s="221">
        <f>'SK Production Salvage'!Q$33</f>
        <v>0</v>
      </c>
      <c r="I267" s="170">
        <v>9488.39</v>
      </c>
      <c r="J267" s="43"/>
      <c r="K267" s="44">
        <v>368</v>
      </c>
      <c r="L267" s="44"/>
      <c r="M267" s="169">
        <f t="shared" ref="M267:M277" si="130">+((1-G267)*I267)-K267</f>
        <v>9120.39</v>
      </c>
      <c r="N267" s="44"/>
      <c r="O267" s="44">
        <f t="shared" ref="O267:O277" si="131">M267/S267</f>
        <v>1216.0519999999999</v>
      </c>
      <c r="Q267" s="67">
        <f t="shared" ref="Q267:Q277" si="132">IF(O267/I267*100=0,"-     ",O267/I267*100)</f>
        <v>12.816210126270105</v>
      </c>
      <c r="S267" s="76">
        <v>7.5</v>
      </c>
      <c r="T267" s="19"/>
      <c r="U267" s="281">
        <v>0.13479631423244617</v>
      </c>
      <c r="W267" s="154">
        <f t="shared" ref="W267:W277" si="133">I267*U267</f>
        <v>1278.9999999999998</v>
      </c>
      <c r="Y267" s="159">
        <f t="shared" ref="Y267:Y277" si="134">O267-W267</f>
        <v>-62.947999999999865</v>
      </c>
    </row>
    <row r="268" spans="1:25" x14ac:dyDescent="0.2">
      <c r="A268" s="21"/>
      <c r="C268" s="72" t="s">
        <v>170</v>
      </c>
      <c r="E268" s="1" t="s">
        <v>120</v>
      </c>
      <c r="F268" s="1" t="s">
        <v>104</v>
      </c>
      <c r="G268" s="221">
        <f>'SK Production Salvage'!Q$33</f>
        <v>0</v>
      </c>
      <c r="I268" s="170">
        <v>9494.3799999999992</v>
      </c>
      <c r="J268" s="43"/>
      <c r="K268" s="44">
        <v>374</v>
      </c>
      <c r="L268" s="44"/>
      <c r="M268" s="169">
        <f t="shared" si="130"/>
        <v>9120.3799999999992</v>
      </c>
      <c r="N268" s="44"/>
      <c r="O268" s="44">
        <f t="shared" si="131"/>
        <v>1403.1353846153845</v>
      </c>
      <c r="Q268" s="67">
        <f t="shared" si="132"/>
        <v>14.778588855885108</v>
      </c>
      <c r="S268" s="76">
        <v>6.5</v>
      </c>
      <c r="T268" s="19"/>
      <c r="U268" s="281">
        <v>0.15546038814540813</v>
      </c>
      <c r="W268" s="154">
        <f t="shared" si="133"/>
        <v>1476</v>
      </c>
      <c r="Y268" s="159">
        <f t="shared" si="134"/>
        <v>-72.86461538461549</v>
      </c>
    </row>
    <row r="269" spans="1:25" x14ac:dyDescent="0.2">
      <c r="A269" s="21"/>
      <c r="C269" s="72" t="s">
        <v>160</v>
      </c>
      <c r="E269" s="1" t="s">
        <v>120</v>
      </c>
      <c r="F269" s="1" t="s">
        <v>104</v>
      </c>
      <c r="G269" s="221">
        <f>'SK Production Salvage'!Q$33</f>
        <v>0</v>
      </c>
      <c r="I269" s="170">
        <v>1281034.19</v>
      </c>
      <c r="J269" s="43"/>
      <c r="K269" s="44">
        <v>401565</v>
      </c>
      <c r="L269" s="44"/>
      <c r="M269" s="169">
        <f t="shared" si="130"/>
        <v>879469.19</v>
      </c>
      <c r="N269" s="44"/>
      <c r="O269" s="44">
        <f t="shared" si="131"/>
        <v>45568.351813471498</v>
      </c>
      <c r="Q269" s="67">
        <f t="shared" si="132"/>
        <v>3.5571534443956958</v>
      </c>
      <c r="S269" s="76">
        <v>19.3</v>
      </c>
      <c r="T269" s="19"/>
      <c r="U269" s="281">
        <v>3.8194921245622647E-2</v>
      </c>
      <c r="W269" s="154">
        <f t="shared" si="133"/>
        <v>48929</v>
      </c>
      <c r="Y269" s="159">
        <f t="shared" si="134"/>
        <v>-3360.6481865285023</v>
      </c>
    </row>
    <row r="270" spans="1:25" x14ac:dyDescent="0.2">
      <c r="A270" s="21"/>
      <c r="C270" s="72" t="s">
        <v>161</v>
      </c>
      <c r="E270" s="1" t="s">
        <v>120</v>
      </c>
      <c r="F270" s="1" t="s">
        <v>104</v>
      </c>
      <c r="G270" s="221">
        <f>'SK Production Salvage'!Q$33</f>
        <v>0</v>
      </c>
      <c r="I270" s="170">
        <v>2395225.12</v>
      </c>
      <c r="J270" s="43"/>
      <c r="K270" s="44">
        <v>815731</v>
      </c>
      <c r="L270" s="44"/>
      <c r="M270" s="169">
        <f t="shared" si="130"/>
        <v>1579494.12</v>
      </c>
      <c r="N270" s="44"/>
      <c r="O270" s="44">
        <f t="shared" si="131"/>
        <v>81839.073575129543</v>
      </c>
      <c r="Q270" s="67">
        <f t="shared" si="132"/>
        <v>3.416759155194963</v>
      </c>
      <c r="S270" s="76">
        <v>19.3</v>
      </c>
      <c r="T270" s="19"/>
      <c r="U270" s="281">
        <v>3.679236630584435E-2</v>
      </c>
      <c r="W270" s="154">
        <f t="shared" si="133"/>
        <v>88126</v>
      </c>
      <c r="Y270" s="159">
        <f t="shared" si="134"/>
        <v>-6286.9264248704567</v>
      </c>
    </row>
    <row r="271" spans="1:25" x14ac:dyDescent="0.2">
      <c r="A271" s="21"/>
      <c r="C271" s="72" t="s">
        <v>162</v>
      </c>
      <c r="E271" s="1" t="s">
        <v>120</v>
      </c>
      <c r="F271" s="1" t="s">
        <v>104</v>
      </c>
      <c r="G271" s="221">
        <f>'SK Production Salvage'!Q$33</f>
        <v>0</v>
      </c>
      <c r="I271" s="170">
        <v>22455.77</v>
      </c>
      <c r="J271" s="43"/>
      <c r="K271" s="44">
        <v>8149</v>
      </c>
      <c r="L271" s="44"/>
      <c r="M271" s="169">
        <f t="shared" si="130"/>
        <v>14306.77</v>
      </c>
      <c r="N271" s="44"/>
      <c r="O271" s="44">
        <f t="shared" si="131"/>
        <v>822.2281609195403</v>
      </c>
      <c r="Q271" s="67">
        <f t="shared" si="132"/>
        <v>3.6615451659842453</v>
      </c>
      <c r="S271" s="76">
        <v>17.399999999999999</v>
      </c>
      <c r="T271" s="19"/>
      <c r="U271" s="281">
        <v>3.9544402173695224E-2</v>
      </c>
      <c r="W271" s="154">
        <f t="shared" si="133"/>
        <v>888</v>
      </c>
      <c r="Y271" s="159">
        <f t="shared" si="134"/>
        <v>-65.771839080459699</v>
      </c>
    </row>
    <row r="272" spans="1:25" x14ac:dyDescent="0.2">
      <c r="A272" s="21"/>
      <c r="C272" s="72" t="s">
        <v>163</v>
      </c>
      <c r="E272" s="1" t="s">
        <v>120</v>
      </c>
      <c r="F272" s="1" t="s">
        <v>104</v>
      </c>
      <c r="G272" s="221">
        <f>'SK Production Salvage'!Q$33</f>
        <v>0</v>
      </c>
      <c r="I272" s="170">
        <v>23047.78</v>
      </c>
      <c r="J272" s="43"/>
      <c r="K272" s="44">
        <v>8142</v>
      </c>
      <c r="L272" s="44"/>
      <c r="M272" s="169">
        <f t="shared" si="130"/>
        <v>14905.779999999999</v>
      </c>
      <c r="N272" s="44"/>
      <c r="O272" s="44">
        <f t="shared" si="131"/>
        <v>856.65402298850574</v>
      </c>
      <c r="Q272" s="67">
        <f t="shared" si="132"/>
        <v>3.7168613332325533</v>
      </c>
      <c r="S272" s="76">
        <v>17.399999999999999</v>
      </c>
      <c r="T272" s="19"/>
      <c r="U272" s="281">
        <v>4.0090629119160288E-2</v>
      </c>
      <c r="W272" s="154">
        <f t="shared" si="133"/>
        <v>924.00000000000011</v>
      </c>
      <c r="Y272" s="159">
        <f t="shared" si="134"/>
        <v>-67.345977011494369</v>
      </c>
    </row>
    <row r="273" spans="1:25" x14ac:dyDescent="0.2">
      <c r="A273" s="21"/>
      <c r="C273" s="72" t="s">
        <v>164</v>
      </c>
      <c r="E273" s="1" t="s">
        <v>120</v>
      </c>
      <c r="F273" s="1" t="s">
        <v>104</v>
      </c>
      <c r="G273" s="221">
        <f>'SK Production Salvage'!Q$33</f>
        <v>0</v>
      </c>
      <c r="I273" s="170">
        <v>14528.92</v>
      </c>
      <c r="J273" s="43"/>
      <c r="K273" s="44">
        <v>3935</v>
      </c>
      <c r="L273" s="44"/>
      <c r="M273" s="169">
        <f t="shared" si="130"/>
        <v>10593.92</v>
      </c>
      <c r="N273" s="44"/>
      <c r="O273" s="44">
        <f t="shared" si="131"/>
        <v>519.30980392156869</v>
      </c>
      <c r="Q273" s="67">
        <f t="shared" si="132"/>
        <v>3.5743180079563293</v>
      </c>
      <c r="S273" s="76">
        <v>20.399999999999999</v>
      </c>
      <c r="T273" s="19"/>
      <c r="U273" s="281">
        <v>3.8199673478827058E-2</v>
      </c>
      <c r="W273" s="154">
        <f t="shared" si="133"/>
        <v>555</v>
      </c>
      <c r="Y273" s="159">
        <f t="shared" si="134"/>
        <v>-35.690196078431313</v>
      </c>
    </row>
    <row r="274" spans="1:25" x14ac:dyDescent="0.2">
      <c r="A274" s="21"/>
      <c r="C274" s="72" t="s">
        <v>166</v>
      </c>
      <c r="E274" s="1" t="s">
        <v>120</v>
      </c>
      <c r="F274" s="1" t="s">
        <v>104</v>
      </c>
      <c r="G274" s="221">
        <f>'SK Production Salvage'!Q$33</f>
        <v>0</v>
      </c>
      <c r="I274" s="170">
        <v>5204.51</v>
      </c>
      <c r="J274" s="43"/>
      <c r="K274" s="44">
        <v>1298</v>
      </c>
      <c r="L274" s="44"/>
      <c r="M274" s="169">
        <f t="shared" si="130"/>
        <v>3906.51</v>
      </c>
      <c r="N274" s="44"/>
      <c r="O274" s="44">
        <f t="shared" si="131"/>
        <v>175.17982062780268</v>
      </c>
      <c r="Q274" s="67">
        <f t="shared" si="132"/>
        <v>3.3659234131129088</v>
      </c>
      <c r="S274" s="76">
        <v>22.3</v>
      </c>
      <c r="T274" s="19"/>
      <c r="U274" s="281">
        <v>3.5930375770245424E-2</v>
      </c>
      <c r="W274" s="154">
        <f t="shared" si="133"/>
        <v>187.00000000000003</v>
      </c>
      <c r="Y274" s="159">
        <f t="shared" si="134"/>
        <v>-11.820179372197344</v>
      </c>
    </row>
    <row r="275" spans="1:25" x14ac:dyDescent="0.2">
      <c r="A275" s="21"/>
      <c r="C275" s="72" t="s">
        <v>167</v>
      </c>
      <c r="E275" s="1" t="s">
        <v>120</v>
      </c>
      <c r="F275" s="1" t="s">
        <v>104</v>
      </c>
      <c r="G275" s="221">
        <f>'SK Production Salvage'!Q$33</f>
        <v>0</v>
      </c>
      <c r="I275" s="170">
        <v>5182.59</v>
      </c>
      <c r="J275" s="43"/>
      <c r="K275" s="44">
        <v>1292</v>
      </c>
      <c r="L275" s="44"/>
      <c r="M275" s="169">
        <f t="shared" si="130"/>
        <v>3890.59</v>
      </c>
      <c r="N275" s="44"/>
      <c r="O275" s="44">
        <f t="shared" si="131"/>
        <v>174.46591928251121</v>
      </c>
      <c r="Q275" s="67">
        <f t="shared" si="132"/>
        <v>3.3663847474430972</v>
      </c>
      <c r="S275" s="76">
        <v>22.3</v>
      </c>
      <c r="T275" s="19"/>
      <c r="U275" s="281">
        <v>3.5889391211730043E-2</v>
      </c>
      <c r="W275" s="154">
        <f t="shared" si="133"/>
        <v>186</v>
      </c>
      <c r="Y275" s="159">
        <f t="shared" si="134"/>
        <v>-11.534080717488791</v>
      </c>
    </row>
    <row r="276" spans="1:25" x14ac:dyDescent="0.2">
      <c r="A276" s="21"/>
      <c r="C276" s="72" t="s">
        <v>168</v>
      </c>
      <c r="E276" s="1" t="s">
        <v>120</v>
      </c>
      <c r="F276" s="1" t="s">
        <v>104</v>
      </c>
      <c r="G276" s="221">
        <f>'SK Production Salvage'!Q$33</f>
        <v>0</v>
      </c>
      <c r="I276" s="170">
        <v>5328.44</v>
      </c>
      <c r="J276" s="43"/>
      <c r="K276" s="44">
        <v>1315</v>
      </c>
      <c r="L276" s="44"/>
      <c r="M276" s="169">
        <f t="shared" si="130"/>
        <v>4013.4399999999996</v>
      </c>
      <c r="N276" s="44"/>
      <c r="O276" s="44">
        <f t="shared" si="131"/>
        <v>179.97488789237667</v>
      </c>
      <c r="Q276" s="67">
        <f t="shared" si="132"/>
        <v>3.3776281217837996</v>
      </c>
      <c r="S276" s="76">
        <v>22.3</v>
      </c>
      <c r="T276" s="19"/>
      <c r="U276" s="281">
        <v>3.6033060332855395E-2</v>
      </c>
      <c r="W276" s="154">
        <f t="shared" si="133"/>
        <v>191.99999999999997</v>
      </c>
      <c r="Y276" s="159">
        <f t="shared" si="134"/>
        <v>-12.025112107623301</v>
      </c>
    </row>
    <row r="277" spans="1:25" x14ac:dyDescent="0.2">
      <c r="A277" s="21"/>
      <c r="C277" s="72" t="s">
        <v>169</v>
      </c>
      <c r="E277" s="1" t="s">
        <v>120</v>
      </c>
      <c r="F277" s="1" t="s">
        <v>104</v>
      </c>
      <c r="G277" s="221">
        <f>'SK Production Salvage'!Q$33</f>
        <v>0</v>
      </c>
      <c r="I277" s="172">
        <v>25332.91</v>
      </c>
      <c r="J277" s="43"/>
      <c r="K277" s="44">
        <v>2410</v>
      </c>
      <c r="L277" s="44"/>
      <c r="M277" s="169">
        <f t="shared" si="130"/>
        <v>22922.91</v>
      </c>
      <c r="N277" s="44"/>
      <c r="O277" s="44">
        <f t="shared" si="131"/>
        <v>1023.3441964285715</v>
      </c>
      <c r="Q277" s="67">
        <f t="shared" si="132"/>
        <v>4.0395840684255049</v>
      </c>
      <c r="S277" s="76">
        <v>22.4</v>
      </c>
      <c r="T277" s="19"/>
      <c r="U277" s="281">
        <v>4.2592817011547428E-2</v>
      </c>
      <c r="W277" s="158">
        <f t="shared" si="133"/>
        <v>1079</v>
      </c>
      <c r="Y277" s="164">
        <f t="shared" si="134"/>
        <v>-55.655803571428464</v>
      </c>
    </row>
    <row r="278" spans="1:25" x14ac:dyDescent="0.2">
      <c r="A278" s="21"/>
      <c r="E278" s="1"/>
      <c r="F278" s="1"/>
      <c r="G278" s="32"/>
      <c r="I278" s="170"/>
      <c r="K278" s="37"/>
      <c r="L278" s="33"/>
      <c r="M278" s="37"/>
      <c r="N278" s="33"/>
      <c r="O278" s="37"/>
      <c r="Q278" s="21"/>
      <c r="S278" s="20"/>
      <c r="T278" s="19"/>
      <c r="U278" s="281"/>
    </row>
    <row r="279" spans="1:25" x14ac:dyDescent="0.2">
      <c r="A279" s="21"/>
      <c r="C279" s="18" t="s">
        <v>141</v>
      </c>
      <c r="E279" s="1"/>
      <c r="F279" s="1"/>
      <c r="G279" s="32"/>
      <c r="I279" s="33">
        <f>+SUBTOTAL(9,I267:I278)</f>
        <v>3796322.9999999995</v>
      </c>
      <c r="K279" s="33">
        <f>+SUBTOTAL(9,K267:K278)</f>
        <v>1244579</v>
      </c>
      <c r="L279" s="33"/>
      <c r="M279" s="33">
        <f>+SUBTOTAL(9,M267:M278)</f>
        <v>2551743.9999999995</v>
      </c>
      <c r="N279" s="33"/>
      <c r="O279" s="33">
        <f>+SUBTOTAL(9,O267:O278)</f>
        <v>133777.76958527727</v>
      </c>
      <c r="Q279" s="67">
        <f t="shared" ref="Q279" si="135">IF(O279/I279*100=0,"-     ",O279/I279*100)</f>
        <v>3.5238774357523659</v>
      </c>
      <c r="S279" s="76">
        <v>19.100000000000001</v>
      </c>
      <c r="T279" s="19"/>
      <c r="U279" s="281">
        <v>3.7884289613923795E-2</v>
      </c>
      <c r="W279" s="33">
        <f>+SUBTOTAL(9,W267:W278)</f>
        <v>143821</v>
      </c>
      <c r="Y279" s="33">
        <f>+SUBTOTAL(9,Y267:Y278)</f>
        <v>-10043.230414722699</v>
      </c>
    </row>
    <row r="280" spans="1:25" x14ac:dyDescent="0.2">
      <c r="A280" s="21"/>
      <c r="E280" s="1"/>
      <c r="F280" s="1"/>
      <c r="G280" s="32"/>
      <c r="I280" s="159"/>
      <c r="K280" s="159"/>
      <c r="L280" s="33"/>
      <c r="M280" s="159"/>
      <c r="N280" s="33"/>
      <c r="O280" s="159"/>
      <c r="Q280" s="21"/>
      <c r="S280" s="20"/>
      <c r="T280" s="19"/>
      <c r="U280" s="281"/>
      <c r="W280" s="159"/>
    </row>
    <row r="281" spans="1:25" ht="15.75" x14ac:dyDescent="0.25">
      <c r="A281" s="21"/>
      <c r="C281" s="15" t="s">
        <v>39</v>
      </c>
      <c r="E281" s="2"/>
      <c r="G281" s="29"/>
      <c r="H281" s="14"/>
      <c r="I281" s="51">
        <f>+SUBTOTAL(9,I179:I280)</f>
        <v>237736376.65999991</v>
      </c>
      <c r="J281" s="14"/>
      <c r="K281" s="51">
        <f>+SUBTOTAL(9,K179:K280)</f>
        <v>70021698</v>
      </c>
      <c r="L281" s="38"/>
      <c r="M281" s="51">
        <f>+SUBTOTAL(9,M179:M280)</f>
        <v>168670732.44107497</v>
      </c>
      <c r="N281" s="38"/>
      <c r="O281" s="51">
        <f>+SUBTOTAL(9,O179:O280)</f>
        <v>9712676.2435735054</v>
      </c>
      <c r="P281" s="14"/>
      <c r="Q281" s="82">
        <f t="shared" ref="Q281" si="136">IF(O281/I281*100=0,"-     ",O281/I281*100)</f>
        <v>4.0854817340234586</v>
      </c>
      <c r="R281" s="252"/>
      <c r="S281" s="277">
        <v>17.399999999999999</v>
      </c>
      <c r="T281" s="19"/>
      <c r="U281" s="281">
        <v>4.3418037849386998E-2</v>
      </c>
      <c r="W281" s="51">
        <f>+SUBTOTAL(9,W179:W280)</f>
        <v>10322047</v>
      </c>
      <c r="Y281" s="51">
        <f>+SUBTOTAL(9,Y179:Y280)</f>
        <v>-609370.75642649189</v>
      </c>
    </row>
    <row r="282" spans="1:25" ht="15.75" x14ac:dyDescent="0.25">
      <c r="A282" s="21"/>
      <c r="C282" s="15"/>
      <c r="E282" s="2"/>
      <c r="G282" s="29"/>
      <c r="H282" s="14"/>
      <c r="I282" s="170"/>
      <c r="J282" s="14"/>
      <c r="K282" s="38"/>
      <c r="L282" s="38"/>
      <c r="M282" s="38"/>
      <c r="N282" s="38"/>
      <c r="O282" s="38"/>
      <c r="P282" s="14"/>
      <c r="Q282" s="21"/>
      <c r="S282" s="20"/>
      <c r="T282" s="19"/>
      <c r="U282" s="150"/>
    </row>
    <row r="283" spans="1:25" x14ac:dyDescent="0.2">
      <c r="A283" s="21"/>
      <c r="E283" s="2"/>
      <c r="G283" s="32"/>
      <c r="I283" s="170"/>
      <c r="K283" s="33"/>
      <c r="L283" s="33"/>
      <c r="M283" s="33"/>
      <c r="N283" s="33"/>
      <c r="O283" s="33"/>
      <c r="Q283" s="21"/>
      <c r="S283" s="20"/>
      <c r="T283" s="19"/>
      <c r="U283" s="150"/>
    </row>
    <row r="284" spans="1:25" ht="15.75" x14ac:dyDescent="0.25">
      <c r="A284" s="21"/>
      <c r="C284" s="4" t="s">
        <v>40</v>
      </c>
      <c r="E284" s="2"/>
      <c r="G284" s="32"/>
      <c r="I284" s="170"/>
      <c r="K284" s="33"/>
      <c r="L284" s="33"/>
      <c r="M284" s="33"/>
      <c r="N284" s="33"/>
      <c r="O284" s="33"/>
      <c r="Q284" s="21"/>
      <c r="S284" s="20"/>
      <c r="T284" s="19"/>
      <c r="U284" s="150"/>
    </row>
    <row r="285" spans="1:25" s="57" customFormat="1" ht="15.75" x14ac:dyDescent="0.25">
      <c r="A285" s="56"/>
      <c r="C285" s="60"/>
      <c r="E285" s="61"/>
      <c r="G285" s="41"/>
      <c r="I285" s="169"/>
      <c r="K285" s="62"/>
      <c r="L285" s="62"/>
      <c r="M285" s="62"/>
      <c r="N285" s="62"/>
      <c r="O285" s="62"/>
      <c r="Q285" s="56"/>
      <c r="S285" s="63"/>
      <c r="T285" s="64"/>
      <c r="U285" s="151"/>
      <c r="W285" s="156"/>
      <c r="Y285" s="161"/>
    </row>
    <row r="286" spans="1:25" s="57" customFormat="1" x14ac:dyDescent="0.2">
      <c r="A286" s="56">
        <v>350.1</v>
      </c>
      <c r="C286" s="57" t="s">
        <v>142</v>
      </c>
      <c r="E286" s="1" t="s">
        <v>187</v>
      </c>
      <c r="F286" s="1"/>
      <c r="G286" s="32">
        <v>0</v>
      </c>
      <c r="H286"/>
      <c r="I286" s="170">
        <v>7781410.5899999999</v>
      </c>
      <c r="J286" s="43"/>
      <c r="K286" s="44">
        <v>2271916</v>
      </c>
      <c r="L286" s="44"/>
      <c r="M286" s="44">
        <v>5509495</v>
      </c>
      <c r="N286" s="44"/>
      <c r="O286" s="44">
        <v>116377</v>
      </c>
      <c r="P286"/>
      <c r="Q286" s="67">
        <f t="shared" ref="Q286:Q293" si="137">IF(O286/I286*100=0,"-     ",O286/I286*100)</f>
        <v>1.4955771662988422</v>
      </c>
      <c r="R286"/>
      <c r="S286" s="76">
        <v>47.3</v>
      </c>
      <c r="T286" s="64"/>
      <c r="U286" s="286">
        <v>1.4955771662988422</v>
      </c>
      <c r="W286" s="154">
        <f>I286*(U286/100)</f>
        <v>116377.00000000001</v>
      </c>
      <c r="Y286" s="159">
        <f t="shared" ref="Y286:Y293" si="138">O286-W286</f>
        <v>0</v>
      </c>
    </row>
    <row r="287" spans="1:25" x14ac:dyDescent="0.2">
      <c r="A287" s="21">
        <v>352.1</v>
      </c>
      <c r="C287" t="s">
        <v>86</v>
      </c>
      <c r="E287" s="1" t="s">
        <v>122</v>
      </c>
      <c r="F287" s="1"/>
      <c r="G287" s="32">
        <v>-5</v>
      </c>
      <c r="I287" s="170">
        <v>6456555.1299999999</v>
      </c>
      <c r="J287" s="43"/>
      <c r="K287" s="44">
        <v>1500856</v>
      </c>
      <c r="L287" s="44"/>
      <c r="M287" s="44">
        <v>5278527</v>
      </c>
      <c r="N287" s="44"/>
      <c r="O287" s="44">
        <v>112155</v>
      </c>
      <c r="Q287" s="67">
        <f t="shared" si="137"/>
        <v>1.7370718245535992</v>
      </c>
      <c r="S287" s="76">
        <v>47.1</v>
      </c>
      <c r="T287" s="19"/>
      <c r="U287" s="281">
        <v>1.7370718245535992</v>
      </c>
      <c r="W287" s="154">
        <f t="shared" ref="W287:W292" si="139">I287*(U287/100)</f>
        <v>112155</v>
      </c>
      <c r="Y287" s="159">
        <f t="shared" si="138"/>
        <v>0</v>
      </c>
    </row>
    <row r="288" spans="1:25" x14ac:dyDescent="0.2">
      <c r="A288" s="21">
        <v>353.1</v>
      </c>
      <c r="C288" t="s">
        <v>87</v>
      </c>
      <c r="E288" s="1" t="s">
        <v>121</v>
      </c>
      <c r="F288" s="1"/>
      <c r="G288" s="32">
        <v>-10</v>
      </c>
      <c r="I288" s="170">
        <v>127564599.08</v>
      </c>
      <c r="J288" s="43"/>
      <c r="K288" s="44">
        <v>69433144</v>
      </c>
      <c r="L288" s="44"/>
      <c r="M288" s="44">
        <v>70887915</v>
      </c>
      <c r="N288" s="44"/>
      <c r="O288" s="44">
        <v>1763324</v>
      </c>
      <c r="Q288" s="67">
        <f t="shared" si="137"/>
        <v>1.3822988609043181</v>
      </c>
      <c r="S288" s="76">
        <v>40.200000000000003</v>
      </c>
      <c r="T288" s="19"/>
      <c r="U288" s="281">
        <v>1.3822988609043181</v>
      </c>
      <c r="W288" s="154">
        <f t="shared" si="139"/>
        <v>1763324</v>
      </c>
      <c r="Y288" s="159">
        <f t="shared" si="138"/>
        <v>0</v>
      </c>
    </row>
    <row r="289" spans="1:25" x14ac:dyDescent="0.2">
      <c r="A289" s="21">
        <v>354</v>
      </c>
      <c r="C289" t="s">
        <v>88</v>
      </c>
      <c r="E289" s="1" t="s">
        <v>188</v>
      </c>
      <c r="F289" s="1"/>
      <c r="G289" s="32">
        <v>-50</v>
      </c>
      <c r="I289" s="170">
        <v>40070495.049999997</v>
      </c>
      <c r="J289" s="43"/>
      <c r="K289" s="44">
        <v>22555849</v>
      </c>
      <c r="L289" s="44"/>
      <c r="M289" s="44">
        <v>37549894</v>
      </c>
      <c r="N289" s="44"/>
      <c r="O289" s="44">
        <v>688232</v>
      </c>
      <c r="Q289" s="67">
        <f t="shared" si="137"/>
        <v>1.7175530253400253</v>
      </c>
      <c r="S289" s="76">
        <v>54.6</v>
      </c>
      <c r="T289" s="19"/>
      <c r="U289" s="281">
        <v>1.7175530253400253</v>
      </c>
      <c r="W289" s="154">
        <f t="shared" si="139"/>
        <v>688232</v>
      </c>
      <c r="Y289" s="159">
        <f t="shared" si="138"/>
        <v>0</v>
      </c>
    </row>
    <row r="290" spans="1:25" x14ac:dyDescent="0.2">
      <c r="A290" s="21">
        <v>355</v>
      </c>
      <c r="C290" t="s">
        <v>89</v>
      </c>
      <c r="E290" s="1" t="s">
        <v>189</v>
      </c>
      <c r="F290" s="1"/>
      <c r="G290" s="32">
        <v>-55</v>
      </c>
      <c r="I290" s="170">
        <v>53282211.939999998</v>
      </c>
      <c r="J290" s="43"/>
      <c r="K290" s="44">
        <v>18093397</v>
      </c>
      <c r="L290" s="44"/>
      <c r="M290" s="44">
        <v>64494032</v>
      </c>
      <c r="N290" s="44"/>
      <c r="O290" s="44">
        <v>1542009</v>
      </c>
      <c r="Q290" s="67">
        <f t="shared" si="137"/>
        <v>2.8940408887987319</v>
      </c>
      <c r="S290" s="76">
        <v>41.8</v>
      </c>
      <c r="T290" s="19"/>
      <c r="U290" s="281">
        <v>2.8940408887987319</v>
      </c>
      <c r="W290" s="154">
        <f t="shared" si="139"/>
        <v>1542009</v>
      </c>
      <c r="Y290" s="159">
        <f t="shared" si="138"/>
        <v>0</v>
      </c>
    </row>
    <row r="291" spans="1:25" x14ac:dyDescent="0.2">
      <c r="A291" s="21">
        <v>356</v>
      </c>
      <c r="C291" t="s">
        <v>90</v>
      </c>
      <c r="E291" s="1" t="s">
        <v>190</v>
      </c>
      <c r="F291" s="1"/>
      <c r="G291" s="32">
        <v>-40</v>
      </c>
      <c r="I291" s="170">
        <v>47242306.840000004</v>
      </c>
      <c r="J291" s="43"/>
      <c r="K291" s="44">
        <v>24580970</v>
      </c>
      <c r="L291" s="44"/>
      <c r="M291" s="44">
        <v>41558260</v>
      </c>
      <c r="N291" s="44"/>
      <c r="O291" s="44">
        <v>1179283</v>
      </c>
      <c r="Q291" s="67">
        <f t="shared" si="137"/>
        <v>2.4962434709083734</v>
      </c>
      <c r="S291" s="76">
        <v>35.200000000000003</v>
      </c>
      <c r="T291" s="19"/>
      <c r="U291" s="281">
        <v>2.4962434709083734</v>
      </c>
      <c r="W291" s="154">
        <f t="shared" si="139"/>
        <v>1179283</v>
      </c>
      <c r="Y291" s="159">
        <f t="shared" si="138"/>
        <v>0</v>
      </c>
    </row>
    <row r="292" spans="1:25" x14ac:dyDescent="0.2">
      <c r="A292" s="21">
        <v>357</v>
      </c>
      <c r="C292" t="s">
        <v>91</v>
      </c>
      <c r="E292" s="1" t="s">
        <v>117</v>
      </c>
      <c r="F292" s="1"/>
      <c r="G292" s="32">
        <v>0</v>
      </c>
      <c r="I292" s="170">
        <v>2437093.5699999998</v>
      </c>
      <c r="J292" s="43"/>
      <c r="K292" s="44">
        <v>617934</v>
      </c>
      <c r="L292" s="44"/>
      <c r="M292" s="44">
        <v>1819160</v>
      </c>
      <c r="N292" s="44"/>
      <c r="O292" s="44">
        <v>40795</v>
      </c>
      <c r="Q292" s="67">
        <f t="shared" si="137"/>
        <v>1.6739201359429134</v>
      </c>
      <c r="S292" s="76">
        <v>44.6</v>
      </c>
      <c r="T292" s="19"/>
      <c r="U292" s="281">
        <v>1.6739201359429134</v>
      </c>
      <c r="W292" s="154">
        <f t="shared" si="139"/>
        <v>40795</v>
      </c>
      <c r="Y292" s="159">
        <f t="shared" si="138"/>
        <v>0</v>
      </c>
    </row>
    <row r="293" spans="1:25" x14ac:dyDescent="0.2">
      <c r="A293" s="21">
        <v>358</v>
      </c>
      <c r="C293" t="s">
        <v>92</v>
      </c>
      <c r="E293" s="1" t="s">
        <v>191</v>
      </c>
      <c r="F293" s="1"/>
      <c r="G293" s="32">
        <v>-5</v>
      </c>
      <c r="I293" s="172">
        <v>5659798.3799999999</v>
      </c>
      <c r="J293" s="43"/>
      <c r="K293" s="44">
        <v>2183949</v>
      </c>
      <c r="L293" s="44"/>
      <c r="M293" s="44">
        <v>3758839</v>
      </c>
      <c r="N293" s="44"/>
      <c r="O293" s="44">
        <v>168808</v>
      </c>
      <c r="Q293" s="67">
        <f t="shared" si="137"/>
        <v>2.9825797434148176</v>
      </c>
      <c r="S293" s="76">
        <v>22.3</v>
      </c>
      <c r="T293" s="19"/>
      <c r="U293" s="281">
        <v>2.9825797434148176</v>
      </c>
      <c r="W293" s="154">
        <f>I293*(U293/100)</f>
        <v>168808</v>
      </c>
      <c r="Y293" s="164">
        <f t="shared" si="138"/>
        <v>0</v>
      </c>
    </row>
    <row r="294" spans="1:25" x14ac:dyDescent="0.2">
      <c r="A294" s="21"/>
      <c r="E294" s="2"/>
      <c r="G294" s="32"/>
      <c r="I294" s="170"/>
      <c r="K294" s="37"/>
      <c r="L294" s="33"/>
      <c r="M294" s="37"/>
      <c r="N294" s="33"/>
      <c r="O294" s="37"/>
      <c r="Q294" s="21"/>
      <c r="S294" s="20"/>
      <c r="T294" s="19"/>
      <c r="U294" s="281"/>
    </row>
    <row r="295" spans="1:25" ht="15.75" x14ac:dyDescent="0.25">
      <c r="A295" s="21"/>
      <c r="C295" s="16" t="s">
        <v>43</v>
      </c>
      <c r="E295" s="10"/>
      <c r="F295" s="14"/>
      <c r="G295" s="29"/>
      <c r="H295" s="14"/>
      <c r="I295" s="174">
        <f>+SUBTOTAL(9,I286:I294)</f>
        <v>290494470.57999998</v>
      </c>
      <c r="J295" s="14"/>
      <c r="K295" s="174">
        <f>+SUBTOTAL(9,K286:K294)</f>
        <v>141238015</v>
      </c>
      <c r="L295" s="38"/>
      <c r="M295" s="174">
        <f>+SUBTOTAL(9,M286:M294)</f>
        <v>230856122</v>
      </c>
      <c r="N295" s="38"/>
      <c r="O295" s="174">
        <f>+SUBTOTAL(9,O286:O294)</f>
        <v>5610983</v>
      </c>
      <c r="Q295" s="82">
        <f t="shared" ref="Q295" si="140">IF(O295/I295*100=0,"-     ",O295/I295*100)</f>
        <v>1.9315283312612237</v>
      </c>
      <c r="R295" s="252"/>
      <c r="S295" s="277">
        <v>41.1</v>
      </c>
      <c r="T295" s="19"/>
      <c r="U295" s="281">
        <v>1.9315283312612237</v>
      </c>
      <c r="W295" s="174">
        <f>+SUBTOTAL(9,W286:W294)</f>
        <v>5610983</v>
      </c>
      <c r="Y295" s="174">
        <f>+SUBTOTAL(9,Y286:Y294)</f>
        <v>0</v>
      </c>
    </row>
    <row r="296" spans="1:25" ht="15.75" x14ac:dyDescent="0.25">
      <c r="A296" s="21"/>
      <c r="C296" s="16"/>
      <c r="E296" s="10"/>
      <c r="F296" s="14"/>
      <c r="G296" s="29"/>
      <c r="H296" s="14"/>
      <c r="I296" s="170"/>
      <c r="J296" s="14"/>
      <c r="K296" s="38"/>
      <c r="L296" s="38"/>
      <c r="M296" s="38"/>
      <c r="N296" s="38"/>
      <c r="O296" s="38"/>
      <c r="Q296" s="21"/>
      <c r="S296" s="20"/>
      <c r="T296" s="19"/>
      <c r="U296" s="281"/>
    </row>
    <row r="297" spans="1:25" x14ac:dyDescent="0.2">
      <c r="A297" s="21"/>
      <c r="E297" s="2"/>
      <c r="G297" s="32"/>
      <c r="I297" s="170"/>
      <c r="K297" s="33"/>
      <c r="L297" s="33"/>
      <c r="M297" s="33"/>
      <c r="N297" s="33"/>
      <c r="O297" s="33"/>
      <c r="Q297" s="21"/>
      <c r="S297" s="20"/>
      <c r="T297" s="19"/>
      <c r="U297" s="281"/>
    </row>
    <row r="298" spans="1:25" ht="15.75" x14ac:dyDescent="0.25">
      <c r="A298" s="21"/>
      <c r="B298" s="19"/>
      <c r="C298" s="4" t="s">
        <v>44</v>
      </c>
      <c r="D298" s="19"/>
      <c r="E298" s="2"/>
      <c r="F298" s="19"/>
      <c r="G298" s="32"/>
      <c r="H298" s="19"/>
      <c r="I298" s="170"/>
      <c r="J298" s="19"/>
      <c r="K298" s="33"/>
      <c r="L298" s="33"/>
      <c r="M298" s="33"/>
      <c r="N298" s="33"/>
      <c r="O298" s="33"/>
      <c r="P298" s="19"/>
      <c r="Q298" s="21"/>
      <c r="R298" s="19"/>
      <c r="S298" s="20"/>
      <c r="T298" s="19"/>
      <c r="U298" s="281"/>
    </row>
    <row r="299" spans="1:25" s="57" customFormat="1" ht="15.75" x14ac:dyDescent="0.25">
      <c r="A299" s="56"/>
      <c r="C299" s="60"/>
      <c r="E299" s="61"/>
      <c r="G299" s="41"/>
      <c r="I299" s="169"/>
      <c r="K299" s="62"/>
      <c r="L299" s="62"/>
      <c r="M299" s="62"/>
      <c r="N299" s="62"/>
      <c r="O299" s="62"/>
      <c r="Q299" s="56"/>
      <c r="S299" s="63"/>
      <c r="T299" s="64"/>
      <c r="U299" s="286"/>
      <c r="W299" s="156"/>
      <c r="Y299" s="161"/>
    </row>
    <row r="300" spans="1:25" x14ac:dyDescent="0.2">
      <c r="A300" s="21">
        <v>361</v>
      </c>
      <c r="C300" s="71" t="s">
        <v>125</v>
      </c>
      <c r="E300" s="1" t="s">
        <v>192</v>
      </c>
      <c r="F300" s="1"/>
      <c r="G300" s="32">
        <v>-10</v>
      </c>
      <c r="I300" s="170">
        <v>4257660.38</v>
      </c>
      <c r="J300" s="43"/>
      <c r="K300" s="44">
        <v>1934525</v>
      </c>
      <c r="L300" s="44"/>
      <c r="M300" s="44">
        <v>2748901</v>
      </c>
      <c r="N300" s="44"/>
      <c r="O300" s="44">
        <v>68679</v>
      </c>
      <c r="Q300" s="67">
        <f t="shared" ref="Q300:Q311" si="141">IF(O300/I300*100=0,"-     ",O300/I300*100)</f>
        <v>1.6130690066923563</v>
      </c>
      <c r="S300" s="76">
        <v>40</v>
      </c>
      <c r="T300" s="19"/>
      <c r="U300" s="281">
        <v>1.6130690066923563</v>
      </c>
      <c r="W300" s="154">
        <f>I300*(U300/100)</f>
        <v>68679</v>
      </c>
      <c r="Y300" s="159">
        <f t="shared" ref="Y300:Y311" si="142">O300-W300</f>
        <v>0</v>
      </c>
    </row>
    <row r="301" spans="1:25" x14ac:dyDescent="0.2">
      <c r="A301" s="21">
        <v>362</v>
      </c>
      <c r="C301" s="11" t="s">
        <v>41</v>
      </c>
      <c r="E301" s="1" t="s">
        <v>179</v>
      </c>
      <c r="F301" s="1"/>
      <c r="G301" s="32">
        <v>-15</v>
      </c>
      <c r="I301" s="170">
        <v>106268031.31999999</v>
      </c>
      <c r="J301" s="43"/>
      <c r="K301" s="44">
        <v>37506516</v>
      </c>
      <c r="L301" s="44"/>
      <c r="M301" s="44">
        <v>84701720</v>
      </c>
      <c r="N301" s="44"/>
      <c r="O301" s="44">
        <v>2221197</v>
      </c>
      <c r="Q301" s="67">
        <f t="shared" si="141"/>
        <v>2.0901836351060394</v>
      </c>
      <c r="S301" s="76">
        <v>38.1</v>
      </c>
      <c r="T301" s="19"/>
      <c r="U301" s="281">
        <v>2.0901836351060394</v>
      </c>
      <c r="W301" s="154">
        <f t="shared" ref="W301:W311" si="143">I301*(U301/100)</f>
        <v>2221197.0000000005</v>
      </c>
      <c r="Y301" s="159">
        <f t="shared" si="142"/>
        <v>0</v>
      </c>
    </row>
    <row r="302" spans="1:25" x14ac:dyDescent="0.2">
      <c r="A302" s="21">
        <v>364</v>
      </c>
      <c r="C302" t="s">
        <v>177</v>
      </c>
      <c r="E302" s="1" t="s">
        <v>123</v>
      </c>
      <c r="F302" s="1"/>
      <c r="G302" s="32">
        <v>-70</v>
      </c>
      <c r="I302" s="170">
        <v>135482459.5</v>
      </c>
      <c r="J302" s="43"/>
      <c r="K302" s="44">
        <v>68100569</v>
      </c>
      <c r="L302" s="44"/>
      <c r="M302" s="44">
        <v>162219612</v>
      </c>
      <c r="N302" s="44"/>
      <c r="O302" s="44">
        <v>4586729</v>
      </c>
      <c r="Q302" s="67">
        <f t="shared" si="141"/>
        <v>3.3854781031636056</v>
      </c>
      <c r="S302" s="76">
        <v>35.4</v>
      </c>
      <c r="T302" s="19"/>
      <c r="U302" s="281">
        <v>3.3854781031636056</v>
      </c>
      <c r="W302" s="154">
        <f t="shared" si="143"/>
        <v>4586729</v>
      </c>
      <c r="Y302" s="159">
        <f t="shared" si="142"/>
        <v>0</v>
      </c>
    </row>
    <row r="303" spans="1:25" x14ac:dyDescent="0.2">
      <c r="A303" s="21">
        <v>365</v>
      </c>
      <c r="C303" t="s">
        <v>42</v>
      </c>
      <c r="E303" s="1" t="s">
        <v>179</v>
      </c>
      <c r="F303" s="1"/>
      <c r="G303" s="32">
        <v>-60</v>
      </c>
      <c r="I303" s="170">
        <v>234012661.34</v>
      </c>
      <c r="J303" s="43"/>
      <c r="K303" s="44">
        <v>97059045</v>
      </c>
      <c r="L303" s="44"/>
      <c r="M303" s="44">
        <v>277361213</v>
      </c>
      <c r="N303" s="44"/>
      <c r="O303" s="44">
        <v>6977970</v>
      </c>
      <c r="Q303" s="67">
        <f t="shared" si="141"/>
        <v>2.9818771172648724</v>
      </c>
      <c r="S303" s="76">
        <v>39.700000000000003</v>
      </c>
      <c r="T303" s="19"/>
      <c r="U303" s="281">
        <v>2.9818771172648724</v>
      </c>
      <c r="W303" s="154">
        <f t="shared" si="143"/>
        <v>6977970</v>
      </c>
      <c r="Y303" s="159">
        <f t="shared" si="142"/>
        <v>0</v>
      </c>
    </row>
    <row r="304" spans="1:25" x14ac:dyDescent="0.2">
      <c r="A304" s="21">
        <v>366</v>
      </c>
      <c r="C304" s="71" t="s">
        <v>126</v>
      </c>
      <c r="E304" s="1" t="s">
        <v>193</v>
      </c>
      <c r="F304" s="1"/>
      <c r="G304" s="32">
        <v>-20</v>
      </c>
      <c r="I304" s="170">
        <v>69528364.129999995</v>
      </c>
      <c r="J304" s="43"/>
      <c r="K304" s="44">
        <v>26343100</v>
      </c>
      <c r="L304" s="44"/>
      <c r="M304" s="44">
        <v>57090937</v>
      </c>
      <c r="N304" s="44"/>
      <c r="O304" s="44">
        <v>1041697</v>
      </c>
      <c r="Q304" s="67">
        <f t="shared" si="141"/>
        <v>1.4982331499304327</v>
      </c>
      <c r="S304" s="76">
        <v>54.8</v>
      </c>
      <c r="T304" s="19"/>
      <c r="U304" s="281">
        <v>1.4982331499304327</v>
      </c>
      <c r="W304" s="154">
        <f t="shared" si="143"/>
        <v>1041697</v>
      </c>
      <c r="Y304" s="159">
        <f t="shared" si="142"/>
        <v>0</v>
      </c>
    </row>
    <row r="305" spans="1:25" x14ac:dyDescent="0.2">
      <c r="A305" s="21">
        <v>367</v>
      </c>
      <c r="C305" t="s">
        <v>45</v>
      </c>
      <c r="E305" s="1" t="s">
        <v>117</v>
      </c>
      <c r="F305" s="1"/>
      <c r="G305" s="32">
        <v>-20</v>
      </c>
      <c r="I305" s="170">
        <v>145471542.41</v>
      </c>
      <c r="J305" s="43"/>
      <c r="K305" s="44">
        <v>48421476</v>
      </c>
      <c r="L305" s="44"/>
      <c r="M305" s="44">
        <v>126144375</v>
      </c>
      <c r="N305" s="44"/>
      <c r="O305" s="44">
        <v>2797549</v>
      </c>
      <c r="Q305" s="67">
        <f t="shared" si="141"/>
        <v>1.923090216583619</v>
      </c>
      <c r="S305" s="76">
        <v>45.1</v>
      </c>
      <c r="T305" s="19"/>
      <c r="U305" s="281">
        <v>1.923090216583619</v>
      </c>
      <c r="W305" s="154">
        <f t="shared" si="143"/>
        <v>2797549</v>
      </c>
      <c r="Y305" s="159">
        <f t="shared" si="142"/>
        <v>0</v>
      </c>
    </row>
    <row r="306" spans="1:25" x14ac:dyDescent="0.2">
      <c r="A306" s="21">
        <v>368</v>
      </c>
      <c r="C306" t="s">
        <v>46</v>
      </c>
      <c r="E306" s="1" t="s">
        <v>186</v>
      </c>
      <c r="F306" s="1"/>
      <c r="G306" s="32">
        <v>-20</v>
      </c>
      <c r="I306" s="170">
        <v>140346229.93000001</v>
      </c>
      <c r="J306" s="43"/>
      <c r="K306" s="44">
        <v>63165088</v>
      </c>
      <c r="L306" s="44"/>
      <c r="M306" s="44">
        <v>105250388</v>
      </c>
      <c r="N306" s="44"/>
      <c r="O306" s="44">
        <v>3341572</v>
      </c>
      <c r="Q306" s="67">
        <f t="shared" si="141"/>
        <v>2.3809488873813454</v>
      </c>
      <c r="S306" s="76">
        <v>31.5</v>
      </c>
      <c r="T306" s="19"/>
      <c r="U306" s="281">
        <v>2.3809488873813454</v>
      </c>
      <c r="W306" s="154">
        <f t="shared" si="143"/>
        <v>3341571.9999999995</v>
      </c>
      <c r="Y306" s="159">
        <f t="shared" si="142"/>
        <v>0</v>
      </c>
    </row>
    <row r="307" spans="1:25" x14ac:dyDescent="0.2">
      <c r="A307" s="21">
        <v>369.1</v>
      </c>
      <c r="C307" t="s">
        <v>93</v>
      </c>
      <c r="E307" s="1" t="s">
        <v>183</v>
      </c>
      <c r="F307" s="1"/>
      <c r="G307" s="32">
        <v>-40</v>
      </c>
      <c r="I307" s="170">
        <v>6152801.5</v>
      </c>
      <c r="J307" s="43"/>
      <c r="K307" s="44">
        <v>1616005</v>
      </c>
      <c r="L307" s="44"/>
      <c r="M307" s="44">
        <v>6997917</v>
      </c>
      <c r="N307" s="44"/>
      <c r="O307" s="44">
        <v>204433</v>
      </c>
      <c r="Q307" s="67">
        <f t="shared" si="141"/>
        <v>3.3226002821641489</v>
      </c>
      <c r="S307" s="76">
        <v>34.200000000000003</v>
      </c>
      <c r="T307" s="19"/>
      <c r="U307" s="281">
        <v>3.3226002821641489</v>
      </c>
      <c r="W307" s="154">
        <f t="shared" si="143"/>
        <v>204432.99999999997</v>
      </c>
      <c r="Y307" s="159">
        <f t="shared" si="142"/>
        <v>0</v>
      </c>
    </row>
    <row r="308" spans="1:25" x14ac:dyDescent="0.2">
      <c r="A308" s="21">
        <v>369.2</v>
      </c>
      <c r="C308" t="s">
        <v>94</v>
      </c>
      <c r="E308" s="1" t="s">
        <v>190</v>
      </c>
      <c r="F308" s="1"/>
      <c r="G308" s="32">
        <v>-100</v>
      </c>
      <c r="I308" s="170">
        <v>21115396.68</v>
      </c>
      <c r="J308" s="43"/>
      <c r="K308" s="44">
        <v>19735617</v>
      </c>
      <c r="L308" s="44"/>
      <c r="M308" s="44">
        <v>22495176</v>
      </c>
      <c r="N308" s="44"/>
      <c r="O308" s="44">
        <v>758402</v>
      </c>
      <c r="Q308" s="67">
        <f t="shared" si="141"/>
        <v>3.5917014086613879</v>
      </c>
      <c r="S308" s="76">
        <v>29.7</v>
      </c>
      <c r="T308" s="19"/>
      <c r="U308" s="281">
        <v>3.5917014086613879</v>
      </c>
      <c r="W308" s="154">
        <f t="shared" si="143"/>
        <v>758401.99999999988</v>
      </c>
      <c r="Y308" s="159">
        <f t="shared" si="142"/>
        <v>0</v>
      </c>
    </row>
    <row r="309" spans="1:25" x14ac:dyDescent="0.2">
      <c r="A309" s="21">
        <v>370</v>
      </c>
      <c r="C309" t="s">
        <v>47</v>
      </c>
      <c r="E309" s="1" t="s">
        <v>194</v>
      </c>
      <c r="F309" s="1"/>
      <c r="G309" s="32">
        <v>0</v>
      </c>
      <c r="I309" s="170">
        <v>37655788.090000004</v>
      </c>
      <c r="J309" s="43"/>
      <c r="K309" s="44">
        <v>19907329</v>
      </c>
      <c r="L309" s="44"/>
      <c r="M309" s="44">
        <v>17748459</v>
      </c>
      <c r="N309" s="44"/>
      <c r="O309" s="44">
        <v>1099191</v>
      </c>
      <c r="Q309" s="67">
        <f t="shared" si="141"/>
        <v>2.9190492504707524</v>
      </c>
      <c r="S309" s="76">
        <v>16.100000000000001</v>
      </c>
      <c r="T309" s="19"/>
      <c r="U309" s="281">
        <v>2.9190492504707524</v>
      </c>
      <c r="W309" s="154">
        <f t="shared" si="143"/>
        <v>1099191</v>
      </c>
      <c r="Y309" s="159">
        <f t="shared" si="142"/>
        <v>0</v>
      </c>
    </row>
    <row r="310" spans="1:25" x14ac:dyDescent="0.2">
      <c r="A310" s="21">
        <v>373.1</v>
      </c>
      <c r="C310" t="s">
        <v>95</v>
      </c>
      <c r="E310" s="1" t="s">
        <v>195</v>
      </c>
      <c r="F310" s="1"/>
      <c r="G310" s="32">
        <v>-25</v>
      </c>
      <c r="I310" s="170">
        <v>34508233.240000002</v>
      </c>
      <c r="J310" s="43"/>
      <c r="K310" s="44">
        <v>12877300</v>
      </c>
      <c r="L310" s="44"/>
      <c r="M310" s="44">
        <v>30257992</v>
      </c>
      <c r="N310" s="44"/>
      <c r="O310" s="44">
        <v>1368855</v>
      </c>
      <c r="Q310" s="67">
        <f t="shared" si="141"/>
        <v>3.9667490087939372</v>
      </c>
      <c r="S310" s="76">
        <v>22.1</v>
      </c>
      <c r="T310" s="19"/>
      <c r="U310" s="281">
        <v>3.9667490087939372</v>
      </c>
      <c r="W310" s="154">
        <f t="shared" si="143"/>
        <v>1368855</v>
      </c>
      <c r="Y310" s="159">
        <f t="shared" si="142"/>
        <v>0</v>
      </c>
    </row>
    <row r="311" spans="1:25" x14ac:dyDescent="0.2">
      <c r="A311" s="21">
        <v>373.2</v>
      </c>
      <c r="C311" s="50" t="s">
        <v>102</v>
      </c>
      <c r="E311" s="1" t="s">
        <v>196</v>
      </c>
      <c r="F311" s="1"/>
      <c r="G311" s="32">
        <v>-30</v>
      </c>
      <c r="I311" s="172">
        <v>48188855.100000001</v>
      </c>
      <c r="J311" s="43"/>
      <c r="K311" s="44">
        <v>21419157</v>
      </c>
      <c r="L311" s="44"/>
      <c r="M311" s="44">
        <v>41226355</v>
      </c>
      <c r="N311" s="44"/>
      <c r="O311" s="44">
        <v>1660101</v>
      </c>
      <c r="Q311" s="67">
        <f t="shared" si="141"/>
        <v>3.4449895033924554</v>
      </c>
      <c r="S311" s="76">
        <v>24.8</v>
      </c>
      <c r="T311" s="19"/>
      <c r="U311" s="281">
        <v>3.4449895033924554</v>
      </c>
      <c r="W311" s="154">
        <f t="shared" si="143"/>
        <v>1660100.9999999998</v>
      </c>
      <c r="Y311" s="164">
        <f t="shared" si="142"/>
        <v>0</v>
      </c>
    </row>
    <row r="312" spans="1:25" x14ac:dyDescent="0.2">
      <c r="A312" s="21"/>
      <c r="E312" s="2"/>
      <c r="G312" s="32"/>
      <c r="I312" s="170"/>
      <c r="K312" s="37"/>
      <c r="L312" s="33"/>
      <c r="M312" s="37"/>
      <c r="N312" s="33"/>
      <c r="O312" s="37"/>
      <c r="Q312" s="21"/>
      <c r="S312" s="20"/>
      <c r="T312" s="19"/>
      <c r="U312" s="281"/>
    </row>
    <row r="313" spans="1:25" ht="15.75" x14ac:dyDescent="0.25">
      <c r="A313" s="21"/>
      <c r="C313" s="16" t="s">
        <v>48</v>
      </c>
      <c r="E313" s="10"/>
      <c r="F313" s="14"/>
      <c r="G313" s="29"/>
      <c r="H313" s="14"/>
      <c r="I313" s="38">
        <f>+SUBTOTAL(9,I300:I312)</f>
        <v>982988023.62</v>
      </c>
      <c r="J313" s="14"/>
      <c r="K313" s="38">
        <f>+SUBTOTAL(9,K300:K312)</f>
        <v>418085727</v>
      </c>
      <c r="L313" s="38"/>
      <c r="M313" s="38">
        <f>+SUBTOTAL(9,M300:M312)</f>
        <v>934243045</v>
      </c>
      <c r="N313" s="38"/>
      <c r="O313" s="38">
        <f>+SUBTOTAL(9,O300:O312)</f>
        <v>26126375</v>
      </c>
      <c r="P313" s="14"/>
      <c r="Q313" s="82">
        <f t="shared" ref="Q313" si="144">IF(O313/I313*100=0,"-     ",O313/I313*100)</f>
        <v>2.6578528295579562</v>
      </c>
      <c r="R313" s="252"/>
      <c r="S313" s="277">
        <v>35.799999999999997</v>
      </c>
      <c r="T313" s="19"/>
      <c r="U313" s="281">
        <v>2.6578528295579562</v>
      </c>
      <c r="W313" s="38">
        <f>+SUBTOTAL(9,W300:W312)</f>
        <v>26126375</v>
      </c>
      <c r="Y313" s="38">
        <f>+SUBTOTAL(9,Y300:Y312)</f>
        <v>0</v>
      </c>
    </row>
    <row r="314" spans="1:25" ht="15.75" x14ac:dyDescent="0.25">
      <c r="A314" s="21"/>
      <c r="C314" s="16"/>
      <c r="E314" s="10"/>
      <c r="F314" s="14"/>
      <c r="G314" s="29"/>
      <c r="H314" s="14"/>
      <c r="I314" s="170"/>
      <c r="J314" s="14"/>
      <c r="K314" s="38"/>
      <c r="L314" s="38"/>
      <c r="M314" s="38"/>
      <c r="N314" s="38"/>
      <c r="O314" s="38"/>
      <c r="P314" s="14"/>
      <c r="Q314" s="21"/>
      <c r="S314" s="12"/>
      <c r="T314" s="19"/>
      <c r="U314" s="281"/>
    </row>
    <row r="315" spans="1:25" x14ac:dyDescent="0.2">
      <c r="A315" s="21"/>
      <c r="E315" s="2"/>
      <c r="G315" s="32"/>
      <c r="I315" s="170"/>
      <c r="K315" s="33"/>
      <c r="L315" s="33"/>
      <c r="M315" s="33"/>
      <c r="N315" s="33"/>
      <c r="O315" s="33"/>
      <c r="Q315" s="21"/>
      <c r="S315" s="20"/>
      <c r="T315" s="19"/>
      <c r="U315" s="281"/>
    </row>
    <row r="316" spans="1:25" ht="15.75" x14ac:dyDescent="0.25">
      <c r="A316" s="21"/>
      <c r="C316" s="46" t="s">
        <v>49</v>
      </c>
      <c r="E316" s="2"/>
      <c r="G316" s="32"/>
      <c r="I316" s="170"/>
      <c r="K316" s="33"/>
      <c r="L316" s="33"/>
      <c r="M316" s="33"/>
      <c r="N316" s="33"/>
      <c r="O316" s="33"/>
      <c r="Q316" s="21"/>
      <c r="S316" s="20"/>
      <c r="T316" s="19"/>
      <c r="U316" s="281"/>
    </row>
    <row r="317" spans="1:25" x14ac:dyDescent="0.2">
      <c r="A317" s="21"/>
      <c r="C317" s="17"/>
      <c r="E317" s="2"/>
      <c r="G317" s="32"/>
      <c r="I317" s="170"/>
      <c r="K317" s="33"/>
      <c r="L317" s="33"/>
      <c r="M317" s="33"/>
      <c r="N317" s="33"/>
      <c r="O317" s="33"/>
      <c r="Q317" s="21"/>
      <c r="S317" s="20"/>
      <c r="T317" s="19"/>
      <c r="U317" s="281"/>
    </row>
    <row r="318" spans="1:25" x14ac:dyDescent="0.2">
      <c r="A318" s="67">
        <v>392.1</v>
      </c>
      <c r="C318" s="77" t="s">
        <v>128</v>
      </c>
      <c r="E318" s="1" t="s">
        <v>197</v>
      </c>
      <c r="F318" s="1"/>
      <c r="G318" s="32">
        <v>0</v>
      </c>
      <c r="I318" s="170">
        <v>1570997.82</v>
      </c>
      <c r="J318" s="43"/>
      <c r="K318" s="44">
        <v>1071980</v>
      </c>
      <c r="L318" s="44"/>
      <c r="M318" s="44">
        <v>499018</v>
      </c>
      <c r="N318" s="44"/>
      <c r="O318" s="44">
        <v>86083</v>
      </c>
      <c r="Q318" s="67">
        <f t="shared" ref="Q318:Q324" si="145">IF(O318/I318*100=0,"-     ",O318/I318*100)</f>
        <v>5.4795111046048426</v>
      </c>
      <c r="S318" s="76">
        <v>5.8</v>
      </c>
      <c r="T318" s="19"/>
      <c r="U318" s="281">
        <v>5.4795111046048426</v>
      </c>
      <c r="W318" s="154">
        <f>I318*(U318/100)</f>
        <v>86083</v>
      </c>
      <c r="Y318" s="159">
        <f t="shared" ref="Y318:Y324" si="146">O318-W318</f>
        <v>0</v>
      </c>
    </row>
    <row r="319" spans="1:25" x14ac:dyDescent="0.2">
      <c r="A319" s="21">
        <v>392.2</v>
      </c>
      <c r="C319" s="17" t="s">
        <v>96</v>
      </c>
      <c r="E319" s="1" t="s">
        <v>198</v>
      </c>
      <c r="F319" s="1"/>
      <c r="G319" s="32">
        <v>5</v>
      </c>
      <c r="H319" s="48"/>
      <c r="I319" s="170">
        <v>607413.67000000004</v>
      </c>
      <c r="J319" s="43"/>
      <c r="K319" s="44">
        <v>257488</v>
      </c>
      <c r="L319" s="44"/>
      <c r="M319" s="44">
        <v>319555</v>
      </c>
      <c r="N319" s="44"/>
      <c r="O319" s="44">
        <v>37747</v>
      </c>
      <c r="Q319" s="67">
        <f t="shared" si="145"/>
        <v>6.2143810494090452</v>
      </c>
      <c r="S319" s="76">
        <v>8.5</v>
      </c>
      <c r="T319" s="19"/>
      <c r="U319" s="281">
        <v>6.2143810494090452</v>
      </c>
      <c r="W319" s="154">
        <f t="shared" ref="W319:W324" si="147">I319*(U319/100)</f>
        <v>37746.999999999993</v>
      </c>
      <c r="Y319" s="159">
        <f t="shared" si="146"/>
        <v>0</v>
      </c>
    </row>
    <row r="320" spans="1:25" x14ac:dyDescent="0.2">
      <c r="A320" s="21">
        <v>392.3</v>
      </c>
      <c r="C320" s="77" t="s">
        <v>129</v>
      </c>
      <c r="E320" s="1" t="s">
        <v>199</v>
      </c>
      <c r="F320" s="1"/>
      <c r="G320" s="32">
        <v>0</v>
      </c>
      <c r="H320" s="48"/>
      <c r="I320" s="170">
        <v>6613187.4199999999</v>
      </c>
      <c r="J320" s="43"/>
      <c r="K320" s="44">
        <v>6077693</v>
      </c>
      <c r="L320" s="44"/>
      <c r="M320" s="44">
        <v>535494</v>
      </c>
      <c r="N320" s="44"/>
      <c r="O320" s="44">
        <v>39795</v>
      </c>
      <c r="Q320" s="67">
        <f t="shared" si="145"/>
        <v>0.60175218805457653</v>
      </c>
      <c r="S320" s="76">
        <v>13.5</v>
      </c>
      <c r="T320" s="19"/>
      <c r="U320" s="281">
        <v>0.60175218805457653</v>
      </c>
      <c r="W320" s="154">
        <f t="shared" si="147"/>
        <v>39795</v>
      </c>
      <c r="Y320" s="159">
        <f t="shared" si="146"/>
        <v>0</v>
      </c>
    </row>
    <row r="321" spans="1:25" x14ac:dyDescent="0.2">
      <c r="A321" s="21">
        <v>394</v>
      </c>
      <c r="C321" s="17" t="s">
        <v>97</v>
      </c>
      <c r="E321" s="1" t="s">
        <v>200</v>
      </c>
      <c r="F321" s="1"/>
      <c r="G321" s="32">
        <v>0</v>
      </c>
      <c r="I321" s="170">
        <v>4603923.59</v>
      </c>
      <c r="J321" s="43"/>
      <c r="K321" s="44">
        <v>1508076</v>
      </c>
      <c r="L321" s="44"/>
      <c r="M321" s="44">
        <v>3095848</v>
      </c>
      <c r="N321" s="44"/>
      <c r="O321" s="44">
        <v>207415</v>
      </c>
      <c r="Q321" s="67">
        <f t="shared" si="145"/>
        <v>4.5051790270915424</v>
      </c>
      <c r="S321" s="76">
        <v>14.9</v>
      </c>
      <c r="T321" s="19"/>
      <c r="U321" s="281">
        <v>4.5051790270915424</v>
      </c>
      <c r="W321" s="154">
        <f t="shared" si="147"/>
        <v>207415</v>
      </c>
      <c r="Y321" s="159">
        <f t="shared" si="146"/>
        <v>0</v>
      </c>
    </row>
    <row r="322" spans="1:25" x14ac:dyDescent="0.2">
      <c r="A322" s="67">
        <v>396.1</v>
      </c>
      <c r="C322" s="72" t="s">
        <v>130</v>
      </c>
      <c r="E322" s="1" t="s">
        <v>201</v>
      </c>
      <c r="F322" s="1"/>
      <c r="G322" s="32">
        <v>0</v>
      </c>
      <c r="H322" s="48"/>
      <c r="I322" s="170">
        <v>1292580.47</v>
      </c>
      <c r="J322" s="43"/>
      <c r="K322" s="44">
        <v>1292580</v>
      </c>
      <c r="L322" s="44"/>
      <c r="M322" s="44">
        <v>0</v>
      </c>
      <c r="N322" s="44"/>
      <c r="O322" s="44">
        <v>0</v>
      </c>
      <c r="Q322" s="67" t="str">
        <f t="shared" si="145"/>
        <v xml:space="preserve">-     </v>
      </c>
      <c r="S322" s="76" t="s">
        <v>270</v>
      </c>
      <c r="T322" s="19"/>
      <c r="U322" s="281" t="s">
        <v>270</v>
      </c>
      <c r="W322" s="154">
        <v>0</v>
      </c>
      <c r="Y322" s="159">
        <f t="shared" si="146"/>
        <v>0</v>
      </c>
    </row>
    <row r="323" spans="1:25" x14ac:dyDescent="0.2">
      <c r="A323" s="21">
        <v>396.2</v>
      </c>
      <c r="C323" s="72" t="s">
        <v>131</v>
      </c>
      <c r="E323" s="1" t="s">
        <v>202</v>
      </c>
      <c r="F323" s="1"/>
      <c r="G323" s="32">
        <v>0</v>
      </c>
      <c r="H323" s="48"/>
      <c r="I323" s="170">
        <v>151086.93</v>
      </c>
      <c r="J323" s="43"/>
      <c r="K323" s="44">
        <v>26948</v>
      </c>
      <c r="L323" s="44"/>
      <c r="M323" s="44">
        <v>124139</v>
      </c>
      <c r="N323" s="44"/>
      <c r="O323" s="44">
        <v>11484</v>
      </c>
      <c r="Q323" s="67">
        <f t="shared" si="145"/>
        <v>7.600922197571955</v>
      </c>
      <c r="S323" s="76">
        <v>10.8</v>
      </c>
      <c r="T323" s="19"/>
      <c r="U323" s="281">
        <v>7.600922197571955</v>
      </c>
      <c r="W323" s="154">
        <f t="shared" si="147"/>
        <v>11484</v>
      </c>
      <c r="Y323" s="159">
        <f t="shared" si="146"/>
        <v>0</v>
      </c>
    </row>
    <row r="324" spans="1:25" x14ac:dyDescent="0.2">
      <c r="A324" s="21">
        <v>396.3</v>
      </c>
      <c r="C324" s="72" t="s">
        <v>132</v>
      </c>
      <c r="E324" s="1" t="s">
        <v>203</v>
      </c>
      <c r="F324" s="1"/>
      <c r="G324" s="32">
        <v>0</v>
      </c>
      <c r="I324" s="172">
        <v>1110684.81</v>
      </c>
      <c r="J324" s="43"/>
      <c r="K324" s="44">
        <v>925971</v>
      </c>
      <c r="L324" s="44"/>
      <c r="M324" s="44">
        <v>184714</v>
      </c>
      <c r="N324" s="44"/>
      <c r="O324" s="44">
        <v>23551</v>
      </c>
      <c r="Q324" s="67">
        <f t="shared" si="145"/>
        <v>2.120403537345577</v>
      </c>
      <c r="S324" s="76">
        <v>7.8</v>
      </c>
      <c r="T324" s="19"/>
      <c r="U324" s="281">
        <v>2.120403537345577</v>
      </c>
      <c r="W324" s="154">
        <f t="shared" si="147"/>
        <v>23551</v>
      </c>
      <c r="Y324" s="164">
        <f t="shared" si="146"/>
        <v>0</v>
      </c>
    </row>
    <row r="325" spans="1:25" x14ac:dyDescent="0.2">
      <c r="A325" s="21"/>
      <c r="E325" s="1"/>
      <c r="G325" s="32"/>
      <c r="I325" s="170"/>
      <c r="K325" s="37"/>
      <c r="L325" s="33"/>
      <c r="M325" s="37"/>
      <c r="N325" s="33"/>
      <c r="O325" s="37"/>
      <c r="Q325" s="21"/>
      <c r="S325" s="20"/>
      <c r="T325" s="19"/>
      <c r="U325" s="281"/>
    </row>
    <row r="326" spans="1:25" ht="15.75" x14ac:dyDescent="0.25">
      <c r="A326" s="19"/>
      <c r="C326" s="16" t="s">
        <v>50</v>
      </c>
      <c r="E326" s="2"/>
      <c r="G326" s="32"/>
      <c r="I326" s="177">
        <f>+SUBTOTAL(9,I318:I325)</f>
        <v>15949874.710000001</v>
      </c>
      <c r="J326" s="14"/>
      <c r="K326" s="177">
        <f>+SUBTOTAL(9,K318:K325)</f>
        <v>11160736</v>
      </c>
      <c r="L326" s="38"/>
      <c r="M326" s="177">
        <f>+SUBTOTAL(9,M318:M325)</f>
        <v>4758768</v>
      </c>
      <c r="N326" s="38"/>
      <c r="O326" s="177">
        <f>+SUBTOTAL(9,O318:O325)</f>
        <v>406075</v>
      </c>
      <c r="P326" s="14"/>
      <c r="Q326" s="67">
        <f t="shared" ref="Q326" si="148">IF(O326/I326*100=0,"-     ",O326/I326*100)</f>
        <v>2.5459447637253567</v>
      </c>
      <c r="S326" s="76">
        <v>11.7</v>
      </c>
      <c r="T326" s="19"/>
      <c r="U326" s="281">
        <v>2.5459447637253567</v>
      </c>
      <c r="W326" s="177">
        <f>+SUBTOTAL(9,W318:W325)</f>
        <v>406075</v>
      </c>
      <c r="Y326" s="177">
        <f>+SUBTOTAL(9,Y318:Y325)</f>
        <v>0</v>
      </c>
    </row>
    <row r="327" spans="1:25" ht="15.75" x14ac:dyDescent="0.25">
      <c r="A327" s="19"/>
      <c r="C327" s="14"/>
      <c r="E327" s="2"/>
      <c r="G327" s="32"/>
      <c r="I327" s="174"/>
      <c r="J327" s="14"/>
      <c r="K327" s="174"/>
      <c r="L327" s="38"/>
      <c r="M327" s="174"/>
      <c r="N327" s="38"/>
      <c r="O327" s="174"/>
      <c r="P327" s="14"/>
      <c r="Q327" s="21"/>
      <c r="S327" s="12"/>
      <c r="T327" s="19"/>
      <c r="U327" s="281"/>
      <c r="W327" s="174"/>
      <c r="Y327" s="174"/>
    </row>
    <row r="328" spans="1:25" ht="16.5" thickBot="1" x14ac:dyDescent="0.3">
      <c r="A328" s="19"/>
      <c r="C328" s="16" t="s">
        <v>98</v>
      </c>
      <c r="E328" s="2"/>
      <c r="G328" s="32"/>
      <c r="I328" s="178">
        <f>+SUBTOTAL(9,I17:I327)</f>
        <v>3691278545.1599994</v>
      </c>
      <c r="J328" s="14"/>
      <c r="K328" s="178">
        <f>+SUBTOTAL(9,K17:K327)</f>
        <v>1794522567</v>
      </c>
      <c r="L328" s="38"/>
      <c r="M328" s="178">
        <f>+SUBTOTAL(9,M17:M327)</f>
        <v>2398985667.7123775</v>
      </c>
      <c r="N328" s="38"/>
      <c r="O328" s="178">
        <f>+SUBTOTAL(9,O17:O327)</f>
        <v>98968053.462197646</v>
      </c>
      <c r="P328" s="14"/>
      <c r="Q328" s="82">
        <f t="shared" ref="Q328" si="149">IF(O328/I328*100=0,"-     ",O328/I328*100)</f>
        <v>2.6811320861159191</v>
      </c>
      <c r="R328" s="252"/>
      <c r="S328" s="277">
        <v>23.5</v>
      </c>
      <c r="T328" s="19"/>
      <c r="U328" s="281">
        <v>3.0583636704421782</v>
      </c>
      <c r="W328" s="178">
        <f>+SUBTOTAL(9,W17:W327)</f>
        <v>112892722</v>
      </c>
      <c r="Y328" s="178">
        <f>+SUBTOTAL(9,Y17:Y327)</f>
        <v>-14036415.500960216</v>
      </c>
    </row>
    <row r="329" spans="1:25" ht="16.5" thickTop="1" x14ac:dyDescent="0.25">
      <c r="A329" s="19"/>
      <c r="C329" s="16"/>
      <c r="E329" s="2"/>
      <c r="G329" s="32"/>
      <c r="I329" s="170"/>
      <c r="J329" s="14"/>
      <c r="K329" s="38"/>
      <c r="L329" s="38"/>
      <c r="M329" s="38"/>
      <c r="N329" s="38"/>
      <c r="O329" s="38"/>
      <c r="P329" s="14"/>
      <c r="Q329" s="21"/>
      <c r="S329" s="12"/>
      <c r="T329" s="19"/>
      <c r="U329" s="150"/>
    </row>
    <row r="330" spans="1:25" x14ac:dyDescent="0.2">
      <c r="A330" s="19"/>
      <c r="E330" s="2"/>
      <c r="G330" s="32"/>
      <c r="I330" s="170"/>
      <c r="K330" s="33"/>
      <c r="L330" s="33"/>
      <c r="M330" s="33"/>
      <c r="N330" s="33"/>
      <c r="O330" s="33"/>
      <c r="Q330" s="21"/>
      <c r="S330" s="20"/>
      <c r="T330" s="19"/>
      <c r="U330" s="150"/>
    </row>
    <row r="331" spans="1:25" ht="15.75" x14ac:dyDescent="0.25">
      <c r="A331" s="19"/>
      <c r="C331" s="4" t="s">
        <v>52</v>
      </c>
      <c r="E331" s="2"/>
      <c r="G331" s="32"/>
      <c r="I331" s="170"/>
      <c r="J331" s="22"/>
      <c r="K331" s="33"/>
      <c r="L331" s="33"/>
      <c r="M331" s="33"/>
      <c r="N331" s="33"/>
      <c r="O331" s="33"/>
      <c r="P331" s="22"/>
      <c r="Q331" s="22"/>
      <c r="T331" s="19"/>
      <c r="U331" s="150"/>
    </row>
    <row r="332" spans="1:25" x14ac:dyDescent="0.2">
      <c r="A332" s="19"/>
      <c r="E332" s="2"/>
      <c r="G332" s="32"/>
      <c r="I332" s="170"/>
      <c r="J332" s="22"/>
      <c r="K332" s="33"/>
      <c r="L332" s="33"/>
      <c r="M332" s="33"/>
      <c r="N332" s="33"/>
      <c r="O332" s="33"/>
      <c r="P332" s="22"/>
      <c r="Q332" s="22"/>
      <c r="T332" s="19"/>
      <c r="U332" s="150"/>
    </row>
    <row r="333" spans="1:25" x14ac:dyDescent="0.2">
      <c r="A333" s="21">
        <v>301</v>
      </c>
      <c r="C333" t="s">
        <v>103</v>
      </c>
      <c r="E333" s="2"/>
      <c r="G333" s="32"/>
      <c r="I333" s="170">
        <v>2240.29</v>
      </c>
      <c r="J333" s="22" t="s">
        <v>0</v>
      </c>
      <c r="K333" s="42"/>
      <c r="L333" s="33"/>
      <c r="M333" s="33"/>
      <c r="N333" s="33"/>
      <c r="O333" s="33"/>
      <c r="P333" s="22"/>
      <c r="Q333" s="22"/>
      <c r="T333" s="19"/>
      <c r="U333" s="150"/>
    </row>
    <row r="334" spans="1:25" x14ac:dyDescent="0.2">
      <c r="A334" s="56">
        <v>310.2</v>
      </c>
      <c r="B334" s="57"/>
      <c r="C334" s="57" t="s">
        <v>53</v>
      </c>
      <c r="D334" s="57"/>
      <c r="E334" s="58"/>
      <c r="F334" s="57"/>
      <c r="G334" s="41"/>
      <c r="H334" s="57"/>
      <c r="I334" s="169">
        <v>6193327.3699999992</v>
      </c>
      <c r="J334" s="59" t="s">
        <v>0</v>
      </c>
      <c r="K334" s="33"/>
      <c r="L334" s="33"/>
      <c r="M334" s="33"/>
      <c r="N334" s="33"/>
      <c r="O334" s="33"/>
      <c r="P334" s="22"/>
      <c r="Q334" s="22"/>
      <c r="T334" s="19"/>
      <c r="U334" s="150"/>
    </row>
    <row r="335" spans="1:25" x14ac:dyDescent="0.2">
      <c r="A335" s="56">
        <v>310.25</v>
      </c>
      <c r="B335" s="57"/>
      <c r="C335" s="74" t="s">
        <v>53</v>
      </c>
      <c r="D335" s="57"/>
      <c r="E335" s="58"/>
      <c r="F335" s="57"/>
      <c r="G335" s="41"/>
      <c r="H335" s="57"/>
      <c r="I335" s="169">
        <v>100000</v>
      </c>
      <c r="J335" s="59"/>
      <c r="K335" s="33"/>
      <c r="L335" s="33"/>
      <c r="M335" s="33"/>
      <c r="N335" s="33"/>
      <c r="O335" s="33"/>
      <c r="P335" s="22"/>
      <c r="Q335" s="22"/>
      <c r="T335" s="19"/>
      <c r="U335" s="150"/>
    </row>
    <row r="336" spans="1:25" x14ac:dyDescent="0.2">
      <c r="A336" s="56">
        <v>330.2</v>
      </c>
      <c r="B336" s="57"/>
      <c r="C336" s="57" t="s">
        <v>54</v>
      </c>
      <c r="D336" s="57"/>
      <c r="E336" s="58"/>
      <c r="F336" s="57"/>
      <c r="G336" s="41"/>
      <c r="H336" s="57"/>
      <c r="I336" s="169">
        <v>6.5</v>
      </c>
      <c r="J336" s="59" t="s">
        <v>0</v>
      </c>
      <c r="K336" s="33"/>
      <c r="L336" s="33"/>
      <c r="M336" s="33"/>
      <c r="N336" s="33"/>
      <c r="O336" s="33"/>
      <c r="P336" s="22"/>
      <c r="Q336" s="22"/>
      <c r="T336" s="19"/>
      <c r="U336" s="150"/>
    </row>
    <row r="337" spans="1:25" x14ac:dyDescent="0.2">
      <c r="A337" s="56">
        <v>340.2</v>
      </c>
      <c r="B337" s="57"/>
      <c r="C337" s="57" t="s">
        <v>53</v>
      </c>
      <c r="D337" s="57"/>
      <c r="E337" s="58"/>
      <c r="F337" s="57"/>
      <c r="G337" s="41"/>
      <c r="H337" s="57"/>
      <c r="I337" s="169">
        <v>8132.93</v>
      </c>
      <c r="J337" s="59" t="s">
        <v>0</v>
      </c>
      <c r="K337" s="33"/>
      <c r="L337" s="33"/>
      <c r="M337" s="33"/>
      <c r="N337" s="33"/>
      <c r="O337" s="33"/>
      <c r="P337" s="22"/>
      <c r="Q337" s="22"/>
      <c r="T337" s="19"/>
      <c r="U337" s="150"/>
    </row>
    <row r="338" spans="1:25" x14ac:dyDescent="0.2">
      <c r="A338" s="56">
        <v>350.2</v>
      </c>
      <c r="B338" s="57"/>
      <c r="C338" s="57" t="s">
        <v>54</v>
      </c>
      <c r="D338" s="57"/>
      <c r="E338" s="58"/>
      <c r="F338" s="57"/>
      <c r="G338" s="41"/>
      <c r="H338" s="57"/>
      <c r="I338" s="169">
        <v>1573048.99</v>
      </c>
      <c r="J338" s="59" t="s">
        <v>0</v>
      </c>
      <c r="K338" s="33"/>
      <c r="L338" s="33"/>
      <c r="M338" s="33"/>
      <c r="N338" s="33"/>
      <c r="O338" s="33"/>
      <c r="P338" s="22"/>
      <c r="Q338" s="22"/>
      <c r="T338" s="19"/>
      <c r="U338" s="150"/>
    </row>
    <row r="339" spans="1:25" x14ac:dyDescent="0.2">
      <c r="A339" s="56">
        <v>360.2</v>
      </c>
      <c r="B339" s="57"/>
      <c r="C339" s="57" t="s">
        <v>54</v>
      </c>
      <c r="D339" s="57"/>
      <c r="E339" s="58"/>
      <c r="F339" s="57"/>
      <c r="G339" s="41"/>
      <c r="H339" s="57"/>
      <c r="I339" s="171">
        <v>4110848.6500000004</v>
      </c>
      <c r="J339" s="59" t="s">
        <v>0</v>
      </c>
      <c r="K339" s="33"/>
      <c r="L339" s="33"/>
      <c r="M339" s="33"/>
      <c r="N339" s="33"/>
      <c r="O339" s="33"/>
      <c r="P339" s="22"/>
      <c r="Q339" s="22"/>
      <c r="T339" s="19"/>
      <c r="U339" s="150"/>
    </row>
    <row r="340" spans="1:25" x14ac:dyDescent="0.2">
      <c r="A340" s="21"/>
      <c r="E340" s="2"/>
      <c r="G340" s="32"/>
      <c r="I340" s="170"/>
      <c r="J340" s="22"/>
      <c r="K340" s="33"/>
      <c r="L340" s="33"/>
      <c r="M340" s="33"/>
      <c r="N340" s="33"/>
      <c r="O340" s="33"/>
      <c r="P340" s="22"/>
      <c r="Q340" s="22"/>
      <c r="T340" s="19"/>
      <c r="U340" s="150"/>
    </row>
    <row r="341" spans="1:25" ht="15.75" x14ac:dyDescent="0.25">
      <c r="A341" s="19"/>
      <c r="C341" s="16" t="s">
        <v>55</v>
      </c>
      <c r="G341" s="32"/>
      <c r="I341" s="177">
        <f>+SUBTOTAL(9,I333:I340)</f>
        <v>11987604.73</v>
      </c>
      <c r="J341" s="13"/>
      <c r="K341" s="33"/>
      <c r="L341" s="38"/>
      <c r="M341" s="38"/>
      <c r="N341" s="38"/>
      <c r="O341" s="38"/>
      <c r="P341" s="13"/>
      <c r="Q341" s="22"/>
      <c r="T341" s="19"/>
      <c r="U341" s="150"/>
    </row>
    <row r="342" spans="1:25" s="48" customFormat="1" x14ac:dyDescent="0.2">
      <c r="A342" s="55"/>
      <c r="C342" s="47"/>
      <c r="G342" s="68"/>
      <c r="I342" s="175"/>
      <c r="J342" s="69"/>
      <c r="K342" s="52"/>
      <c r="L342" s="52"/>
      <c r="M342" s="52"/>
      <c r="N342" s="52"/>
      <c r="O342" s="52"/>
      <c r="P342" s="69"/>
      <c r="Q342" s="70"/>
      <c r="T342" s="55"/>
      <c r="U342" s="152"/>
      <c r="W342" s="69"/>
      <c r="Y342" s="165"/>
    </row>
    <row r="343" spans="1:25" s="48" customFormat="1" x14ac:dyDescent="0.2">
      <c r="A343" s="55"/>
      <c r="C343" s="47"/>
      <c r="G343" s="68"/>
      <c r="I343" s="175"/>
      <c r="J343" s="69"/>
      <c r="K343" s="52"/>
      <c r="L343" s="52"/>
      <c r="M343" s="52"/>
      <c r="N343" s="52"/>
      <c r="O343" s="52"/>
      <c r="P343" s="69"/>
      <c r="Q343" s="70"/>
      <c r="T343" s="55"/>
      <c r="U343" s="152"/>
      <c r="W343" s="69"/>
      <c r="Y343" s="165"/>
    </row>
    <row r="344" spans="1:25" s="48" customFormat="1" x14ac:dyDescent="0.2">
      <c r="A344" s="55"/>
      <c r="C344" s="47"/>
      <c r="G344" s="68"/>
      <c r="I344" s="175"/>
      <c r="J344" s="69"/>
      <c r="K344" s="52"/>
      <c r="L344" s="52"/>
      <c r="M344" s="52"/>
      <c r="N344" s="52"/>
      <c r="O344" s="52"/>
      <c r="P344" s="69"/>
      <c r="Q344" s="70"/>
      <c r="T344" s="55"/>
      <c r="U344" s="152"/>
      <c r="W344" s="69"/>
      <c r="Y344" s="165"/>
    </row>
    <row r="345" spans="1:25" ht="16.5" thickBot="1" x14ac:dyDescent="0.3">
      <c r="A345" s="19"/>
      <c r="C345" s="16" t="s">
        <v>51</v>
      </c>
      <c r="G345" s="32"/>
      <c r="I345" s="174">
        <f>+SUBTOTAL(9,I17:I344)</f>
        <v>3703266149.8899989</v>
      </c>
      <c r="J345" s="13"/>
      <c r="K345" s="174">
        <f>+SUBTOTAL(9,K17:K344)</f>
        <v>1794522567</v>
      </c>
      <c r="L345" s="38"/>
      <c r="M345" s="174">
        <f>+SUBTOTAL(9,M17:M344)</f>
        <v>2398985667.7123775</v>
      </c>
      <c r="N345" s="38"/>
      <c r="O345" s="174">
        <f>+SUBTOTAL(9,O17:O344)</f>
        <v>98968053.462197646</v>
      </c>
      <c r="P345" s="13"/>
      <c r="Q345" s="22"/>
      <c r="T345" s="19"/>
      <c r="U345" s="150"/>
    </row>
    <row r="346" spans="1:25" ht="16.5" thickTop="1" x14ac:dyDescent="0.25">
      <c r="A346" s="19"/>
      <c r="C346" s="16"/>
      <c r="G346" s="32"/>
      <c r="I346" s="179"/>
      <c r="J346" s="13"/>
      <c r="K346" s="39"/>
      <c r="L346" s="38"/>
      <c r="M346" s="39"/>
      <c r="N346" s="38"/>
      <c r="O346" s="39"/>
      <c r="P346" s="13"/>
      <c r="Q346" s="22"/>
      <c r="T346" s="19"/>
    </row>
    <row r="347" spans="1:25" ht="15.75" x14ac:dyDescent="0.25">
      <c r="A347" s="19"/>
      <c r="C347" s="16"/>
      <c r="G347" s="32"/>
      <c r="I347" s="180"/>
      <c r="J347" s="66"/>
      <c r="K347" s="65"/>
      <c r="L347" s="65"/>
      <c r="M347" s="65"/>
      <c r="N347" s="65"/>
      <c r="O347" s="65"/>
      <c r="P347" s="13"/>
      <c r="Q347" s="22"/>
      <c r="T347" s="19"/>
    </row>
    <row r="348" spans="1:25" x14ac:dyDescent="0.2">
      <c r="B348" s="23" t="s">
        <v>56</v>
      </c>
      <c r="G348" s="32"/>
      <c r="I348" s="167"/>
      <c r="J348" s="22"/>
      <c r="K348" s="33"/>
      <c r="L348" s="33"/>
      <c r="M348" s="33"/>
      <c r="N348" s="33"/>
      <c r="O348" s="33"/>
      <c r="P348" s="22"/>
      <c r="Q348" s="22"/>
      <c r="T348" s="19"/>
    </row>
    <row r="349" spans="1:25" x14ac:dyDescent="0.2">
      <c r="A349" s="19"/>
      <c r="B349" s="19"/>
      <c r="C349" s="19"/>
      <c r="D349" s="19"/>
      <c r="E349" s="19"/>
      <c r="F349" s="19"/>
      <c r="G349" s="32"/>
      <c r="H349" s="75"/>
      <c r="I349" s="181"/>
      <c r="J349" s="22"/>
      <c r="K349" s="33"/>
      <c r="L349" s="33"/>
      <c r="M349" s="33"/>
      <c r="N349" s="33"/>
      <c r="O349" s="33"/>
      <c r="P349" s="22"/>
      <c r="Q349" s="22"/>
      <c r="R349" s="19"/>
      <c r="S349" s="19"/>
      <c r="T349" s="19"/>
    </row>
    <row r="352" spans="1:25" ht="15.75" x14ac:dyDescent="0.25">
      <c r="C352" s="195" t="s">
        <v>256</v>
      </c>
    </row>
    <row r="354" spans="3:25" x14ac:dyDescent="0.2">
      <c r="C354" s="71" t="s">
        <v>257</v>
      </c>
      <c r="G354"/>
      <c r="I354"/>
      <c r="K354"/>
      <c r="L354"/>
      <c r="M354"/>
      <c r="N354"/>
      <c r="O354"/>
      <c r="U354"/>
      <c r="W354"/>
      <c r="Y354"/>
    </row>
    <row r="355" spans="3:25" x14ac:dyDescent="0.2">
      <c r="C355" s="71" t="s">
        <v>259</v>
      </c>
      <c r="G355"/>
      <c r="I355"/>
      <c r="K355"/>
      <c r="L355"/>
      <c r="M355"/>
      <c r="N355"/>
      <c r="O355"/>
      <c r="U355"/>
      <c r="W355"/>
      <c r="Y355"/>
    </row>
    <row r="356" spans="3:25" x14ac:dyDescent="0.2">
      <c r="C356" s="71" t="s">
        <v>258</v>
      </c>
      <c r="G356"/>
      <c r="I356"/>
      <c r="K356"/>
      <c r="L356"/>
      <c r="M356"/>
      <c r="N356"/>
      <c r="O356"/>
      <c r="U356"/>
      <c r="W356"/>
      <c r="Y356"/>
    </row>
  </sheetData>
  <mergeCells count="3">
    <mergeCell ref="A4:S4"/>
    <mergeCell ref="O8:Q8"/>
    <mergeCell ref="U8:W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Z19"/>
  <sheetViews>
    <sheetView topLeftCell="E1" workbookViewId="0">
      <selection activeCell="G17" sqref="G17"/>
    </sheetView>
  </sheetViews>
  <sheetFormatPr defaultRowHeight="15" x14ac:dyDescent="0.2"/>
  <cols>
    <col min="1" max="1" width="3.44140625" customWidth="1"/>
    <col min="2" max="2" width="2.33203125" customWidth="1"/>
    <col min="3" max="3" width="11" bestFit="1" customWidth="1"/>
    <col min="5" max="5" width="52.88671875" bestFit="1" customWidth="1"/>
    <col min="7" max="7" width="11.77734375" bestFit="1" customWidth="1"/>
    <col min="8" max="8" width="1.33203125" customWidth="1"/>
    <col min="9" max="9" width="18.88671875" bestFit="1" customWidth="1"/>
  </cols>
  <sheetData>
    <row r="1" spans="1:26" ht="15.75" thickBot="1" x14ac:dyDescent="0.25">
      <c r="A1" s="19"/>
      <c r="B1" s="19"/>
      <c r="C1" s="19"/>
      <c r="D1" s="19"/>
      <c r="E1" s="287"/>
      <c r="F1" s="287"/>
      <c r="G1" s="288"/>
      <c r="H1" s="19"/>
      <c r="I1" s="19"/>
      <c r="J1" s="19"/>
      <c r="K1" s="33"/>
      <c r="L1" s="33"/>
      <c r="M1" s="33"/>
      <c r="N1" s="33"/>
      <c r="O1" s="33"/>
      <c r="P1" s="19"/>
      <c r="Q1" s="19"/>
      <c r="R1" s="19"/>
      <c r="S1" s="19"/>
      <c r="T1" s="19"/>
      <c r="W1" s="154"/>
      <c r="Y1" s="159"/>
    </row>
    <row r="2" spans="1:26" ht="15.75" x14ac:dyDescent="0.25">
      <c r="A2" s="304" t="s">
        <v>284</v>
      </c>
      <c r="B2" s="305"/>
      <c r="C2" s="305"/>
      <c r="D2" s="305"/>
      <c r="E2" s="305"/>
      <c r="F2" s="305"/>
      <c r="G2" s="305"/>
      <c r="H2" s="305"/>
      <c r="I2" s="306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W2" s="289"/>
      <c r="X2" s="289"/>
      <c r="Y2" s="289"/>
      <c r="Z2" s="290"/>
    </row>
    <row r="3" spans="1:26" ht="15.75" x14ac:dyDescent="0.25">
      <c r="A3" s="307" t="s">
        <v>273</v>
      </c>
      <c r="B3" s="308"/>
      <c r="C3" s="308"/>
      <c r="D3" s="308"/>
      <c r="E3" s="308"/>
      <c r="F3" s="308"/>
      <c r="G3" s="308"/>
      <c r="H3" s="308"/>
      <c r="I3" s="30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  <c r="U3" s="289"/>
      <c r="V3" s="289"/>
      <c r="W3" s="289"/>
      <c r="X3" s="289"/>
      <c r="Y3" s="289"/>
      <c r="Z3" s="290"/>
    </row>
    <row r="4" spans="1:26" ht="15.75" x14ac:dyDescent="0.25">
      <c r="A4" s="307" t="s">
        <v>274</v>
      </c>
      <c r="B4" s="308"/>
      <c r="C4" s="308"/>
      <c r="D4" s="308"/>
      <c r="E4" s="308"/>
      <c r="F4" s="308"/>
      <c r="G4" s="308"/>
      <c r="H4" s="308"/>
      <c r="I4" s="309"/>
      <c r="J4" s="289"/>
      <c r="K4" s="289"/>
      <c r="L4" s="289"/>
      <c r="M4" s="289"/>
      <c r="N4" s="289"/>
      <c r="O4" s="289"/>
      <c r="P4" s="289"/>
      <c r="Q4" s="289"/>
      <c r="R4" s="289"/>
      <c r="S4" s="289"/>
      <c r="T4" s="289"/>
      <c r="U4" s="289"/>
      <c r="V4" s="289"/>
      <c r="W4" s="289"/>
      <c r="X4" s="289"/>
      <c r="Y4" s="289"/>
      <c r="Z4" s="290"/>
    </row>
    <row r="5" spans="1:26" ht="16.5" thickBot="1" x14ac:dyDescent="0.3">
      <c r="A5" s="310" t="s">
        <v>127</v>
      </c>
      <c r="B5" s="311"/>
      <c r="C5" s="311"/>
      <c r="D5" s="311"/>
      <c r="E5" s="311"/>
      <c r="F5" s="311"/>
      <c r="G5" s="311"/>
      <c r="H5" s="311"/>
      <c r="I5" s="312"/>
      <c r="J5" s="289"/>
      <c r="K5" s="289"/>
      <c r="L5" s="289"/>
      <c r="M5" s="289"/>
      <c r="N5" s="289"/>
      <c r="O5" s="289"/>
      <c r="P5" s="289"/>
      <c r="Q5" s="289"/>
      <c r="R5" s="289"/>
      <c r="S5" s="289"/>
      <c r="T5" s="289"/>
      <c r="U5" s="289"/>
      <c r="V5" s="289"/>
      <c r="W5" s="289"/>
      <c r="X5" s="289"/>
      <c r="Y5" s="289"/>
      <c r="Z5" s="290"/>
    </row>
    <row r="7" spans="1:26" ht="15.75" thickBot="1" x14ac:dyDescent="0.25"/>
    <row r="8" spans="1:26" ht="15.75" thickBot="1" x14ac:dyDescent="0.25">
      <c r="G8" s="291" t="s">
        <v>275</v>
      </c>
      <c r="I8" s="292"/>
    </row>
    <row r="9" spans="1:26" ht="15.75" thickBot="1" x14ac:dyDescent="0.25">
      <c r="C9" s="293" t="s">
        <v>276</v>
      </c>
      <c r="E9" s="293" t="s">
        <v>277</v>
      </c>
      <c r="G9" s="294" t="s">
        <v>278</v>
      </c>
      <c r="I9" s="295" t="s">
        <v>279</v>
      </c>
    </row>
    <row r="11" spans="1:26" x14ac:dyDescent="0.2">
      <c r="C11">
        <v>1</v>
      </c>
      <c r="E11" s="71" t="s">
        <v>280</v>
      </c>
      <c r="G11" s="35">
        <f>'Adjustment 1'!Y328</f>
        <v>-11443432.340661321</v>
      </c>
      <c r="I11" s="35">
        <f>+G11</f>
        <v>-11443432.340661321</v>
      </c>
    </row>
    <row r="13" spans="1:26" x14ac:dyDescent="0.2">
      <c r="C13">
        <v>2</v>
      </c>
      <c r="E13" s="71" t="s">
        <v>281</v>
      </c>
      <c r="G13" s="35">
        <f>'Adjustment 2'!Y328</f>
        <v>-14036415.500960216</v>
      </c>
      <c r="I13" s="35">
        <f>+G13-G11</f>
        <v>-2592983.1602988951</v>
      </c>
    </row>
    <row r="15" spans="1:26" x14ac:dyDescent="0.2">
      <c r="C15">
        <v>3</v>
      </c>
      <c r="E15" s="71" t="s">
        <v>282</v>
      </c>
      <c r="G15" s="35">
        <f>'SK Rates v Spanos'!Z282</f>
        <v>-31556771.537701853</v>
      </c>
      <c r="I15" s="35">
        <f>+G15-G13</f>
        <v>-17520356.036741637</v>
      </c>
    </row>
    <row r="17" spans="3:9" x14ac:dyDescent="0.2">
      <c r="C17">
        <v>4</v>
      </c>
      <c r="E17" s="71" t="s">
        <v>283</v>
      </c>
      <c r="G17" s="166">
        <f>'SK Rates v Spanos'!Y328</f>
        <v>-43814654.798221529</v>
      </c>
      <c r="I17" s="35">
        <f>+G17-G15</f>
        <v>-12257883.260519676</v>
      </c>
    </row>
    <row r="19" spans="3:9" x14ac:dyDescent="0.2">
      <c r="I19" s="35">
        <f>SUM(I11:I18)</f>
        <v>-43814654.798221529</v>
      </c>
    </row>
  </sheetData>
  <mergeCells count="4">
    <mergeCell ref="A2:I2"/>
    <mergeCell ref="A3:I3"/>
    <mergeCell ref="A4:I4"/>
    <mergeCell ref="A5:I5"/>
  </mergeCells>
  <pageMargins left="0.7" right="0.7" top="0.75" bottom="0.75" header="0.3" footer="0.3"/>
  <pageSetup scale="6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W152"/>
  <sheetViews>
    <sheetView zoomScale="80" zoomScaleNormal="80" workbookViewId="0">
      <pane xSplit="4" ySplit="10" topLeftCell="E62" activePane="bottomRight" state="frozen"/>
      <selection pane="topRight" activeCell="E1" sqref="E1"/>
      <selection pane="bottomLeft" activeCell="A11" sqref="A11"/>
      <selection pane="bottomRight" activeCell="U73" sqref="U73"/>
    </sheetView>
  </sheetViews>
  <sheetFormatPr defaultRowHeight="15" x14ac:dyDescent="0.2"/>
  <cols>
    <col min="2" max="2" width="0.77734375" customWidth="1"/>
    <col min="4" max="4" width="29.21875" customWidth="1"/>
    <col min="5" max="5" width="12.109375" customWidth="1"/>
    <col min="6" max="6" width="0.77734375" customWidth="1"/>
    <col min="7" max="7" width="12.6640625" customWidth="1"/>
    <col min="8" max="8" width="0.77734375" customWidth="1"/>
    <col min="9" max="9" width="12.6640625" customWidth="1"/>
    <col min="10" max="10" width="0.77734375" customWidth="1"/>
    <col min="11" max="11" width="12.6640625" customWidth="1"/>
    <col min="12" max="12" width="0.77734375" customWidth="1"/>
    <col min="13" max="13" width="12.6640625" customWidth="1"/>
    <col min="14" max="14" width="0.77734375" customWidth="1"/>
    <col min="15" max="15" width="12.6640625" customWidth="1"/>
    <col min="16" max="16" width="0.77734375" customWidth="1"/>
    <col min="17" max="17" width="12.6640625" customWidth="1"/>
    <col min="18" max="18" width="0.77734375" customWidth="1"/>
    <col min="19" max="19" width="12.6640625" customWidth="1"/>
    <col min="20" max="20" width="0.77734375" customWidth="1"/>
  </cols>
  <sheetData>
    <row r="1" spans="1:21" x14ac:dyDescent="0.2">
      <c r="A1" s="105"/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</row>
    <row r="2" spans="1:21" s="89" customFormat="1" x14ac:dyDescent="0.2">
      <c r="A2" s="91" t="s">
        <v>144</v>
      </c>
      <c r="B2" s="91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</row>
    <row r="3" spans="1:21" s="89" customFormat="1" x14ac:dyDescent="0.2">
      <c r="A3" s="316" t="s">
        <v>248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6"/>
      <c r="T3" s="316"/>
      <c r="U3" s="316"/>
    </row>
    <row r="4" spans="1:21" s="89" customFormat="1" x14ac:dyDescent="0.2">
      <c r="A4" s="91" t="s">
        <v>204</v>
      </c>
      <c r="B4" s="91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</row>
    <row r="7" spans="1:21" ht="15.75" x14ac:dyDescent="0.25">
      <c r="A7" s="92"/>
      <c r="B7" s="92"/>
      <c r="C7" s="92"/>
      <c r="D7" s="92"/>
      <c r="E7" s="99" t="s">
        <v>205</v>
      </c>
      <c r="F7" s="99"/>
      <c r="G7" s="112"/>
      <c r="H7" s="99"/>
      <c r="I7" s="99"/>
      <c r="J7" s="112"/>
      <c r="K7" s="99" t="s">
        <v>206</v>
      </c>
      <c r="L7" s="99"/>
      <c r="M7" s="99"/>
      <c r="N7" s="99"/>
      <c r="O7" s="99"/>
      <c r="P7" s="92"/>
      <c r="Q7" s="104" t="s">
        <v>207</v>
      </c>
      <c r="R7" s="92"/>
      <c r="S7" s="92"/>
      <c r="T7" s="119"/>
      <c r="U7" s="104" t="s">
        <v>208</v>
      </c>
    </row>
    <row r="8" spans="1:21" x14ac:dyDescent="0.2">
      <c r="A8" s="96"/>
      <c r="B8" s="96"/>
      <c r="C8" s="96"/>
      <c r="D8" s="96"/>
      <c r="E8" s="103" t="s">
        <v>209</v>
      </c>
      <c r="F8" s="97"/>
      <c r="G8" s="103" t="s">
        <v>210</v>
      </c>
      <c r="H8" s="97"/>
      <c r="I8" s="103" t="s">
        <v>210</v>
      </c>
      <c r="J8" s="104"/>
      <c r="K8" s="104" t="s">
        <v>209</v>
      </c>
      <c r="L8" s="97"/>
      <c r="M8" s="104" t="s">
        <v>210</v>
      </c>
      <c r="N8" s="104"/>
      <c r="O8" s="104" t="s">
        <v>210</v>
      </c>
      <c r="P8" s="96"/>
      <c r="Q8" s="104" t="s">
        <v>210</v>
      </c>
      <c r="R8" s="96"/>
      <c r="S8" s="104" t="s">
        <v>207</v>
      </c>
      <c r="T8" s="97"/>
      <c r="U8" s="104" t="s">
        <v>210</v>
      </c>
    </row>
    <row r="9" spans="1:21" x14ac:dyDescent="0.2">
      <c r="A9" s="314" t="s">
        <v>211</v>
      </c>
      <c r="B9" s="314"/>
      <c r="C9" s="314"/>
      <c r="D9" s="314"/>
      <c r="E9" s="101" t="s">
        <v>212</v>
      </c>
      <c r="F9" s="104"/>
      <c r="G9" s="101" t="s">
        <v>213</v>
      </c>
      <c r="H9" s="104"/>
      <c r="I9" s="101" t="s">
        <v>212</v>
      </c>
      <c r="J9" s="104"/>
      <c r="K9" s="101" t="s">
        <v>212</v>
      </c>
      <c r="L9" s="104"/>
      <c r="M9" s="101" t="s">
        <v>213</v>
      </c>
      <c r="N9" s="104"/>
      <c r="O9" s="101" t="s">
        <v>212</v>
      </c>
      <c r="P9" s="96"/>
      <c r="Q9" s="101" t="s">
        <v>212</v>
      </c>
      <c r="R9" s="96"/>
      <c r="S9" s="101" t="s">
        <v>209</v>
      </c>
      <c r="T9" s="104"/>
      <c r="U9" s="101" t="s">
        <v>213</v>
      </c>
    </row>
    <row r="10" spans="1:21" x14ac:dyDescent="0.2">
      <c r="A10" s="315" t="s">
        <v>214</v>
      </c>
      <c r="B10" s="315"/>
      <c r="C10" s="315"/>
      <c r="D10" s="315"/>
      <c r="E10" s="128">
        <v>-2</v>
      </c>
      <c r="F10" s="129"/>
      <c r="G10" s="129">
        <v>-3</v>
      </c>
      <c r="H10" s="129"/>
      <c r="I10" s="128" t="s">
        <v>215</v>
      </c>
      <c r="J10" s="128"/>
      <c r="K10" s="128">
        <v>-5</v>
      </c>
      <c r="L10" s="129"/>
      <c r="M10" s="128">
        <v>-6</v>
      </c>
      <c r="N10" s="128"/>
      <c r="O10" s="129" t="s">
        <v>216</v>
      </c>
      <c r="P10" s="129"/>
      <c r="Q10" s="129" t="s">
        <v>217</v>
      </c>
      <c r="R10" s="129"/>
      <c r="S10" s="129" t="s">
        <v>218</v>
      </c>
      <c r="T10" s="129"/>
      <c r="U10" s="129" t="s">
        <v>269</v>
      </c>
    </row>
    <row r="12" spans="1:21" ht="15.75" x14ac:dyDescent="0.25">
      <c r="A12" s="313" t="s">
        <v>219</v>
      </c>
      <c r="B12" s="313"/>
      <c r="C12" s="313"/>
      <c r="D12" s="313"/>
      <c r="E12" s="92"/>
      <c r="F12" s="92"/>
      <c r="G12" s="92"/>
      <c r="H12" s="92"/>
      <c r="I12" s="126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</row>
    <row r="13" spans="1:21" ht="15.75" x14ac:dyDescent="0.25">
      <c r="A13" s="109"/>
      <c r="B13" s="102"/>
      <c r="C13" s="98"/>
      <c r="D13" s="92"/>
      <c r="E13" s="92"/>
      <c r="F13" s="92"/>
      <c r="G13" s="92"/>
      <c r="H13" s="92"/>
      <c r="I13" s="126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</row>
    <row r="14" spans="1:21" ht="15.75" x14ac:dyDescent="0.25">
      <c r="A14" s="106"/>
      <c r="B14" s="116" t="s">
        <v>220</v>
      </c>
      <c r="C14" s="95"/>
      <c r="D14" s="92"/>
      <c r="E14" s="115"/>
      <c r="F14" s="92"/>
      <c r="G14" s="110"/>
      <c r="H14" s="92"/>
      <c r="I14" s="110"/>
      <c r="J14" s="110"/>
      <c r="K14" s="115"/>
      <c r="L14" s="92"/>
      <c r="M14" s="110"/>
      <c r="N14" s="110"/>
      <c r="O14" s="110"/>
      <c r="P14" s="92"/>
      <c r="Q14" s="92"/>
      <c r="R14" s="92"/>
      <c r="S14" s="92"/>
      <c r="T14" s="92"/>
      <c r="U14" s="92"/>
    </row>
    <row r="15" spans="1:21" ht="15.75" x14ac:dyDescent="0.25">
      <c r="A15" s="106">
        <v>311</v>
      </c>
      <c r="B15" s="100"/>
      <c r="C15" s="95" t="s">
        <v>34</v>
      </c>
      <c r="D15" s="92"/>
      <c r="E15" s="118">
        <v>51602970.909999989</v>
      </c>
      <c r="F15" s="92"/>
      <c r="G15" s="110">
        <v>0</v>
      </c>
      <c r="H15" s="92"/>
      <c r="I15" s="127">
        <f>+E15*G15</f>
        <v>0</v>
      </c>
      <c r="J15" s="110"/>
      <c r="K15" s="118">
        <v>558079.64999999979</v>
      </c>
      <c r="L15" s="92"/>
      <c r="M15" s="110">
        <v>-20</v>
      </c>
      <c r="N15" s="110"/>
      <c r="O15" s="121">
        <v>111615.92999999996</v>
      </c>
      <c r="P15" s="92"/>
      <c r="Q15" s="144">
        <f>I15+O15</f>
        <v>111615.92999999996</v>
      </c>
      <c r="R15" s="92"/>
      <c r="S15" s="113">
        <f>K15+E15</f>
        <v>52161050.559999987</v>
      </c>
      <c r="T15" s="92"/>
      <c r="U15" s="110">
        <f>U$20</f>
        <v>-6.2571149994717409E-3</v>
      </c>
    </row>
    <row r="16" spans="1:21" ht="15.75" x14ac:dyDescent="0.25">
      <c r="A16" s="106">
        <v>312</v>
      </c>
      <c r="B16" s="100"/>
      <c r="C16" s="95" t="s">
        <v>221</v>
      </c>
      <c r="D16" s="92"/>
      <c r="E16" s="118">
        <v>199372081.5200001</v>
      </c>
      <c r="F16" s="92"/>
      <c r="G16" s="110">
        <v>0</v>
      </c>
      <c r="H16" s="92"/>
      <c r="I16" s="127">
        <f t="shared" ref="I16:I19" si="0">+E16*G16</f>
        <v>0</v>
      </c>
      <c r="J16" s="110"/>
      <c r="K16" s="118">
        <v>6402162.0399999935</v>
      </c>
      <c r="L16" s="92"/>
      <c r="M16" s="110">
        <v>-25</v>
      </c>
      <c r="N16" s="110"/>
      <c r="O16" s="121">
        <v>1600540.5099999986</v>
      </c>
      <c r="P16" s="92"/>
      <c r="Q16" s="144">
        <f t="shared" ref="Q16:Q19" si="1">I16+O16</f>
        <v>1600540.5099999986</v>
      </c>
      <c r="R16" s="92"/>
      <c r="S16" s="113">
        <f t="shared" ref="S16:S19" si="2">K16+E16</f>
        <v>205774243.56000009</v>
      </c>
      <c r="T16" s="92"/>
      <c r="U16" s="110">
        <f t="shared" ref="U16:U19" si="3">U$20</f>
        <v>-6.2571149994717409E-3</v>
      </c>
    </row>
    <row r="17" spans="1:23" ht="15.75" x14ac:dyDescent="0.25">
      <c r="A17" s="106">
        <v>314</v>
      </c>
      <c r="B17" s="100"/>
      <c r="C17" s="95" t="s">
        <v>222</v>
      </c>
      <c r="D17" s="92"/>
      <c r="E17" s="118">
        <v>33056350.020000007</v>
      </c>
      <c r="F17" s="92"/>
      <c r="G17" s="110">
        <v>0</v>
      </c>
      <c r="H17" s="92"/>
      <c r="I17" s="127">
        <f t="shared" si="0"/>
        <v>0</v>
      </c>
      <c r="J17" s="110"/>
      <c r="K17" s="118">
        <v>1629396.4500000009</v>
      </c>
      <c r="L17" s="92"/>
      <c r="M17" s="110">
        <v>-15</v>
      </c>
      <c r="N17" s="110"/>
      <c r="O17" s="121">
        <v>244409.46750000014</v>
      </c>
      <c r="P17" s="92"/>
      <c r="Q17" s="144">
        <f t="shared" si="1"/>
        <v>244409.46750000014</v>
      </c>
      <c r="R17" s="92"/>
      <c r="S17" s="113">
        <f t="shared" si="2"/>
        <v>34685746.470000006</v>
      </c>
      <c r="T17" s="92"/>
      <c r="U17" s="110">
        <f t="shared" si="3"/>
        <v>-6.2571149994717409E-3</v>
      </c>
      <c r="V17" s="92"/>
      <c r="W17" s="92"/>
    </row>
    <row r="18" spans="1:23" ht="15.75" x14ac:dyDescent="0.25">
      <c r="A18" s="106">
        <v>315</v>
      </c>
      <c r="B18" s="100"/>
      <c r="C18" s="95" t="s">
        <v>78</v>
      </c>
      <c r="D18" s="92"/>
      <c r="E18" s="118">
        <v>35972608.660000004</v>
      </c>
      <c r="F18" s="92"/>
      <c r="G18" s="110">
        <v>0</v>
      </c>
      <c r="H18" s="92"/>
      <c r="I18" s="127">
        <f t="shared" si="0"/>
        <v>0</v>
      </c>
      <c r="J18" s="110"/>
      <c r="K18" s="118">
        <v>1278210.6100000015</v>
      </c>
      <c r="L18" s="92"/>
      <c r="M18" s="110">
        <v>-10</v>
      </c>
      <c r="N18" s="110"/>
      <c r="O18" s="121">
        <v>127821.06100000015</v>
      </c>
      <c r="P18" s="92"/>
      <c r="Q18" s="144">
        <f t="shared" si="1"/>
        <v>127821.06100000015</v>
      </c>
      <c r="R18" s="92"/>
      <c r="S18" s="113">
        <f t="shared" si="2"/>
        <v>37250819.270000003</v>
      </c>
      <c r="T18" s="92"/>
      <c r="U18" s="110">
        <f t="shared" si="3"/>
        <v>-6.2571149994717409E-3</v>
      </c>
      <c r="V18" s="92"/>
      <c r="W18" s="92"/>
    </row>
    <row r="19" spans="1:23" ht="15.75" x14ac:dyDescent="0.25">
      <c r="A19" s="106">
        <v>316</v>
      </c>
      <c r="B19" s="100"/>
      <c r="C19" s="95" t="s">
        <v>138</v>
      </c>
      <c r="D19" s="92"/>
      <c r="E19" s="123">
        <v>3187494.07</v>
      </c>
      <c r="F19" s="92"/>
      <c r="G19" s="110">
        <v>0</v>
      </c>
      <c r="H19" s="92"/>
      <c r="I19" s="127">
        <f t="shared" si="0"/>
        <v>0</v>
      </c>
      <c r="J19" s="110"/>
      <c r="K19" s="123">
        <v>63334.19000000001</v>
      </c>
      <c r="L19" s="92"/>
      <c r="M19" s="110">
        <v>0</v>
      </c>
      <c r="N19" s="110"/>
      <c r="O19" s="122">
        <v>0</v>
      </c>
      <c r="P19" s="92"/>
      <c r="Q19" s="144">
        <f t="shared" si="1"/>
        <v>0</v>
      </c>
      <c r="R19" s="92"/>
      <c r="S19" s="113">
        <f t="shared" si="2"/>
        <v>3250828.26</v>
      </c>
      <c r="T19" s="92"/>
      <c r="U19" s="110">
        <f t="shared" si="3"/>
        <v>-6.2571149994717409E-3</v>
      </c>
      <c r="V19" s="92"/>
      <c r="W19" s="92"/>
    </row>
    <row r="20" spans="1:23" ht="15.75" x14ac:dyDescent="0.25">
      <c r="A20" s="106"/>
      <c r="B20" s="117" t="s">
        <v>223</v>
      </c>
      <c r="C20" s="92"/>
      <c r="D20" s="92"/>
      <c r="E20" s="139">
        <f>SUM(E15:E19)</f>
        <v>323191505.18000013</v>
      </c>
      <c r="F20" s="140"/>
      <c r="G20" s="141"/>
      <c r="H20" s="140"/>
      <c r="I20" s="139">
        <f>SUM(I15:I19)</f>
        <v>0</v>
      </c>
      <c r="J20" s="139"/>
      <c r="K20" s="139">
        <f>SUM(K15:K19)</f>
        <v>9931182.9399999939</v>
      </c>
      <c r="L20" s="140"/>
      <c r="M20" s="140"/>
      <c r="N20" s="140"/>
      <c r="O20" s="139">
        <f>SUM(O15:O19)</f>
        <v>2084386.968499999</v>
      </c>
      <c r="P20" s="140"/>
      <c r="Q20" s="139">
        <f>SUM(Q15:Q19)</f>
        <v>2084386.968499999</v>
      </c>
      <c r="R20" s="140"/>
      <c r="S20" s="139">
        <f>SUM(S15:S19)</f>
        <v>333122688.12000006</v>
      </c>
      <c r="T20" s="140"/>
      <c r="U20" s="141">
        <f>-(Q20/S20)</f>
        <v>-6.2571149994717409E-3</v>
      </c>
      <c r="V20" s="92"/>
      <c r="W20" s="92"/>
    </row>
    <row r="21" spans="1:23" ht="15.75" x14ac:dyDescent="0.25">
      <c r="A21" s="106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</row>
    <row r="22" spans="1:23" ht="15.75" x14ac:dyDescent="0.25">
      <c r="A22" s="106"/>
      <c r="B22" s="116" t="s">
        <v>224</v>
      </c>
      <c r="C22" s="95"/>
      <c r="D22" s="92"/>
      <c r="E22" s="115"/>
      <c r="F22" s="92"/>
      <c r="G22" s="110"/>
      <c r="H22" s="92"/>
      <c r="I22" s="110"/>
      <c r="J22" s="110"/>
      <c r="K22" s="115"/>
      <c r="L22" s="92"/>
      <c r="M22" s="110"/>
      <c r="N22" s="110"/>
      <c r="O22" s="110"/>
      <c r="P22" s="92"/>
      <c r="Q22" s="92"/>
      <c r="R22" s="92"/>
      <c r="S22" s="92"/>
      <c r="T22" s="92"/>
      <c r="U22" s="92"/>
      <c r="V22" s="92"/>
      <c r="W22" s="92"/>
    </row>
    <row r="23" spans="1:23" ht="15.75" x14ac:dyDescent="0.25">
      <c r="A23" s="106">
        <v>311</v>
      </c>
      <c r="B23" s="100"/>
      <c r="C23" s="95" t="s">
        <v>34</v>
      </c>
      <c r="D23" s="92"/>
      <c r="E23" s="118">
        <v>113860939.63999997</v>
      </c>
      <c r="F23" s="92"/>
      <c r="G23" s="110">
        <v>0</v>
      </c>
      <c r="H23" s="92"/>
      <c r="I23" s="127">
        <f t="shared" ref="I23:I27" si="4">+E23*G23</f>
        <v>0</v>
      </c>
      <c r="J23" s="110"/>
      <c r="K23" s="118">
        <v>15122787.719999999</v>
      </c>
      <c r="L23" s="92"/>
      <c r="M23" s="110">
        <v>-20</v>
      </c>
      <c r="N23" s="110"/>
      <c r="O23" s="121">
        <v>3024557.5439999998</v>
      </c>
      <c r="P23" s="92"/>
      <c r="Q23" s="144">
        <f>I23+O23</f>
        <v>3024557.5439999998</v>
      </c>
      <c r="R23" s="92"/>
      <c r="S23" s="113">
        <f t="shared" ref="S23:S27" si="5">K23+E23</f>
        <v>128983727.35999997</v>
      </c>
      <c r="T23" s="92"/>
      <c r="U23" s="110">
        <f>U$28</f>
        <v>-6.9973092652017399E-2</v>
      </c>
      <c r="V23" s="92"/>
      <c r="W23" s="92"/>
    </row>
    <row r="24" spans="1:23" ht="15.75" x14ac:dyDescent="0.25">
      <c r="A24" s="106">
        <v>312</v>
      </c>
      <c r="B24" s="100"/>
      <c r="C24" s="95" t="s">
        <v>221</v>
      </c>
      <c r="D24" s="92"/>
      <c r="E24" s="118">
        <v>510025661.48000002</v>
      </c>
      <c r="F24" s="92"/>
      <c r="G24" s="110">
        <v>0</v>
      </c>
      <c r="H24" s="92"/>
      <c r="I24" s="127">
        <f t="shared" si="4"/>
        <v>0</v>
      </c>
      <c r="J24" s="110"/>
      <c r="K24" s="118">
        <v>249227760.84999958</v>
      </c>
      <c r="L24" s="92"/>
      <c r="M24" s="110">
        <v>-25</v>
      </c>
      <c r="N24" s="110"/>
      <c r="O24" s="121">
        <v>62306940.212499894</v>
      </c>
      <c r="P24" s="92"/>
      <c r="Q24" s="144">
        <f t="shared" ref="Q24:Q27" si="6">I24+O24</f>
        <v>62306940.212499894</v>
      </c>
      <c r="R24" s="92"/>
      <c r="S24" s="113">
        <f t="shared" si="5"/>
        <v>759253422.32999957</v>
      </c>
      <c r="T24" s="92"/>
      <c r="U24" s="110">
        <f t="shared" ref="U24:U27" si="7">U$28</f>
        <v>-6.9973092652017399E-2</v>
      </c>
      <c r="V24" s="92"/>
      <c r="W24" s="92"/>
    </row>
    <row r="25" spans="1:23" ht="15.75" x14ac:dyDescent="0.25">
      <c r="A25" s="106">
        <v>314</v>
      </c>
      <c r="B25" s="100"/>
      <c r="C25" s="95" t="s">
        <v>222</v>
      </c>
      <c r="D25" s="92"/>
      <c r="E25" s="118">
        <v>60055757.839999996</v>
      </c>
      <c r="F25" s="92"/>
      <c r="G25" s="110">
        <v>0</v>
      </c>
      <c r="H25" s="92"/>
      <c r="I25" s="127">
        <f t="shared" si="4"/>
        <v>0</v>
      </c>
      <c r="J25" s="110"/>
      <c r="K25" s="118">
        <v>45970071.549999982</v>
      </c>
      <c r="L25" s="92"/>
      <c r="M25" s="110">
        <v>-15</v>
      </c>
      <c r="N25" s="110"/>
      <c r="O25" s="121">
        <v>6895510.7324999981</v>
      </c>
      <c r="P25" s="92"/>
      <c r="Q25" s="144">
        <f t="shared" si="6"/>
        <v>6895510.7324999981</v>
      </c>
      <c r="R25" s="92"/>
      <c r="S25" s="113">
        <f t="shared" si="5"/>
        <v>106025829.38999999</v>
      </c>
      <c r="T25" s="92"/>
      <c r="U25" s="110">
        <f t="shared" si="7"/>
        <v>-6.9973092652017399E-2</v>
      </c>
      <c r="V25" s="92"/>
      <c r="W25" s="92"/>
    </row>
    <row r="26" spans="1:23" ht="15.75" x14ac:dyDescent="0.25">
      <c r="A26" s="106">
        <v>315</v>
      </c>
      <c r="B26" s="100"/>
      <c r="C26" s="95" t="s">
        <v>78</v>
      </c>
      <c r="D26" s="92"/>
      <c r="E26" s="118">
        <v>44720898.439999983</v>
      </c>
      <c r="F26" s="92"/>
      <c r="G26" s="110">
        <v>0</v>
      </c>
      <c r="H26" s="92"/>
      <c r="I26" s="127">
        <f t="shared" si="4"/>
        <v>0</v>
      </c>
      <c r="J26" s="110"/>
      <c r="K26" s="118">
        <v>35908937.890000001</v>
      </c>
      <c r="L26" s="92"/>
      <c r="M26" s="110">
        <v>-10</v>
      </c>
      <c r="N26" s="110"/>
      <c r="O26" s="121">
        <v>3590893.7889999999</v>
      </c>
      <c r="P26" s="92"/>
      <c r="Q26" s="144">
        <f t="shared" si="6"/>
        <v>3590893.7889999999</v>
      </c>
      <c r="R26" s="92"/>
      <c r="S26" s="113">
        <f t="shared" si="5"/>
        <v>80629836.329999983</v>
      </c>
      <c r="T26" s="92"/>
      <c r="U26" s="110">
        <f t="shared" si="7"/>
        <v>-6.9973092652017399E-2</v>
      </c>
      <c r="V26" s="92"/>
      <c r="W26" s="92"/>
    </row>
    <row r="27" spans="1:23" ht="15.75" x14ac:dyDescent="0.25">
      <c r="A27" s="106">
        <v>316</v>
      </c>
      <c r="B27" s="100"/>
      <c r="C27" s="95" t="s">
        <v>138</v>
      </c>
      <c r="D27" s="92"/>
      <c r="E27" s="123">
        <v>5104648.12</v>
      </c>
      <c r="F27" s="92"/>
      <c r="G27" s="110">
        <v>0</v>
      </c>
      <c r="H27" s="92"/>
      <c r="I27" s="127">
        <f t="shared" si="4"/>
        <v>0</v>
      </c>
      <c r="J27" s="110"/>
      <c r="K27" s="123">
        <v>3531924.7600000063</v>
      </c>
      <c r="L27" s="92"/>
      <c r="M27" s="110">
        <v>0</v>
      </c>
      <c r="N27" s="110"/>
      <c r="O27" s="122">
        <v>0</v>
      </c>
      <c r="P27" s="92"/>
      <c r="Q27" s="144">
        <f t="shared" si="6"/>
        <v>0</v>
      </c>
      <c r="R27" s="92"/>
      <c r="S27" s="113">
        <f t="shared" si="5"/>
        <v>8636572.8800000064</v>
      </c>
      <c r="T27" s="92"/>
      <c r="U27" s="110">
        <f t="shared" si="7"/>
        <v>-6.9973092652017399E-2</v>
      </c>
      <c r="V27" s="92"/>
      <c r="W27" s="92"/>
    </row>
    <row r="28" spans="1:23" ht="15.75" x14ac:dyDescent="0.25">
      <c r="A28" s="106"/>
      <c r="B28" s="117" t="s">
        <v>225</v>
      </c>
      <c r="C28" s="92"/>
      <c r="D28" s="92"/>
      <c r="E28" s="139">
        <f>SUM(E23:E27)</f>
        <v>733767905.51999998</v>
      </c>
      <c r="F28" s="140"/>
      <c r="G28" s="141"/>
      <c r="H28" s="140"/>
      <c r="I28" s="139">
        <f>SUM(I23:I27)</f>
        <v>0</v>
      </c>
      <c r="J28" s="139"/>
      <c r="K28" s="139">
        <f>SUM(K23:K27)</f>
        <v>349761482.7699995</v>
      </c>
      <c r="L28" s="140"/>
      <c r="M28" s="145"/>
      <c r="N28" s="140"/>
      <c r="O28" s="139">
        <f>SUM(O23:O27)</f>
        <v>75817902.277999893</v>
      </c>
      <c r="P28" s="140"/>
      <c r="Q28" s="139">
        <f>SUM(Q23:Q27)</f>
        <v>75817902.277999893</v>
      </c>
      <c r="R28" s="140"/>
      <c r="S28" s="139">
        <f>SUM(S23:S27)</f>
        <v>1083529388.2899997</v>
      </c>
      <c r="T28" s="140"/>
      <c r="U28" s="141">
        <f>-(Q28/S28)</f>
        <v>-6.9973092652017399E-2</v>
      </c>
      <c r="V28" s="92"/>
      <c r="W28" s="92"/>
    </row>
    <row r="29" spans="1:23" ht="15.75" x14ac:dyDescent="0.25">
      <c r="A29" s="106"/>
      <c r="B29" s="117"/>
      <c r="C29" s="92"/>
      <c r="D29" s="92"/>
      <c r="E29" s="107"/>
      <c r="F29" s="92"/>
      <c r="G29" s="110"/>
      <c r="H29" s="92"/>
      <c r="I29" s="107"/>
      <c r="J29" s="107"/>
      <c r="K29" s="107"/>
      <c r="L29" s="92"/>
      <c r="M29" s="92"/>
      <c r="N29" s="92"/>
      <c r="O29" s="107"/>
      <c r="P29" s="92"/>
      <c r="Q29" s="124"/>
      <c r="R29" s="92"/>
      <c r="S29" s="107"/>
      <c r="T29" s="92"/>
      <c r="U29" s="92"/>
      <c r="V29" s="92"/>
      <c r="W29" s="92"/>
    </row>
    <row r="30" spans="1:23" ht="15.75" x14ac:dyDescent="0.25">
      <c r="A30" s="106"/>
      <c r="B30" s="116" t="s">
        <v>226</v>
      </c>
      <c r="C30" s="95"/>
      <c r="D30" s="92"/>
      <c r="E30" s="115"/>
      <c r="F30" s="92"/>
      <c r="G30" s="110"/>
      <c r="H30" s="92"/>
      <c r="I30" s="110"/>
      <c r="J30" s="110"/>
      <c r="K30" s="115"/>
      <c r="L30" s="92"/>
      <c r="M30" s="110"/>
      <c r="N30" s="110"/>
      <c r="O30" s="110"/>
      <c r="P30" s="92"/>
      <c r="Q30" s="92"/>
      <c r="R30" s="92"/>
      <c r="S30" s="92"/>
      <c r="T30" s="92"/>
      <c r="U30" s="92"/>
      <c r="V30" s="92"/>
      <c r="W30" s="92"/>
    </row>
    <row r="31" spans="1:23" ht="15.75" x14ac:dyDescent="0.25">
      <c r="A31" s="106">
        <v>311</v>
      </c>
      <c r="B31" s="100"/>
      <c r="C31" s="95" t="s">
        <v>34</v>
      </c>
      <c r="D31" s="92"/>
      <c r="E31" s="118">
        <v>120950735.93000002</v>
      </c>
      <c r="F31" s="92"/>
      <c r="G31" s="110">
        <v>0</v>
      </c>
      <c r="H31" s="92"/>
      <c r="I31" s="127">
        <f t="shared" ref="I31:I35" si="8">+E31*G31</f>
        <v>0</v>
      </c>
      <c r="J31" s="110"/>
      <c r="K31" s="118">
        <v>20641274.990000032</v>
      </c>
      <c r="L31" s="92"/>
      <c r="M31" s="110">
        <v>-20</v>
      </c>
      <c r="N31" s="110"/>
      <c r="O31" s="121">
        <v>4128254.9980000067</v>
      </c>
      <c r="P31" s="92"/>
      <c r="Q31" s="144">
        <f t="shared" ref="Q31:Q35" si="9">I31+O31</f>
        <v>4128254.9980000067</v>
      </c>
      <c r="R31" s="92"/>
      <c r="S31" s="113">
        <f t="shared" ref="S31:S35" si="10">K31+E31</f>
        <v>141592010.92000005</v>
      </c>
      <c r="T31" s="92"/>
      <c r="U31" s="110">
        <f>U$36</f>
        <v>-9.7892855639102161E-2</v>
      </c>
      <c r="V31" s="125"/>
      <c r="W31" s="92"/>
    </row>
    <row r="32" spans="1:23" ht="15.75" x14ac:dyDescent="0.25">
      <c r="A32" s="106">
        <v>312</v>
      </c>
      <c r="B32" s="100"/>
      <c r="C32" s="95" t="s">
        <v>221</v>
      </c>
      <c r="D32" s="92"/>
      <c r="E32" s="118">
        <v>195964406.34999996</v>
      </c>
      <c r="F32" s="92"/>
      <c r="G32" s="110">
        <v>0</v>
      </c>
      <c r="H32" s="92"/>
      <c r="I32" s="127">
        <f t="shared" si="8"/>
        <v>0</v>
      </c>
      <c r="J32" s="110"/>
      <c r="K32" s="118">
        <v>220882987.46999958</v>
      </c>
      <c r="L32" s="92"/>
      <c r="M32" s="110">
        <v>-25</v>
      </c>
      <c r="N32" s="110"/>
      <c r="O32" s="121">
        <v>55220746.867499895</v>
      </c>
      <c r="P32" s="92"/>
      <c r="Q32" s="144">
        <f t="shared" si="9"/>
        <v>55220746.867499895</v>
      </c>
      <c r="R32" s="92"/>
      <c r="S32" s="113">
        <f t="shared" si="10"/>
        <v>416847393.81999958</v>
      </c>
      <c r="T32" s="92"/>
      <c r="U32" s="110">
        <f t="shared" ref="U32:U35" si="11">U$36</f>
        <v>-9.7892855639102161E-2</v>
      </c>
      <c r="V32" s="125"/>
      <c r="W32" s="92"/>
    </row>
    <row r="33" spans="1:23" ht="15.75" x14ac:dyDescent="0.25">
      <c r="A33" s="106">
        <v>314</v>
      </c>
      <c r="B33" s="100"/>
      <c r="C33" s="95" t="s">
        <v>222</v>
      </c>
      <c r="D33" s="92"/>
      <c r="E33" s="118">
        <v>38461719.459999993</v>
      </c>
      <c r="F33" s="92"/>
      <c r="G33" s="110">
        <v>0</v>
      </c>
      <c r="H33" s="92"/>
      <c r="I33" s="127">
        <f t="shared" si="8"/>
        <v>0</v>
      </c>
      <c r="J33" s="110"/>
      <c r="K33" s="118">
        <v>38986645.860000014</v>
      </c>
      <c r="L33" s="92"/>
      <c r="M33" s="110">
        <v>-15</v>
      </c>
      <c r="N33" s="110"/>
      <c r="O33" s="121">
        <v>5847996.8790000025</v>
      </c>
      <c r="P33" s="92"/>
      <c r="Q33" s="144">
        <f t="shared" si="9"/>
        <v>5847996.8790000025</v>
      </c>
      <c r="R33" s="92"/>
      <c r="S33" s="113">
        <f t="shared" si="10"/>
        <v>77448365.320000008</v>
      </c>
      <c r="T33" s="92"/>
      <c r="U33" s="110">
        <f t="shared" si="11"/>
        <v>-9.7892855639102161E-2</v>
      </c>
      <c r="V33" s="125"/>
      <c r="W33" s="92"/>
    </row>
    <row r="34" spans="1:23" ht="15.75" x14ac:dyDescent="0.25">
      <c r="A34" s="106">
        <v>315</v>
      </c>
      <c r="B34" s="100"/>
      <c r="C34" s="95" t="s">
        <v>78</v>
      </c>
      <c r="D34" s="92"/>
      <c r="E34" s="118">
        <v>26385902.320000004</v>
      </c>
      <c r="F34" s="92"/>
      <c r="G34" s="110">
        <v>0</v>
      </c>
      <c r="H34" s="92"/>
      <c r="I34" s="127">
        <f t="shared" si="8"/>
        <v>0</v>
      </c>
      <c r="J34" s="110"/>
      <c r="K34" s="118">
        <v>33812288.449999981</v>
      </c>
      <c r="L34" s="92"/>
      <c r="M34" s="110">
        <v>-10</v>
      </c>
      <c r="N34" s="110"/>
      <c r="O34" s="121">
        <v>3381228.8449999983</v>
      </c>
      <c r="P34" s="92"/>
      <c r="Q34" s="144">
        <f t="shared" si="9"/>
        <v>3381228.8449999983</v>
      </c>
      <c r="R34" s="92"/>
      <c r="S34" s="113">
        <f t="shared" si="10"/>
        <v>60198190.769999981</v>
      </c>
      <c r="T34" s="92"/>
      <c r="U34" s="110">
        <f t="shared" si="11"/>
        <v>-9.7892855639102161E-2</v>
      </c>
      <c r="V34" s="125"/>
      <c r="W34" s="92"/>
    </row>
    <row r="35" spans="1:23" ht="15.75" x14ac:dyDescent="0.25">
      <c r="A35" s="106">
        <v>316</v>
      </c>
      <c r="B35" s="100"/>
      <c r="C35" s="95" t="s">
        <v>138</v>
      </c>
      <c r="D35" s="92"/>
      <c r="E35" s="123">
        <v>1302739.48</v>
      </c>
      <c r="F35" s="92"/>
      <c r="G35" s="110">
        <v>0</v>
      </c>
      <c r="H35" s="92"/>
      <c r="I35" s="127">
        <f t="shared" si="8"/>
        <v>0</v>
      </c>
      <c r="J35" s="110"/>
      <c r="K35" s="123">
        <v>3155043.5800000024</v>
      </c>
      <c r="L35" s="92"/>
      <c r="M35" s="110">
        <v>0</v>
      </c>
      <c r="N35" s="110"/>
      <c r="O35" s="122">
        <v>0</v>
      </c>
      <c r="P35" s="92"/>
      <c r="Q35" s="144">
        <f t="shared" si="9"/>
        <v>0</v>
      </c>
      <c r="R35" s="92"/>
      <c r="S35" s="113">
        <f t="shared" si="10"/>
        <v>4457783.0600000024</v>
      </c>
      <c r="T35" s="92"/>
      <c r="U35" s="110">
        <f t="shared" si="11"/>
        <v>-9.7892855639102161E-2</v>
      </c>
      <c r="V35" s="125"/>
      <c r="W35" s="92"/>
    </row>
    <row r="36" spans="1:23" ht="15.75" x14ac:dyDescent="0.25">
      <c r="A36" s="106"/>
      <c r="B36" s="117" t="s">
        <v>227</v>
      </c>
      <c r="C36" s="92"/>
      <c r="D36" s="92"/>
      <c r="E36" s="143">
        <f>SUM(E31:E35)</f>
        <v>383065503.53999996</v>
      </c>
      <c r="F36" s="140"/>
      <c r="G36" s="141"/>
      <c r="H36" s="140"/>
      <c r="I36" s="143">
        <f>SUM(I31:I35)</f>
        <v>0</v>
      </c>
      <c r="J36" s="139"/>
      <c r="K36" s="143">
        <f>SUM(K31:K35)</f>
        <v>317478240.34999961</v>
      </c>
      <c r="L36" s="140"/>
      <c r="M36" s="140"/>
      <c r="N36" s="140"/>
      <c r="O36" s="143">
        <f>SUM(O31:O35)</f>
        <v>68578227.589499891</v>
      </c>
      <c r="P36" s="140"/>
      <c r="Q36" s="143">
        <f>SUM(Q31:Q35)</f>
        <v>68578227.589499891</v>
      </c>
      <c r="R36" s="140"/>
      <c r="S36" s="143">
        <f>SUM(S31:S35)</f>
        <v>700543743.88999963</v>
      </c>
      <c r="T36" s="140"/>
      <c r="U36" s="141">
        <f>-(Q36/S36)</f>
        <v>-9.7892855639102161E-2</v>
      </c>
      <c r="V36" s="92"/>
      <c r="W36" s="92"/>
    </row>
    <row r="37" spans="1:23" ht="15.75" x14ac:dyDescent="0.25">
      <c r="A37" s="92"/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</row>
    <row r="38" spans="1:23" ht="15.75" x14ac:dyDescent="0.25">
      <c r="A38" s="120" t="s">
        <v>228</v>
      </c>
      <c r="B38" s="92"/>
      <c r="C38" s="92"/>
      <c r="D38" s="92"/>
      <c r="E38" s="108">
        <f>SUM(E36,E28,E20)</f>
        <v>1440024914.24</v>
      </c>
      <c r="F38" s="92"/>
      <c r="G38" s="92"/>
      <c r="H38" s="92"/>
      <c r="I38" s="108">
        <f>SUM(I36,I28,I20)</f>
        <v>0</v>
      </c>
      <c r="J38" s="92"/>
      <c r="K38" s="108">
        <f>SUM(K36,K28,K20)</f>
        <v>677170906.05999911</v>
      </c>
      <c r="L38" s="92"/>
      <c r="M38" s="92"/>
      <c r="N38" s="92"/>
      <c r="O38" s="108">
        <f>SUM(O36,O28,O20)</f>
        <v>146480516.83599976</v>
      </c>
      <c r="P38" s="92"/>
      <c r="Q38" s="108">
        <f>SUM(Q36,Q28,Q20)</f>
        <v>146480516.83599976</v>
      </c>
      <c r="R38" s="92"/>
      <c r="S38" s="108">
        <f>SUM(S36,S28,S20)</f>
        <v>2117195820.2999995</v>
      </c>
      <c r="T38" s="92"/>
      <c r="U38" s="141">
        <f>-(Q38/S38)</f>
        <v>-6.9186097682378739E-2</v>
      </c>
      <c r="V38" s="92"/>
      <c r="W38" s="92"/>
    </row>
    <row r="39" spans="1:23" ht="15.75" x14ac:dyDescent="0.25">
      <c r="A39" s="120"/>
      <c r="B39" s="92"/>
      <c r="C39" s="92"/>
      <c r="D39" s="92"/>
      <c r="E39" s="108"/>
      <c r="F39" s="92"/>
      <c r="G39" s="92"/>
      <c r="H39" s="92"/>
      <c r="I39" s="108"/>
      <c r="J39" s="92"/>
      <c r="K39" s="108"/>
      <c r="L39" s="92"/>
      <c r="M39" s="92"/>
      <c r="N39" s="92"/>
      <c r="O39" s="108"/>
      <c r="P39" s="92"/>
      <c r="Q39" s="108"/>
      <c r="R39" s="92"/>
      <c r="S39" s="108"/>
      <c r="T39" s="92"/>
      <c r="U39" s="92"/>
      <c r="V39" s="92"/>
      <c r="W39" s="92"/>
    </row>
    <row r="40" spans="1:23" ht="15.75" x14ac:dyDescent="0.25">
      <c r="A40" s="120"/>
      <c r="B40" s="92"/>
      <c r="C40" s="92"/>
      <c r="D40" s="92"/>
      <c r="E40" s="108"/>
      <c r="F40" s="92"/>
      <c r="G40" s="92"/>
      <c r="H40" s="92"/>
      <c r="I40" s="108"/>
      <c r="J40" s="92"/>
      <c r="K40" s="108"/>
      <c r="L40" s="92"/>
      <c r="M40" s="92"/>
      <c r="N40" s="92"/>
      <c r="O40" s="108"/>
      <c r="P40" s="92"/>
      <c r="Q40" s="108"/>
      <c r="R40" s="92"/>
      <c r="S40" s="108"/>
      <c r="T40" s="92"/>
      <c r="U40" s="92"/>
      <c r="V40" s="92"/>
      <c r="W40" s="92"/>
    </row>
    <row r="41" spans="1:23" ht="15.75" x14ac:dyDescent="0.25">
      <c r="A41" s="120" t="s">
        <v>133</v>
      </c>
      <c r="B41" s="92"/>
      <c r="C41" s="92"/>
      <c r="D41" s="92"/>
      <c r="E41" s="108"/>
      <c r="F41" s="92"/>
      <c r="G41" s="92"/>
      <c r="H41" s="92"/>
      <c r="I41" s="108"/>
      <c r="J41" s="92"/>
      <c r="K41" s="108"/>
      <c r="L41" s="92"/>
      <c r="M41" s="92"/>
      <c r="N41" s="92"/>
      <c r="O41" s="108"/>
      <c r="P41" s="92"/>
      <c r="Q41" s="108"/>
      <c r="R41" s="92"/>
      <c r="S41" s="108"/>
      <c r="T41" s="92"/>
      <c r="U41" s="113"/>
      <c r="V41" s="111"/>
      <c r="W41" s="92"/>
    </row>
    <row r="42" spans="1:23" ht="15.75" x14ac:dyDescent="0.25">
      <c r="A42" s="120"/>
      <c r="B42" s="92"/>
      <c r="C42" s="92"/>
      <c r="D42" s="92"/>
      <c r="E42" s="108"/>
      <c r="F42" s="92"/>
      <c r="G42" s="92"/>
      <c r="H42" s="92"/>
      <c r="I42" s="108"/>
      <c r="J42" s="92"/>
      <c r="K42" s="108"/>
      <c r="L42" s="92"/>
      <c r="M42" s="92"/>
      <c r="N42" s="92"/>
      <c r="O42" s="108"/>
      <c r="P42" s="92"/>
      <c r="Q42" s="108"/>
      <c r="R42" s="92"/>
      <c r="S42" s="108"/>
      <c r="T42" s="92"/>
      <c r="U42" s="92"/>
      <c r="V42" s="92"/>
      <c r="W42" s="92"/>
    </row>
    <row r="43" spans="1:23" ht="15.75" x14ac:dyDescent="0.25">
      <c r="A43" s="106"/>
      <c r="B43" s="116" t="s">
        <v>229</v>
      </c>
      <c r="C43" s="95"/>
      <c r="D43" s="92"/>
      <c r="E43" s="115"/>
      <c r="F43" s="92"/>
      <c r="G43" s="110"/>
      <c r="H43" s="92"/>
      <c r="I43" s="110"/>
      <c r="J43" s="110"/>
      <c r="K43" s="115"/>
      <c r="L43" s="92"/>
      <c r="M43" s="110"/>
      <c r="N43" s="110"/>
      <c r="O43" s="110"/>
      <c r="P43" s="92"/>
      <c r="Q43" s="92"/>
      <c r="R43" s="92"/>
      <c r="S43" s="92"/>
      <c r="T43" s="92"/>
      <c r="U43" s="92"/>
      <c r="V43" s="92"/>
      <c r="W43" s="92"/>
    </row>
    <row r="44" spans="1:23" ht="15.75" x14ac:dyDescent="0.25">
      <c r="A44" s="106">
        <v>331</v>
      </c>
      <c r="B44" s="100"/>
      <c r="C44" s="95" t="s">
        <v>34</v>
      </c>
      <c r="D44" s="92"/>
      <c r="E44" s="118">
        <v>3328502.4800000009</v>
      </c>
      <c r="F44" s="92"/>
      <c r="G44" s="110">
        <v>0</v>
      </c>
      <c r="H44" s="92"/>
      <c r="I44" s="127">
        <f t="shared" ref="I44:I49" si="12">+E44*G44</f>
        <v>0</v>
      </c>
      <c r="J44" s="110"/>
      <c r="K44" s="118">
        <v>1634873.3500000034</v>
      </c>
      <c r="L44" s="92"/>
      <c r="M44" s="110">
        <v>-20</v>
      </c>
      <c r="N44" s="110"/>
      <c r="O44" s="121">
        <v>326974.67000000068</v>
      </c>
      <c r="P44" s="92"/>
      <c r="Q44" s="144">
        <f t="shared" ref="Q44:Q49" si="13">I44+O44</f>
        <v>326974.67000000068</v>
      </c>
      <c r="R44" s="92"/>
      <c r="S44" s="113">
        <f t="shared" ref="S44:S49" si="14">K44+E44</f>
        <v>4963375.8300000038</v>
      </c>
      <c r="T44" s="92"/>
      <c r="U44" s="110">
        <f>U$50</f>
        <v>-1.346640546062617E-2</v>
      </c>
      <c r="V44" s="92"/>
      <c r="W44" s="92"/>
    </row>
    <row r="45" spans="1:23" ht="15.75" x14ac:dyDescent="0.25">
      <c r="A45" s="106">
        <v>332</v>
      </c>
      <c r="B45" s="100"/>
      <c r="C45" s="95" t="s">
        <v>230</v>
      </c>
      <c r="D45" s="92"/>
      <c r="E45" s="118">
        <v>11521557.140000002</v>
      </c>
      <c r="F45" s="92"/>
      <c r="G45" s="110">
        <v>0</v>
      </c>
      <c r="H45" s="92"/>
      <c r="I45" s="127">
        <f t="shared" si="12"/>
        <v>0</v>
      </c>
      <c r="J45" s="110"/>
      <c r="K45" s="118">
        <v>168694.47000000003</v>
      </c>
      <c r="L45" s="92"/>
      <c r="M45" s="110">
        <v>-10</v>
      </c>
      <c r="N45" s="110"/>
      <c r="O45" s="121">
        <v>16869.447</v>
      </c>
      <c r="P45" s="92"/>
      <c r="Q45" s="144">
        <f t="shared" si="13"/>
        <v>16869.447</v>
      </c>
      <c r="R45" s="92"/>
      <c r="S45" s="113">
        <f t="shared" si="14"/>
        <v>11690251.610000003</v>
      </c>
      <c r="T45" s="92"/>
      <c r="U45" s="110">
        <f t="shared" ref="U45:U49" si="15">U$50</f>
        <v>-1.346640546062617E-2</v>
      </c>
      <c r="V45" s="92"/>
      <c r="W45" s="92"/>
    </row>
    <row r="46" spans="1:23" ht="15.75" x14ac:dyDescent="0.25">
      <c r="A46" s="106">
        <v>333</v>
      </c>
      <c r="B46" s="100"/>
      <c r="C46" s="95" t="s">
        <v>173</v>
      </c>
      <c r="D46" s="92"/>
      <c r="E46" s="118">
        <v>19222952.650000002</v>
      </c>
      <c r="F46" s="92"/>
      <c r="G46" s="110">
        <v>0</v>
      </c>
      <c r="H46" s="92"/>
      <c r="I46" s="127">
        <f t="shared" si="12"/>
        <v>0</v>
      </c>
      <c r="J46" s="110"/>
      <c r="K46" s="118">
        <v>722260.96999999927</v>
      </c>
      <c r="L46" s="92"/>
      <c r="M46" s="110">
        <v>-20</v>
      </c>
      <c r="N46" s="110"/>
      <c r="O46" s="121">
        <v>144452.19399999984</v>
      </c>
      <c r="P46" s="92"/>
      <c r="Q46" s="144">
        <f t="shared" si="13"/>
        <v>144452.19399999984</v>
      </c>
      <c r="R46" s="92"/>
      <c r="S46" s="113">
        <f t="shared" si="14"/>
        <v>19945213.620000001</v>
      </c>
      <c r="T46" s="92"/>
      <c r="U46" s="110">
        <f t="shared" si="15"/>
        <v>-1.346640546062617E-2</v>
      </c>
      <c r="V46" s="92"/>
      <c r="W46" s="92"/>
    </row>
    <row r="47" spans="1:23" ht="15.75" x14ac:dyDescent="0.25">
      <c r="A47" s="106">
        <v>334</v>
      </c>
      <c r="B47" s="100"/>
      <c r="C47" s="95" t="s">
        <v>78</v>
      </c>
      <c r="D47" s="92"/>
      <c r="E47" s="118">
        <v>5118195.8100000005</v>
      </c>
      <c r="F47" s="92"/>
      <c r="G47" s="110">
        <v>0</v>
      </c>
      <c r="H47" s="92"/>
      <c r="I47" s="127">
        <f t="shared" si="12"/>
        <v>0</v>
      </c>
      <c r="J47" s="110"/>
      <c r="K47" s="118">
        <v>391640.41000000015</v>
      </c>
      <c r="L47" s="92"/>
      <c r="M47" s="110">
        <v>-20</v>
      </c>
      <c r="N47" s="110"/>
      <c r="O47" s="121">
        <v>78328.082000000024</v>
      </c>
      <c r="P47" s="92"/>
      <c r="Q47" s="144">
        <f t="shared" si="13"/>
        <v>78328.082000000024</v>
      </c>
      <c r="R47" s="92"/>
      <c r="S47" s="113">
        <f t="shared" si="14"/>
        <v>5509836.2200000007</v>
      </c>
      <c r="T47" s="92"/>
      <c r="U47" s="110">
        <f t="shared" si="15"/>
        <v>-1.346640546062617E-2</v>
      </c>
      <c r="V47" s="92"/>
      <c r="W47" s="92"/>
    </row>
    <row r="48" spans="1:23" ht="15.75" x14ac:dyDescent="0.25">
      <c r="A48" s="106">
        <v>335</v>
      </c>
      <c r="B48" s="100"/>
      <c r="C48" s="95" t="s">
        <v>138</v>
      </c>
      <c r="D48" s="92"/>
      <c r="E48" s="118">
        <v>283258.57</v>
      </c>
      <c r="F48" s="92"/>
      <c r="G48" s="110">
        <v>0</v>
      </c>
      <c r="H48" s="92"/>
      <c r="I48" s="127">
        <f t="shared" si="12"/>
        <v>0</v>
      </c>
      <c r="J48" s="110"/>
      <c r="K48" s="118">
        <v>26988.520000000011</v>
      </c>
      <c r="L48" s="92"/>
      <c r="M48" s="110">
        <v>-15</v>
      </c>
      <c r="N48" s="110"/>
      <c r="O48" s="121">
        <v>4048.2780000000016</v>
      </c>
      <c r="P48" s="92"/>
      <c r="Q48" s="144">
        <f t="shared" si="13"/>
        <v>4048.2780000000016</v>
      </c>
      <c r="R48" s="92"/>
      <c r="S48" s="113">
        <f t="shared" si="14"/>
        <v>310247.09000000003</v>
      </c>
      <c r="T48" s="92"/>
      <c r="U48" s="110">
        <f t="shared" si="15"/>
        <v>-1.346640546062617E-2</v>
      </c>
      <c r="V48" s="92"/>
      <c r="W48" s="92"/>
    </row>
    <row r="49" spans="1:21" ht="15.75" x14ac:dyDescent="0.25">
      <c r="A49" s="106">
        <v>336</v>
      </c>
      <c r="B49" s="100"/>
      <c r="C49" s="95" t="s">
        <v>175</v>
      </c>
      <c r="D49" s="92"/>
      <c r="E49" s="123">
        <v>10714.18</v>
      </c>
      <c r="F49" s="92"/>
      <c r="G49" s="110">
        <v>0</v>
      </c>
      <c r="H49" s="92"/>
      <c r="I49" s="127">
        <f t="shared" si="12"/>
        <v>0</v>
      </c>
      <c r="J49" s="110"/>
      <c r="K49" s="123">
        <v>19216.43</v>
      </c>
      <c r="L49" s="92"/>
      <c r="M49" s="110">
        <v>-5</v>
      </c>
      <c r="N49" s="110"/>
      <c r="O49" s="122">
        <v>960.8214999999999</v>
      </c>
      <c r="P49" s="92"/>
      <c r="Q49" s="144">
        <f t="shared" si="13"/>
        <v>960.8214999999999</v>
      </c>
      <c r="R49" s="92"/>
      <c r="S49" s="113">
        <f t="shared" si="14"/>
        <v>29930.61</v>
      </c>
      <c r="T49" s="92"/>
      <c r="U49" s="110">
        <f t="shared" si="15"/>
        <v>-1.346640546062617E-2</v>
      </c>
    </row>
    <row r="50" spans="1:21" ht="15.75" x14ac:dyDescent="0.25">
      <c r="A50" s="106"/>
      <c r="B50" s="117" t="s">
        <v>231</v>
      </c>
      <c r="C50" s="92"/>
      <c r="D50" s="92"/>
      <c r="E50" s="143">
        <f>SUM(E44:E49)</f>
        <v>39485180.830000006</v>
      </c>
      <c r="F50" s="140"/>
      <c r="G50" s="141"/>
      <c r="H50" s="140"/>
      <c r="I50" s="143">
        <f>SUM(I44:I49)</f>
        <v>0</v>
      </c>
      <c r="J50" s="139"/>
      <c r="K50" s="143">
        <f>SUM(K44:K49)</f>
        <v>2963674.1500000032</v>
      </c>
      <c r="L50" s="140"/>
      <c r="M50" s="140"/>
      <c r="N50" s="140"/>
      <c r="O50" s="143">
        <f>SUM(O44:O49)</f>
        <v>571633.49250000052</v>
      </c>
      <c r="P50" s="140"/>
      <c r="Q50" s="143">
        <f>SUM(Q44:Q49)</f>
        <v>571633.49250000052</v>
      </c>
      <c r="R50" s="140"/>
      <c r="S50" s="143">
        <f>SUM(S44:S49)</f>
        <v>42448854.980000012</v>
      </c>
      <c r="T50" s="140"/>
      <c r="U50" s="141">
        <f>-(Q50/S50)</f>
        <v>-1.346640546062617E-2</v>
      </c>
    </row>
    <row r="51" spans="1:21" ht="15.75" x14ac:dyDescent="0.25">
      <c r="A51" s="120"/>
      <c r="B51" s="92"/>
      <c r="C51" s="92"/>
      <c r="D51" s="92"/>
      <c r="E51" s="108"/>
      <c r="F51" s="92"/>
      <c r="G51" s="92"/>
      <c r="H51" s="92"/>
      <c r="I51" s="108"/>
      <c r="J51" s="92"/>
      <c r="K51" s="108"/>
      <c r="L51" s="92"/>
      <c r="M51" s="92"/>
      <c r="N51" s="92"/>
      <c r="O51" s="108"/>
      <c r="P51" s="92"/>
      <c r="Q51" s="108"/>
      <c r="R51" s="92"/>
      <c r="S51" s="108"/>
      <c r="T51" s="92"/>
      <c r="U51" s="92"/>
    </row>
    <row r="52" spans="1:21" ht="15.75" x14ac:dyDescent="0.25">
      <c r="A52" s="120" t="s">
        <v>232</v>
      </c>
      <c r="B52" s="92"/>
      <c r="C52" s="92"/>
      <c r="D52" s="92"/>
      <c r="E52" s="108">
        <f>+E50</f>
        <v>39485180.830000006</v>
      </c>
      <c r="F52" s="92"/>
      <c r="G52" s="92"/>
      <c r="H52" s="92"/>
      <c r="I52" s="108">
        <f>+I50</f>
        <v>0</v>
      </c>
      <c r="J52" s="92"/>
      <c r="K52" s="108">
        <f>+K50</f>
        <v>2963674.1500000032</v>
      </c>
      <c r="L52" s="92"/>
      <c r="M52" s="92"/>
      <c r="N52" s="92"/>
      <c r="O52" s="108">
        <f>+O50</f>
        <v>571633.49250000052</v>
      </c>
      <c r="P52" s="92"/>
      <c r="Q52" s="108">
        <f>+Q50</f>
        <v>571633.49250000052</v>
      </c>
      <c r="R52" s="92"/>
      <c r="S52" s="108">
        <f>+S50</f>
        <v>42448854.980000012</v>
      </c>
      <c r="T52" s="92"/>
      <c r="U52" s="92"/>
    </row>
    <row r="53" spans="1:21" ht="15.75" x14ac:dyDescent="0.25">
      <c r="A53" s="120"/>
      <c r="B53" s="92"/>
      <c r="C53" s="92"/>
      <c r="D53" s="92"/>
      <c r="E53" s="108"/>
      <c r="F53" s="92"/>
      <c r="G53" s="92"/>
      <c r="H53" s="92"/>
      <c r="I53" s="108"/>
      <c r="J53" s="92"/>
      <c r="K53" s="108"/>
      <c r="L53" s="92"/>
      <c r="M53" s="92"/>
      <c r="N53" s="92"/>
      <c r="O53" s="108"/>
      <c r="P53" s="92"/>
      <c r="Q53" s="108"/>
      <c r="R53" s="92"/>
      <c r="S53" s="108"/>
      <c r="T53" s="92"/>
      <c r="U53" s="92"/>
    </row>
    <row r="54" spans="1:21" ht="15.75" x14ac:dyDescent="0.25">
      <c r="A54" s="120"/>
      <c r="B54" s="92"/>
      <c r="C54" s="92"/>
      <c r="D54" s="92"/>
      <c r="E54" s="108"/>
      <c r="F54" s="92"/>
      <c r="G54" s="92"/>
      <c r="H54" s="92"/>
      <c r="I54" s="108"/>
      <c r="J54" s="92"/>
      <c r="K54" s="108"/>
      <c r="L54" s="92"/>
      <c r="M54" s="92"/>
      <c r="N54" s="92"/>
      <c r="O54" s="108"/>
      <c r="P54" s="92"/>
      <c r="Q54" s="108"/>
      <c r="R54" s="92"/>
      <c r="S54" s="108"/>
      <c r="T54" s="92"/>
      <c r="U54" s="92"/>
    </row>
    <row r="55" spans="1:21" ht="15.75" x14ac:dyDescent="0.25">
      <c r="A55" s="120" t="s">
        <v>33</v>
      </c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</row>
    <row r="56" spans="1:21" ht="15.75" x14ac:dyDescent="0.25">
      <c r="A56" s="106"/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</row>
    <row r="57" spans="1:21" x14ac:dyDescent="0.2">
      <c r="A57" s="106"/>
      <c r="B57" s="116" t="s">
        <v>233</v>
      </c>
      <c r="C57" s="95"/>
      <c r="D57" s="94"/>
      <c r="E57" s="115"/>
      <c r="F57" s="94"/>
      <c r="G57" s="110"/>
      <c r="H57" s="94"/>
      <c r="I57" s="110"/>
      <c r="J57" s="110"/>
      <c r="K57" s="115"/>
      <c r="L57" s="94"/>
      <c r="M57" s="110"/>
      <c r="N57" s="110"/>
      <c r="O57" s="110"/>
      <c r="P57" s="94"/>
      <c r="Q57" s="94"/>
      <c r="R57" s="94"/>
      <c r="S57" s="94"/>
      <c r="T57" s="94"/>
      <c r="U57" s="94"/>
    </row>
    <row r="58" spans="1:21" x14ac:dyDescent="0.2">
      <c r="A58" s="106">
        <v>341</v>
      </c>
      <c r="B58" s="100"/>
      <c r="C58" s="95" t="s">
        <v>34</v>
      </c>
      <c r="D58" s="94"/>
      <c r="E58" s="118">
        <v>1044741.5599999999</v>
      </c>
      <c r="F58" s="94"/>
      <c r="G58" s="110">
        <v>0</v>
      </c>
      <c r="H58" s="94"/>
      <c r="I58" s="127">
        <f t="shared" ref="I58:I63" si="16">+E58*G58</f>
        <v>0</v>
      </c>
      <c r="J58" s="110"/>
      <c r="K58" s="118">
        <v>64131.229999999981</v>
      </c>
      <c r="L58" s="94"/>
      <c r="M58" s="110">
        <v>-10</v>
      </c>
      <c r="N58" s="110"/>
      <c r="O58" s="121">
        <v>6413.1229999999978</v>
      </c>
      <c r="P58" s="94"/>
      <c r="Q58" s="144">
        <f t="shared" ref="Q58:Q63" si="17">I58+O58</f>
        <v>6413.1229999999978</v>
      </c>
      <c r="R58" s="94"/>
      <c r="S58" s="113">
        <f t="shared" ref="S58:S63" si="18">K58+E58</f>
        <v>1108872.79</v>
      </c>
      <c r="T58" s="94"/>
      <c r="U58" s="110">
        <f>U$64</f>
        <v>-1.3220232478999392E-2</v>
      </c>
    </row>
    <row r="59" spans="1:21" x14ac:dyDescent="0.2">
      <c r="A59" s="106">
        <v>342</v>
      </c>
      <c r="B59" s="100"/>
      <c r="C59" s="95" t="s">
        <v>234</v>
      </c>
      <c r="D59" s="94"/>
      <c r="E59" s="118">
        <v>1236675.75</v>
      </c>
      <c r="F59" s="94"/>
      <c r="G59" s="110">
        <v>0</v>
      </c>
      <c r="H59" s="94"/>
      <c r="I59" s="127">
        <f t="shared" si="16"/>
        <v>0</v>
      </c>
      <c r="J59" s="110"/>
      <c r="K59" s="118">
        <v>154654.16999999993</v>
      </c>
      <c r="L59" s="94"/>
      <c r="M59" s="110">
        <v>-10</v>
      </c>
      <c r="N59" s="110"/>
      <c r="O59" s="121">
        <v>15465.416999999992</v>
      </c>
      <c r="P59" s="94"/>
      <c r="Q59" s="144">
        <f t="shared" si="17"/>
        <v>15465.416999999992</v>
      </c>
      <c r="R59" s="94"/>
      <c r="S59" s="113">
        <f t="shared" si="18"/>
        <v>1391329.92</v>
      </c>
      <c r="T59" s="94"/>
      <c r="U59" s="110">
        <f t="shared" ref="U59:U63" si="19">U$64</f>
        <v>-1.3220232478999392E-2</v>
      </c>
    </row>
    <row r="60" spans="1:21" x14ac:dyDescent="0.2">
      <c r="A60" s="106">
        <v>343</v>
      </c>
      <c r="B60" s="100"/>
      <c r="C60" s="95" t="s">
        <v>235</v>
      </c>
      <c r="D60" s="94"/>
      <c r="E60" s="118">
        <v>35802232.640000001</v>
      </c>
      <c r="F60" s="94"/>
      <c r="G60" s="110">
        <v>0</v>
      </c>
      <c r="H60" s="94"/>
      <c r="I60" s="127">
        <f t="shared" si="16"/>
        <v>0</v>
      </c>
      <c r="J60" s="110"/>
      <c r="K60" s="118">
        <v>18267027.330000006</v>
      </c>
      <c r="L60" s="94"/>
      <c r="M60" s="110">
        <v>-5</v>
      </c>
      <c r="N60" s="110"/>
      <c r="O60" s="121">
        <v>913351.36650000035</v>
      </c>
      <c r="P60" s="94"/>
      <c r="Q60" s="144">
        <f t="shared" si="17"/>
        <v>913351.36650000035</v>
      </c>
      <c r="R60" s="94"/>
      <c r="S60" s="113">
        <f t="shared" si="18"/>
        <v>54069259.970000006</v>
      </c>
      <c r="T60" s="94"/>
      <c r="U60" s="110">
        <f t="shared" si="19"/>
        <v>-1.3220232478999392E-2</v>
      </c>
    </row>
    <row r="61" spans="1:21" x14ac:dyDescent="0.2">
      <c r="A61" s="106">
        <v>344</v>
      </c>
      <c r="B61" s="100"/>
      <c r="C61" s="95" t="s">
        <v>236</v>
      </c>
      <c r="D61" s="94"/>
      <c r="E61" s="118">
        <v>7973666.459999999</v>
      </c>
      <c r="F61" s="94"/>
      <c r="G61" s="110">
        <v>0</v>
      </c>
      <c r="H61" s="94"/>
      <c r="I61" s="127">
        <f t="shared" si="16"/>
        <v>0</v>
      </c>
      <c r="J61" s="110"/>
      <c r="K61" s="118">
        <v>114767.22000000004</v>
      </c>
      <c r="L61" s="94"/>
      <c r="M61" s="110">
        <v>-10</v>
      </c>
      <c r="N61" s="110"/>
      <c r="O61" s="121">
        <v>11476.722000000003</v>
      </c>
      <c r="P61" s="94"/>
      <c r="Q61" s="144">
        <f t="shared" si="17"/>
        <v>11476.722000000003</v>
      </c>
      <c r="R61" s="94"/>
      <c r="S61" s="113">
        <f t="shared" si="18"/>
        <v>8088433.6799999988</v>
      </c>
      <c r="T61" s="94"/>
      <c r="U61" s="110">
        <f t="shared" si="19"/>
        <v>-1.3220232478999392E-2</v>
      </c>
    </row>
    <row r="62" spans="1:21" x14ac:dyDescent="0.2">
      <c r="A62" s="106">
        <v>345</v>
      </c>
      <c r="B62" s="100"/>
      <c r="C62" s="95" t="s">
        <v>78</v>
      </c>
      <c r="D62" s="94"/>
      <c r="E62" s="118">
        <v>4040819.72</v>
      </c>
      <c r="F62" s="94"/>
      <c r="G62" s="110">
        <v>0</v>
      </c>
      <c r="H62" s="94"/>
      <c r="I62" s="127">
        <f t="shared" si="16"/>
        <v>0</v>
      </c>
      <c r="J62" s="110"/>
      <c r="K62" s="118">
        <v>470992.51</v>
      </c>
      <c r="L62" s="94"/>
      <c r="M62" s="110">
        <v>0</v>
      </c>
      <c r="N62" s="110"/>
      <c r="O62" s="121">
        <v>0</v>
      </c>
      <c r="P62" s="94"/>
      <c r="Q62" s="144">
        <f t="shared" si="17"/>
        <v>0</v>
      </c>
      <c r="R62" s="94"/>
      <c r="S62" s="113">
        <f t="shared" si="18"/>
        <v>4511812.2300000004</v>
      </c>
      <c r="T62" s="94"/>
      <c r="U62" s="110">
        <f t="shared" si="19"/>
        <v>-1.3220232478999392E-2</v>
      </c>
    </row>
    <row r="63" spans="1:21" x14ac:dyDescent="0.2">
      <c r="A63" s="106">
        <v>346</v>
      </c>
      <c r="B63" s="100"/>
      <c r="C63" s="95" t="s">
        <v>138</v>
      </c>
      <c r="D63" s="94"/>
      <c r="E63" s="123">
        <v>2328861.7699999996</v>
      </c>
      <c r="F63" s="94"/>
      <c r="G63" s="110">
        <v>0</v>
      </c>
      <c r="H63" s="94"/>
      <c r="I63" s="127">
        <f t="shared" si="16"/>
        <v>0</v>
      </c>
      <c r="J63" s="110"/>
      <c r="K63" s="123">
        <v>111866.90000000008</v>
      </c>
      <c r="L63" s="94"/>
      <c r="M63" s="110">
        <v>0</v>
      </c>
      <c r="N63" s="110"/>
      <c r="O63" s="122">
        <v>0</v>
      </c>
      <c r="P63" s="94"/>
      <c r="Q63" s="144">
        <f t="shared" si="17"/>
        <v>0</v>
      </c>
      <c r="R63" s="94"/>
      <c r="S63" s="113">
        <f t="shared" si="18"/>
        <v>2440728.6699999995</v>
      </c>
      <c r="T63" s="94"/>
      <c r="U63" s="110">
        <f t="shared" si="19"/>
        <v>-1.3220232478999392E-2</v>
      </c>
    </row>
    <row r="64" spans="1:21" x14ac:dyDescent="0.2">
      <c r="A64" s="106"/>
      <c r="B64" s="117" t="s">
        <v>237</v>
      </c>
      <c r="C64" s="94"/>
      <c r="D64" s="94"/>
      <c r="E64" s="139">
        <f>SUM(E58:E63)</f>
        <v>52426997.900000006</v>
      </c>
      <c r="F64" s="140"/>
      <c r="G64" s="141"/>
      <c r="H64" s="140"/>
      <c r="I64" s="139">
        <f>SUM(I58:I63)</f>
        <v>0</v>
      </c>
      <c r="J64" s="139"/>
      <c r="K64" s="139">
        <f>SUM(K58:K63)</f>
        <v>19183439.360000003</v>
      </c>
      <c r="L64" s="140"/>
      <c r="M64" s="140"/>
      <c r="N64" s="140"/>
      <c r="O64" s="139">
        <f>SUM(O58:O63)</f>
        <v>946706.62850000034</v>
      </c>
      <c r="P64" s="140"/>
      <c r="Q64" s="139">
        <f>SUM(Q58:Q63)</f>
        <v>946706.62850000034</v>
      </c>
      <c r="R64" s="140"/>
      <c r="S64" s="139">
        <f>SUM(S58:S63)</f>
        <v>71610437.260000005</v>
      </c>
      <c r="T64" s="140"/>
      <c r="U64" s="141">
        <f>-(Q64/S64)</f>
        <v>-1.3220232478999392E-2</v>
      </c>
    </row>
    <row r="65" spans="1:21" x14ac:dyDescent="0.2">
      <c r="A65" s="130"/>
      <c r="B65" s="132"/>
      <c r="C65" s="133"/>
      <c r="D65" s="119"/>
      <c r="E65" s="134"/>
      <c r="F65" s="119"/>
      <c r="G65" s="135"/>
      <c r="H65" s="119"/>
      <c r="I65" s="131"/>
      <c r="J65" s="135"/>
      <c r="K65" s="134"/>
      <c r="L65" s="119"/>
      <c r="M65" s="135"/>
      <c r="N65" s="135"/>
      <c r="O65" s="136"/>
      <c r="P65" s="119"/>
      <c r="Q65" s="137"/>
      <c r="R65" s="119"/>
      <c r="S65" s="138"/>
      <c r="T65" s="119"/>
      <c r="U65" s="135"/>
    </row>
    <row r="66" spans="1:21" x14ac:dyDescent="0.2">
      <c r="A66" s="106"/>
      <c r="B66" s="116" t="s">
        <v>238</v>
      </c>
      <c r="C66" s="95"/>
      <c r="D66" s="94"/>
      <c r="E66" s="115"/>
      <c r="F66" s="94"/>
      <c r="G66" s="110"/>
      <c r="H66" s="94"/>
      <c r="I66" s="110"/>
      <c r="J66" s="110"/>
      <c r="K66" s="115"/>
      <c r="L66" s="94"/>
      <c r="M66" s="110"/>
      <c r="N66" s="110"/>
      <c r="O66" s="110"/>
      <c r="P66" s="94"/>
      <c r="Q66" s="94"/>
      <c r="R66" s="94"/>
      <c r="S66" s="94"/>
      <c r="T66" s="94"/>
      <c r="U66" s="94"/>
    </row>
    <row r="67" spans="1:21" x14ac:dyDescent="0.2">
      <c r="A67" s="106">
        <v>341</v>
      </c>
      <c r="B67" s="100"/>
      <c r="C67" s="95" t="s">
        <v>34</v>
      </c>
      <c r="D67" s="94"/>
      <c r="E67" s="118">
        <v>206999.16999999998</v>
      </c>
      <c r="F67" s="94"/>
      <c r="G67" s="110">
        <v>0</v>
      </c>
      <c r="H67" s="94"/>
      <c r="I67" s="127">
        <f t="shared" ref="I67:I71" si="20">+E67*G67</f>
        <v>0</v>
      </c>
      <c r="J67" s="110"/>
      <c r="K67" s="118">
        <v>4519.2599999999993</v>
      </c>
      <c r="L67" s="94"/>
      <c r="M67" s="110">
        <v>-10</v>
      </c>
      <c r="N67" s="110"/>
      <c r="O67" s="121">
        <v>451.92599999999993</v>
      </c>
      <c r="P67" s="94"/>
      <c r="Q67" s="144">
        <f t="shared" ref="Q67:Q71" si="21">I67+O67</f>
        <v>451.92599999999993</v>
      </c>
      <c r="R67" s="94"/>
      <c r="S67" s="113">
        <f t="shared" ref="S67:S70" si="22">K67+E67</f>
        <v>211518.43</v>
      </c>
      <c r="T67" s="94"/>
      <c r="U67" s="110">
        <f>U$72</f>
        <v>-4.0770596913328435E-3</v>
      </c>
    </row>
    <row r="68" spans="1:21" x14ac:dyDescent="0.2">
      <c r="A68" s="106">
        <v>342</v>
      </c>
      <c r="B68" s="100"/>
      <c r="C68" s="95" t="s">
        <v>234</v>
      </c>
      <c r="D68" s="94"/>
      <c r="E68" s="118">
        <v>309146.06</v>
      </c>
      <c r="F68" s="94"/>
      <c r="G68" s="110">
        <v>0</v>
      </c>
      <c r="H68" s="94"/>
      <c r="I68" s="127">
        <f t="shared" si="20"/>
        <v>0</v>
      </c>
      <c r="J68" s="110"/>
      <c r="K68" s="118">
        <v>9896.11</v>
      </c>
      <c r="L68" s="94"/>
      <c r="M68" s="110">
        <v>-10</v>
      </c>
      <c r="N68" s="110"/>
      <c r="O68" s="121">
        <v>989.6110000000001</v>
      </c>
      <c r="P68" s="94"/>
      <c r="Q68" s="144">
        <f t="shared" si="21"/>
        <v>989.6110000000001</v>
      </c>
      <c r="R68" s="94"/>
      <c r="S68" s="113">
        <f t="shared" si="22"/>
        <v>319042.17</v>
      </c>
      <c r="T68" s="94"/>
      <c r="U68" s="110">
        <f t="shared" ref="U68:U71" si="23">U$72</f>
        <v>-4.0770596913328435E-3</v>
      </c>
    </row>
    <row r="69" spans="1:21" x14ac:dyDescent="0.2">
      <c r="A69" s="106">
        <v>344</v>
      </c>
      <c r="B69" s="100"/>
      <c r="C69" s="95" t="s">
        <v>236</v>
      </c>
      <c r="D69" s="94"/>
      <c r="E69" s="118">
        <v>2779505.2600000002</v>
      </c>
      <c r="F69" s="94"/>
      <c r="G69" s="110">
        <v>0</v>
      </c>
      <c r="H69" s="94"/>
      <c r="I69" s="127">
        <f t="shared" si="20"/>
        <v>0</v>
      </c>
      <c r="J69" s="110"/>
      <c r="K69" s="118">
        <v>130618.33999999998</v>
      </c>
      <c r="L69" s="94"/>
      <c r="M69" s="110">
        <v>-10</v>
      </c>
      <c r="N69" s="110"/>
      <c r="O69" s="121">
        <v>13061.833999999999</v>
      </c>
      <c r="P69" s="94"/>
      <c r="Q69" s="144">
        <f t="shared" si="21"/>
        <v>13061.833999999999</v>
      </c>
      <c r="R69" s="94"/>
      <c r="S69" s="113">
        <f t="shared" si="22"/>
        <v>2910123.6</v>
      </c>
      <c r="T69" s="94"/>
      <c r="U69" s="110">
        <f t="shared" si="23"/>
        <v>-4.0770596913328435E-3</v>
      </c>
    </row>
    <row r="70" spans="1:21" x14ac:dyDescent="0.2">
      <c r="A70" s="106">
        <v>345</v>
      </c>
      <c r="B70" s="100"/>
      <c r="C70" s="95" t="s">
        <v>78</v>
      </c>
      <c r="D70" s="94"/>
      <c r="E70" s="118">
        <v>86421.580000000016</v>
      </c>
      <c r="F70" s="94"/>
      <c r="G70" s="110">
        <v>0</v>
      </c>
      <c r="H70" s="94"/>
      <c r="I70" s="127">
        <f t="shared" si="20"/>
        <v>0</v>
      </c>
      <c r="J70" s="110"/>
      <c r="K70" s="118">
        <v>30205.64</v>
      </c>
      <c r="L70" s="94"/>
      <c r="M70" s="110">
        <v>0</v>
      </c>
      <c r="N70" s="110"/>
      <c r="O70" s="121">
        <v>0</v>
      </c>
      <c r="P70" s="94"/>
      <c r="Q70" s="144">
        <f t="shared" si="21"/>
        <v>0</v>
      </c>
      <c r="R70" s="94"/>
      <c r="S70" s="113">
        <f t="shared" si="22"/>
        <v>116627.22000000002</v>
      </c>
      <c r="T70" s="94"/>
      <c r="U70" s="110">
        <f t="shared" si="23"/>
        <v>-4.0770596913328435E-3</v>
      </c>
    </row>
    <row r="71" spans="1:21" x14ac:dyDescent="0.2">
      <c r="A71" s="106">
        <v>346</v>
      </c>
      <c r="B71" s="100"/>
      <c r="C71" s="95" t="s">
        <v>138</v>
      </c>
      <c r="D71" s="94"/>
      <c r="E71" s="123">
        <v>0</v>
      </c>
      <c r="F71" s="94"/>
      <c r="G71" s="110">
        <v>0</v>
      </c>
      <c r="H71" s="94"/>
      <c r="I71" s="127">
        <f t="shared" si="20"/>
        <v>0</v>
      </c>
      <c r="J71" s="110"/>
      <c r="K71" s="123">
        <v>0</v>
      </c>
      <c r="L71" s="94"/>
      <c r="M71" s="110">
        <v>0</v>
      </c>
      <c r="N71" s="110"/>
      <c r="O71" s="122">
        <v>0</v>
      </c>
      <c r="P71" s="94"/>
      <c r="Q71" s="144">
        <f t="shared" si="21"/>
        <v>0</v>
      </c>
      <c r="R71" s="94"/>
      <c r="S71" s="114">
        <v>0</v>
      </c>
      <c r="T71" s="94"/>
      <c r="U71" s="110">
        <f t="shared" si="23"/>
        <v>-4.0770596913328435E-3</v>
      </c>
    </row>
    <row r="72" spans="1:21" x14ac:dyDescent="0.2">
      <c r="A72" s="106"/>
      <c r="B72" s="117" t="s">
        <v>239</v>
      </c>
      <c r="C72" s="94"/>
      <c r="D72" s="94"/>
      <c r="E72" s="139">
        <f>SUM(E67:E71)</f>
        <v>3382072.0700000003</v>
      </c>
      <c r="F72" s="140"/>
      <c r="G72" s="141"/>
      <c r="H72" s="140"/>
      <c r="I72" s="139">
        <f>SUM(I67:I71)</f>
        <v>0</v>
      </c>
      <c r="J72" s="139"/>
      <c r="K72" s="139">
        <f>SUM(K67:K71)</f>
        <v>175239.34999999998</v>
      </c>
      <c r="L72" s="140"/>
      <c r="M72" s="140"/>
      <c r="N72" s="140"/>
      <c r="O72" s="139">
        <f>SUM(O67:O71)</f>
        <v>14503.370999999999</v>
      </c>
      <c r="P72" s="140"/>
      <c r="Q72" s="139">
        <f>SUM(Q67:Q71)</f>
        <v>14503.370999999999</v>
      </c>
      <c r="R72" s="140"/>
      <c r="S72" s="139">
        <f>SUM(S67:S71)</f>
        <v>3557311.4200000004</v>
      </c>
      <c r="T72" s="140"/>
      <c r="U72" s="141">
        <f>-(Q72/S72)</f>
        <v>-4.0770596913328435E-3</v>
      </c>
    </row>
    <row r="73" spans="1:21" x14ac:dyDescent="0.2">
      <c r="A73" s="130"/>
      <c r="B73" s="132"/>
      <c r="C73" s="133"/>
      <c r="D73" s="119"/>
      <c r="E73" s="134"/>
      <c r="F73" s="119"/>
      <c r="G73" s="135"/>
      <c r="H73" s="119"/>
      <c r="I73" s="131"/>
      <c r="J73" s="135"/>
      <c r="K73" s="134"/>
      <c r="L73" s="119"/>
      <c r="M73" s="135"/>
      <c r="N73" s="135"/>
      <c r="O73" s="136"/>
      <c r="P73" s="119"/>
      <c r="Q73" s="137"/>
      <c r="R73" s="119"/>
      <c r="S73" s="138"/>
      <c r="T73" s="119"/>
      <c r="U73" s="135"/>
    </row>
    <row r="74" spans="1:21" x14ac:dyDescent="0.2">
      <c r="A74" s="106"/>
      <c r="B74" s="116" t="s">
        <v>240</v>
      </c>
      <c r="C74" s="95"/>
      <c r="D74" s="94"/>
      <c r="E74" s="115"/>
      <c r="F74" s="94"/>
      <c r="G74" s="110"/>
      <c r="H74" s="94"/>
      <c r="I74" s="110"/>
      <c r="J74" s="110"/>
      <c r="K74" s="115"/>
      <c r="L74" s="94"/>
      <c r="M74" s="110"/>
      <c r="N74" s="110"/>
      <c r="O74" s="110"/>
      <c r="P74" s="94"/>
      <c r="Q74" s="94"/>
      <c r="R74" s="94"/>
      <c r="S74" s="94"/>
      <c r="T74" s="94"/>
      <c r="U74" s="94"/>
    </row>
    <row r="75" spans="1:21" x14ac:dyDescent="0.2">
      <c r="A75" s="106">
        <v>341</v>
      </c>
      <c r="B75" s="100"/>
      <c r="C75" s="95" t="s">
        <v>34</v>
      </c>
      <c r="D75" s="94"/>
      <c r="E75" s="118">
        <v>2085880.63</v>
      </c>
      <c r="F75" s="94"/>
      <c r="G75" s="110">
        <v>0</v>
      </c>
      <c r="H75" s="94"/>
      <c r="I75" s="127">
        <f t="shared" ref="I75:I79" si="24">+E75*G75</f>
        <v>0</v>
      </c>
      <c r="J75" s="110"/>
      <c r="K75" s="118">
        <v>136930.84</v>
      </c>
      <c r="L75" s="94"/>
      <c r="M75" s="110">
        <v>-10</v>
      </c>
      <c r="N75" s="110"/>
      <c r="O75" s="121">
        <v>13693.083999999999</v>
      </c>
      <c r="P75" s="94"/>
      <c r="Q75" s="144">
        <f t="shared" ref="Q75:Q80" si="25">I75+O75</f>
        <v>13693.083999999999</v>
      </c>
      <c r="R75" s="94"/>
      <c r="S75" s="113">
        <f t="shared" ref="S75:S80" si="26">K75+E75</f>
        <v>2222811.4699999997</v>
      </c>
      <c r="T75" s="94"/>
      <c r="U75" s="110">
        <f>U$81</f>
        <v>-1.2113690256537957E-2</v>
      </c>
    </row>
    <row r="76" spans="1:21" x14ac:dyDescent="0.2">
      <c r="A76" s="106">
        <v>342</v>
      </c>
      <c r="B76" s="100"/>
      <c r="C76" s="95" t="s">
        <v>234</v>
      </c>
      <c r="D76" s="94"/>
      <c r="E76" s="118">
        <v>1981670.13</v>
      </c>
      <c r="F76" s="94"/>
      <c r="G76" s="110">
        <v>0</v>
      </c>
      <c r="H76" s="94"/>
      <c r="I76" s="127">
        <f t="shared" si="24"/>
        <v>0</v>
      </c>
      <c r="J76" s="110"/>
      <c r="K76" s="118">
        <v>304572.69</v>
      </c>
      <c r="L76" s="94"/>
      <c r="M76" s="110">
        <v>-10</v>
      </c>
      <c r="N76" s="110"/>
      <c r="O76" s="121">
        <v>30457.269</v>
      </c>
      <c r="P76" s="94"/>
      <c r="Q76" s="144">
        <f t="shared" si="25"/>
        <v>30457.269</v>
      </c>
      <c r="R76" s="94"/>
      <c r="S76" s="113">
        <f t="shared" si="26"/>
        <v>2286242.8199999998</v>
      </c>
      <c r="T76" s="94"/>
      <c r="U76" s="110">
        <f t="shared" ref="U76:U80" si="27">U$81</f>
        <v>-1.2113690256537957E-2</v>
      </c>
    </row>
    <row r="77" spans="1:21" x14ac:dyDescent="0.2">
      <c r="A77" s="106">
        <v>343</v>
      </c>
      <c r="B77" s="100"/>
      <c r="C77" s="95" t="s">
        <v>235</v>
      </c>
      <c r="D77" s="94"/>
      <c r="E77" s="118">
        <v>12324032.91</v>
      </c>
      <c r="F77" s="94"/>
      <c r="G77" s="110">
        <v>0</v>
      </c>
      <c r="H77" s="94"/>
      <c r="I77" s="127">
        <f t="shared" si="24"/>
        <v>0</v>
      </c>
      <c r="J77" s="110"/>
      <c r="K77" s="118">
        <v>7822158.0799999991</v>
      </c>
      <c r="L77" s="94"/>
      <c r="M77" s="110">
        <v>-5</v>
      </c>
      <c r="N77" s="110"/>
      <c r="O77" s="121">
        <v>391107.90399999998</v>
      </c>
      <c r="P77" s="94"/>
      <c r="Q77" s="144">
        <f t="shared" si="25"/>
        <v>391107.90399999998</v>
      </c>
      <c r="R77" s="94"/>
      <c r="S77" s="113">
        <f t="shared" si="26"/>
        <v>20146190.989999998</v>
      </c>
      <c r="T77" s="94"/>
      <c r="U77" s="110">
        <f t="shared" si="27"/>
        <v>-1.2113690256537957E-2</v>
      </c>
    </row>
    <row r="78" spans="1:21" x14ac:dyDescent="0.2">
      <c r="A78" s="106">
        <v>344</v>
      </c>
      <c r="B78" s="100"/>
      <c r="C78" s="95" t="s">
        <v>236</v>
      </c>
      <c r="D78" s="94"/>
      <c r="E78" s="118">
        <v>9871968.7000000011</v>
      </c>
      <c r="F78" s="94"/>
      <c r="G78" s="110">
        <v>0</v>
      </c>
      <c r="H78" s="94"/>
      <c r="I78" s="127">
        <f t="shared" si="24"/>
        <v>0</v>
      </c>
      <c r="J78" s="110"/>
      <c r="K78" s="118">
        <v>502594.19999999978</v>
      </c>
      <c r="L78" s="94"/>
      <c r="M78" s="110">
        <v>-10</v>
      </c>
      <c r="N78" s="110"/>
      <c r="O78" s="121">
        <v>50259.419999999984</v>
      </c>
      <c r="P78" s="94"/>
      <c r="Q78" s="144">
        <f t="shared" si="25"/>
        <v>50259.419999999984</v>
      </c>
      <c r="R78" s="94"/>
      <c r="S78" s="113">
        <f t="shared" si="26"/>
        <v>10374562.9</v>
      </c>
      <c r="T78" s="94"/>
      <c r="U78" s="110">
        <f t="shared" si="27"/>
        <v>-1.2113690256537957E-2</v>
      </c>
    </row>
    <row r="79" spans="1:21" x14ac:dyDescent="0.2">
      <c r="A79" s="106">
        <v>345</v>
      </c>
      <c r="B79" s="100"/>
      <c r="C79" s="95" t="s">
        <v>78</v>
      </c>
      <c r="D79" s="94"/>
      <c r="E79" s="118">
        <v>3410053.5100000002</v>
      </c>
      <c r="F79" s="94"/>
      <c r="G79" s="110">
        <v>0</v>
      </c>
      <c r="H79" s="94"/>
      <c r="I79" s="127">
        <f t="shared" si="24"/>
        <v>0</v>
      </c>
      <c r="J79" s="110"/>
      <c r="K79" s="118">
        <v>349689.93999999989</v>
      </c>
      <c r="L79" s="94"/>
      <c r="M79" s="110">
        <v>0</v>
      </c>
      <c r="N79" s="110"/>
      <c r="O79" s="121">
        <v>0</v>
      </c>
      <c r="P79" s="94"/>
      <c r="Q79" s="144">
        <f t="shared" si="25"/>
        <v>0</v>
      </c>
      <c r="R79" s="94"/>
      <c r="S79" s="113">
        <f t="shared" si="26"/>
        <v>3759743.45</v>
      </c>
      <c r="T79" s="94"/>
      <c r="U79" s="110">
        <f t="shared" si="27"/>
        <v>-1.2113690256537957E-2</v>
      </c>
    </row>
    <row r="80" spans="1:21" x14ac:dyDescent="0.2">
      <c r="A80" s="106">
        <v>346</v>
      </c>
      <c r="B80" s="100"/>
      <c r="C80" s="95" t="s">
        <v>138</v>
      </c>
      <c r="D80" s="94"/>
      <c r="E80" s="123">
        <v>1231727.9700000002</v>
      </c>
      <c r="F80" s="94"/>
      <c r="G80" s="110">
        <v>0</v>
      </c>
      <c r="H80" s="94"/>
      <c r="I80" s="127">
        <f>+E80*G80</f>
        <v>0</v>
      </c>
      <c r="J80" s="110"/>
      <c r="K80" s="123">
        <v>58800.600000000006</v>
      </c>
      <c r="L80" s="94"/>
      <c r="M80" s="110">
        <v>0</v>
      </c>
      <c r="N80" s="110"/>
      <c r="O80" s="122">
        <v>0</v>
      </c>
      <c r="P80" s="94"/>
      <c r="Q80" s="144">
        <f t="shared" si="25"/>
        <v>0</v>
      </c>
      <c r="R80" s="94"/>
      <c r="S80" s="113">
        <f t="shared" si="26"/>
        <v>1290528.5700000003</v>
      </c>
      <c r="T80" s="94"/>
      <c r="U80" s="110">
        <f t="shared" si="27"/>
        <v>-1.2113690256537957E-2</v>
      </c>
    </row>
    <row r="81" spans="1:21" x14ac:dyDescent="0.2">
      <c r="A81" s="106"/>
      <c r="B81" s="117" t="s">
        <v>241</v>
      </c>
      <c r="C81" s="94"/>
      <c r="D81" s="94"/>
      <c r="E81" s="139">
        <f>SUM(E75:E80)</f>
        <v>30905333.850000001</v>
      </c>
      <c r="F81" s="140"/>
      <c r="G81" s="141"/>
      <c r="H81" s="140"/>
      <c r="I81" s="139">
        <f>SUM(I75:I80)</f>
        <v>0</v>
      </c>
      <c r="J81" s="139"/>
      <c r="K81" s="139">
        <f>SUM(K75:K80)</f>
        <v>9174746.3499999978</v>
      </c>
      <c r="L81" s="140"/>
      <c r="M81" s="140"/>
      <c r="N81" s="140"/>
      <c r="O81" s="139">
        <f>SUM(O75:O80)</f>
        <v>485517.67699999997</v>
      </c>
      <c r="P81" s="140"/>
      <c r="Q81" s="139">
        <f>SUM(Q75:Q80)</f>
        <v>485517.67699999997</v>
      </c>
      <c r="R81" s="140"/>
      <c r="S81" s="139">
        <f>SUM(S75:S80)</f>
        <v>40080080.200000003</v>
      </c>
      <c r="T81" s="140"/>
      <c r="U81" s="141">
        <f>-(Q81/S81)</f>
        <v>-1.2113690256537957E-2</v>
      </c>
    </row>
    <row r="82" spans="1:21" x14ac:dyDescent="0.2">
      <c r="A82" s="130"/>
      <c r="B82" s="132"/>
      <c r="C82" s="133"/>
      <c r="D82" s="119"/>
      <c r="E82" s="134"/>
      <c r="F82" s="119"/>
      <c r="G82" s="135"/>
      <c r="H82" s="119"/>
      <c r="I82" s="131"/>
      <c r="J82" s="135"/>
      <c r="K82" s="134"/>
      <c r="L82" s="119"/>
      <c r="M82" s="135"/>
      <c r="N82" s="135"/>
      <c r="O82" s="136"/>
      <c r="P82" s="119"/>
      <c r="Q82" s="137"/>
      <c r="R82" s="119"/>
      <c r="S82" s="138"/>
      <c r="T82" s="119"/>
      <c r="U82" s="135"/>
    </row>
    <row r="83" spans="1:21" x14ac:dyDescent="0.2">
      <c r="A83" s="106"/>
      <c r="B83" s="116" t="s">
        <v>242</v>
      </c>
      <c r="C83" s="95"/>
      <c r="D83" s="94"/>
      <c r="E83" s="115"/>
      <c r="F83" s="94"/>
      <c r="G83" s="110"/>
      <c r="H83" s="94"/>
      <c r="I83" s="110"/>
      <c r="J83" s="110"/>
      <c r="K83" s="115"/>
      <c r="L83" s="94"/>
      <c r="M83" s="110"/>
      <c r="N83" s="110"/>
      <c r="O83" s="110"/>
      <c r="P83" s="94"/>
      <c r="Q83" s="94"/>
      <c r="R83" s="94"/>
      <c r="S83" s="94"/>
      <c r="T83" s="94"/>
      <c r="U83" s="94"/>
    </row>
    <row r="84" spans="1:21" x14ac:dyDescent="0.2">
      <c r="A84" s="106">
        <v>341</v>
      </c>
      <c r="B84" s="100"/>
      <c r="C84" s="95" t="s">
        <v>34</v>
      </c>
      <c r="D84" s="94"/>
      <c r="E84" s="118">
        <v>8733433</v>
      </c>
      <c r="F84" s="94"/>
      <c r="G84" s="110">
        <v>0</v>
      </c>
      <c r="H84" s="94"/>
      <c r="I84" s="127">
        <f t="shared" ref="I84:I89" si="28">+E84*G84</f>
        <v>0</v>
      </c>
      <c r="J84" s="110"/>
      <c r="K84" s="118">
        <v>2719562.62</v>
      </c>
      <c r="L84" s="94"/>
      <c r="M84" s="110">
        <v>-10</v>
      </c>
      <c r="N84" s="110"/>
      <c r="O84" s="121">
        <v>50259.419999999984</v>
      </c>
      <c r="P84" s="94"/>
      <c r="Q84" s="144">
        <f t="shared" ref="Q84:Q89" si="29">I84+O84</f>
        <v>50259.419999999984</v>
      </c>
      <c r="R84" s="94"/>
      <c r="S84" s="113">
        <f t="shared" ref="S84:S89" si="30">K84+E84</f>
        <v>11452995.620000001</v>
      </c>
      <c r="T84" s="94"/>
      <c r="U84" s="110">
        <f>U$90</f>
        <v>-1.9768029400853985E-2</v>
      </c>
    </row>
    <row r="85" spans="1:21" x14ac:dyDescent="0.2">
      <c r="A85" s="106">
        <v>342</v>
      </c>
      <c r="B85" s="100"/>
      <c r="C85" s="95" t="s">
        <v>234</v>
      </c>
      <c r="D85" s="94"/>
      <c r="E85" s="118">
        <v>2727813.9699999997</v>
      </c>
      <c r="F85" s="94"/>
      <c r="G85" s="110">
        <v>0</v>
      </c>
      <c r="H85" s="94"/>
      <c r="I85" s="127">
        <f t="shared" si="28"/>
        <v>0</v>
      </c>
      <c r="J85" s="110"/>
      <c r="K85" s="118">
        <v>850960.93</v>
      </c>
      <c r="L85" s="94"/>
      <c r="M85" s="110">
        <v>-10</v>
      </c>
      <c r="N85" s="110"/>
      <c r="O85" s="121">
        <v>85096.093000000008</v>
      </c>
      <c r="P85" s="94"/>
      <c r="Q85" s="144">
        <f t="shared" si="29"/>
        <v>85096.093000000008</v>
      </c>
      <c r="R85" s="94"/>
      <c r="S85" s="113">
        <f t="shared" si="30"/>
        <v>3578774.9</v>
      </c>
      <c r="T85" s="94"/>
      <c r="U85" s="110">
        <f t="shared" ref="U85:U89" si="31">U$90</f>
        <v>-1.9768029400853985E-2</v>
      </c>
    </row>
    <row r="86" spans="1:21" x14ac:dyDescent="0.2">
      <c r="A86" s="106">
        <v>343</v>
      </c>
      <c r="B86" s="100"/>
      <c r="C86" s="95" t="s">
        <v>235</v>
      </c>
      <c r="D86" s="94"/>
      <c r="E86" s="118">
        <v>42005110.439999998</v>
      </c>
      <c r="F86" s="94"/>
      <c r="G86" s="110">
        <v>0</v>
      </c>
      <c r="H86" s="94"/>
      <c r="I86" s="127">
        <f t="shared" si="28"/>
        <v>0</v>
      </c>
      <c r="J86" s="110"/>
      <c r="K86" s="118">
        <v>41251778.720000014</v>
      </c>
      <c r="L86" s="94"/>
      <c r="M86" s="110">
        <v>-5</v>
      </c>
      <c r="N86" s="110"/>
      <c r="O86" s="121">
        <v>2062588.9360000009</v>
      </c>
      <c r="P86" s="94"/>
      <c r="Q86" s="144">
        <f t="shared" si="29"/>
        <v>2062588.9360000009</v>
      </c>
      <c r="R86" s="94"/>
      <c r="S86" s="113">
        <f t="shared" si="30"/>
        <v>83256889.160000011</v>
      </c>
      <c r="T86" s="94"/>
      <c r="U86" s="110">
        <f t="shared" si="31"/>
        <v>-1.9768029400853985E-2</v>
      </c>
    </row>
    <row r="87" spans="1:21" x14ac:dyDescent="0.2">
      <c r="A87" s="106">
        <v>344</v>
      </c>
      <c r="B87" s="100"/>
      <c r="C87" s="95" t="s">
        <v>236</v>
      </c>
      <c r="D87" s="94"/>
      <c r="E87" s="118">
        <v>8115286.1899999995</v>
      </c>
      <c r="F87" s="94"/>
      <c r="G87" s="110">
        <v>0</v>
      </c>
      <c r="H87" s="94"/>
      <c r="I87" s="127">
        <f t="shared" si="28"/>
        <v>0</v>
      </c>
      <c r="J87" s="110"/>
      <c r="K87" s="118">
        <v>1855959.9100000001</v>
      </c>
      <c r="L87" s="94"/>
      <c r="M87" s="110">
        <v>-10</v>
      </c>
      <c r="N87" s="110"/>
      <c r="O87" s="121">
        <v>185595.99100000001</v>
      </c>
      <c r="P87" s="94"/>
      <c r="Q87" s="144">
        <f t="shared" si="29"/>
        <v>185595.99100000001</v>
      </c>
      <c r="R87" s="94"/>
      <c r="S87" s="113">
        <f t="shared" si="30"/>
        <v>9971246.0999999996</v>
      </c>
      <c r="T87" s="94"/>
      <c r="U87" s="110">
        <f t="shared" si="31"/>
        <v>-1.9768029400853985E-2</v>
      </c>
    </row>
    <row r="88" spans="1:21" x14ac:dyDescent="0.2">
      <c r="A88" s="106">
        <v>345</v>
      </c>
      <c r="B88" s="100"/>
      <c r="C88" s="95" t="s">
        <v>78</v>
      </c>
      <c r="D88" s="94"/>
      <c r="E88" s="118">
        <v>6977259.7700000014</v>
      </c>
      <c r="F88" s="94"/>
      <c r="G88" s="110">
        <v>0</v>
      </c>
      <c r="H88" s="94"/>
      <c r="I88" s="127">
        <f t="shared" si="28"/>
        <v>0</v>
      </c>
      <c r="J88" s="110"/>
      <c r="K88" s="118">
        <v>5282777.87</v>
      </c>
      <c r="L88" s="94"/>
      <c r="M88" s="110">
        <v>0</v>
      </c>
      <c r="N88" s="110"/>
      <c r="O88" s="121">
        <v>0</v>
      </c>
      <c r="P88" s="94"/>
      <c r="Q88" s="144">
        <f t="shared" si="29"/>
        <v>0</v>
      </c>
      <c r="R88" s="94"/>
      <c r="S88" s="113">
        <f t="shared" si="30"/>
        <v>12260037.640000001</v>
      </c>
      <c r="T88" s="94"/>
      <c r="U88" s="110">
        <f t="shared" si="31"/>
        <v>-1.9768029400853985E-2</v>
      </c>
    </row>
    <row r="89" spans="1:21" x14ac:dyDescent="0.2">
      <c r="A89" s="106">
        <v>346</v>
      </c>
      <c r="B89" s="100"/>
      <c r="C89" s="95" t="s">
        <v>138</v>
      </c>
      <c r="D89" s="94"/>
      <c r="E89" s="123">
        <v>29198.5</v>
      </c>
      <c r="F89" s="94"/>
      <c r="G89" s="110">
        <v>0</v>
      </c>
      <c r="H89" s="94"/>
      <c r="I89" s="127">
        <f t="shared" si="28"/>
        <v>0</v>
      </c>
      <c r="J89" s="110"/>
      <c r="K89" s="123">
        <v>26378.87</v>
      </c>
      <c r="L89" s="94"/>
      <c r="M89" s="110">
        <v>0</v>
      </c>
      <c r="N89" s="110"/>
      <c r="O89" s="122">
        <v>0</v>
      </c>
      <c r="P89" s="94"/>
      <c r="Q89" s="144">
        <f t="shared" si="29"/>
        <v>0</v>
      </c>
      <c r="R89" s="94"/>
      <c r="S89" s="113">
        <f t="shared" si="30"/>
        <v>55577.369999999995</v>
      </c>
      <c r="T89" s="94"/>
      <c r="U89" s="110">
        <f t="shared" si="31"/>
        <v>-1.9768029400853985E-2</v>
      </c>
    </row>
    <row r="90" spans="1:21" x14ac:dyDescent="0.2">
      <c r="A90" s="106"/>
      <c r="B90" s="117" t="s">
        <v>243</v>
      </c>
      <c r="C90" s="94"/>
      <c r="D90" s="94"/>
      <c r="E90" s="139">
        <f>SUM(E84:E89)</f>
        <v>68588101.86999999</v>
      </c>
      <c r="F90" s="140"/>
      <c r="G90" s="141"/>
      <c r="H90" s="140"/>
      <c r="I90" s="139">
        <f>SUM(I84:I89)</f>
        <v>0</v>
      </c>
      <c r="J90" s="139"/>
      <c r="K90" s="139">
        <f>SUM(K84:K89)</f>
        <v>51987418.920000002</v>
      </c>
      <c r="L90" s="140"/>
      <c r="M90" s="140"/>
      <c r="N90" s="140"/>
      <c r="O90" s="139">
        <f>SUM(O84:O89)</f>
        <v>2383540.4400000009</v>
      </c>
      <c r="P90" s="140"/>
      <c r="Q90" s="139">
        <f>SUM(Q84:Q89)</f>
        <v>2383540.4400000009</v>
      </c>
      <c r="R90" s="140"/>
      <c r="S90" s="139">
        <f>SUM(S84:S89)</f>
        <v>120575520.79000001</v>
      </c>
      <c r="T90" s="140"/>
      <c r="U90" s="141">
        <f>-(Q90/S90)</f>
        <v>-1.9768029400853985E-2</v>
      </c>
    </row>
    <row r="91" spans="1:21" x14ac:dyDescent="0.2">
      <c r="A91" s="106"/>
      <c r="B91" s="117"/>
      <c r="C91" s="94"/>
      <c r="D91" s="94"/>
      <c r="E91" s="139"/>
      <c r="F91" s="140"/>
      <c r="G91" s="141"/>
      <c r="H91" s="140"/>
      <c r="I91" s="139"/>
      <c r="J91" s="139"/>
      <c r="K91" s="139"/>
      <c r="L91" s="140"/>
      <c r="M91" s="140"/>
      <c r="N91" s="140"/>
      <c r="O91" s="139"/>
      <c r="P91" s="140"/>
      <c r="Q91" s="142"/>
      <c r="R91" s="140"/>
      <c r="S91" s="139"/>
      <c r="T91" s="140"/>
      <c r="U91" s="140"/>
    </row>
    <row r="92" spans="1:21" x14ac:dyDescent="0.2">
      <c r="A92" s="106"/>
      <c r="B92" s="116" t="s">
        <v>244</v>
      </c>
      <c r="C92" s="95"/>
      <c r="D92" s="94"/>
      <c r="E92" s="115"/>
      <c r="F92" s="94"/>
      <c r="G92" s="110"/>
      <c r="H92" s="94"/>
      <c r="I92" s="110"/>
      <c r="J92" s="110"/>
      <c r="K92" s="115"/>
      <c r="L92" s="94"/>
      <c r="M92" s="110"/>
      <c r="N92" s="110"/>
      <c r="O92" s="110"/>
      <c r="P92" s="94"/>
      <c r="Q92" s="94"/>
      <c r="R92" s="94"/>
      <c r="S92" s="94"/>
      <c r="T92" s="94"/>
      <c r="U92" s="94"/>
    </row>
    <row r="93" spans="1:21" x14ac:dyDescent="0.2">
      <c r="A93" s="106">
        <v>341</v>
      </c>
      <c r="B93" s="100"/>
      <c r="C93" s="95" t="s">
        <v>34</v>
      </c>
      <c r="D93" s="94"/>
      <c r="E93" s="118">
        <v>7050.32</v>
      </c>
      <c r="F93" s="94"/>
      <c r="G93" s="110">
        <v>0</v>
      </c>
      <c r="H93" s="94"/>
      <c r="I93" s="127">
        <f t="shared" ref="I93:I98" si="32">+E93*G93</f>
        <v>0</v>
      </c>
      <c r="J93" s="110"/>
      <c r="K93" s="118">
        <v>1190.82</v>
      </c>
      <c r="L93" s="94"/>
      <c r="M93" s="110">
        <v>-10</v>
      </c>
      <c r="N93" s="110"/>
      <c r="O93" s="121">
        <v>119.08199999999999</v>
      </c>
      <c r="P93" s="94"/>
      <c r="Q93" s="144">
        <f t="shared" ref="Q93:Q98" si="33">I93+O93</f>
        <v>119.08199999999999</v>
      </c>
      <c r="R93" s="94"/>
      <c r="S93" s="113">
        <f t="shared" ref="S93:S98" si="34">K93+E93</f>
        <v>8241.14</v>
      </c>
      <c r="T93" s="94"/>
      <c r="U93" s="110">
        <f>U$99</f>
        <v>-1.0039066934439853E-2</v>
      </c>
    </row>
    <row r="94" spans="1:21" x14ac:dyDescent="0.2">
      <c r="A94" s="106">
        <v>342</v>
      </c>
      <c r="B94" s="100"/>
      <c r="C94" s="95" t="s">
        <v>234</v>
      </c>
      <c r="D94" s="94"/>
      <c r="E94" s="118">
        <v>20251.080000000002</v>
      </c>
      <c r="F94" s="94"/>
      <c r="G94" s="110">
        <v>0</v>
      </c>
      <c r="H94" s="94"/>
      <c r="I94" s="127">
        <f t="shared" si="32"/>
        <v>0</v>
      </c>
      <c r="J94" s="110"/>
      <c r="K94" s="118">
        <v>3182.7299999999996</v>
      </c>
      <c r="L94" s="94"/>
      <c r="M94" s="110">
        <v>-10</v>
      </c>
      <c r="N94" s="110"/>
      <c r="O94" s="121">
        <v>318.27299999999997</v>
      </c>
      <c r="P94" s="94"/>
      <c r="Q94" s="144">
        <f t="shared" si="33"/>
        <v>318.27299999999997</v>
      </c>
      <c r="R94" s="94"/>
      <c r="S94" s="113">
        <f t="shared" si="34"/>
        <v>23433.81</v>
      </c>
      <c r="T94" s="94"/>
      <c r="U94" s="110">
        <f t="shared" ref="U94:U98" si="35">U$99</f>
        <v>-1.0039066934439853E-2</v>
      </c>
    </row>
    <row r="95" spans="1:21" x14ac:dyDescent="0.2">
      <c r="A95" s="106">
        <v>343</v>
      </c>
      <c r="B95" s="100"/>
      <c r="C95" s="95" t="s">
        <v>235</v>
      </c>
      <c r="D95" s="94"/>
      <c r="E95" s="118">
        <v>0</v>
      </c>
      <c r="F95" s="94"/>
      <c r="G95" s="110">
        <v>0</v>
      </c>
      <c r="H95" s="94"/>
      <c r="I95" s="127">
        <f t="shared" si="32"/>
        <v>0</v>
      </c>
      <c r="J95" s="110"/>
      <c r="K95" s="118">
        <v>0</v>
      </c>
      <c r="L95" s="94"/>
      <c r="M95" s="110">
        <v>-5</v>
      </c>
      <c r="N95" s="110"/>
      <c r="O95" s="121">
        <v>0</v>
      </c>
      <c r="P95" s="94"/>
      <c r="Q95" s="144">
        <f t="shared" si="33"/>
        <v>0</v>
      </c>
      <c r="R95" s="94"/>
      <c r="S95" s="113">
        <f t="shared" si="34"/>
        <v>0</v>
      </c>
      <c r="T95" s="94"/>
      <c r="U95" s="110">
        <f t="shared" si="35"/>
        <v>-1.0039066934439853E-2</v>
      </c>
    </row>
    <row r="96" spans="1:21" x14ac:dyDescent="0.2">
      <c r="A96" s="106">
        <v>344</v>
      </c>
      <c r="B96" s="100"/>
      <c r="C96" s="95" t="s">
        <v>236</v>
      </c>
      <c r="D96" s="94"/>
      <c r="E96" s="118">
        <v>1639904.37</v>
      </c>
      <c r="F96" s="94"/>
      <c r="G96" s="110">
        <v>0</v>
      </c>
      <c r="H96" s="94"/>
      <c r="I96" s="127">
        <f t="shared" si="32"/>
        <v>0</v>
      </c>
      <c r="J96" s="110"/>
      <c r="K96" s="118">
        <v>187676.50999999998</v>
      </c>
      <c r="L96" s="94"/>
      <c r="M96" s="110">
        <v>-10</v>
      </c>
      <c r="N96" s="110"/>
      <c r="O96" s="121">
        <v>18767.650999999998</v>
      </c>
      <c r="P96" s="94"/>
      <c r="Q96" s="144">
        <f t="shared" si="33"/>
        <v>18767.650999999998</v>
      </c>
      <c r="R96" s="94"/>
      <c r="S96" s="113">
        <f t="shared" si="34"/>
        <v>1827580.8800000001</v>
      </c>
      <c r="T96" s="94"/>
      <c r="U96" s="110">
        <f t="shared" si="35"/>
        <v>-1.0039066934439853E-2</v>
      </c>
    </row>
    <row r="97" spans="1:21" x14ac:dyDescent="0.2">
      <c r="A97" s="106">
        <v>345</v>
      </c>
      <c r="B97" s="100"/>
      <c r="C97" s="95" t="s">
        <v>78</v>
      </c>
      <c r="D97" s="94"/>
      <c r="E97" s="118">
        <v>30560.86</v>
      </c>
      <c r="F97" s="94"/>
      <c r="G97" s="110">
        <v>0</v>
      </c>
      <c r="H97" s="94"/>
      <c r="I97" s="127">
        <f t="shared" si="32"/>
        <v>0</v>
      </c>
      <c r="J97" s="110"/>
      <c r="K97" s="118">
        <v>13721.910000000002</v>
      </c>
      <c r="L97" s="94"/>
      <c r="M97" s="110">
        <v>0</v>
      </c>
      <c r="N97" s="110"/>
      <c r="O97" s="121">
        <v>0</v>
      </c>
      <c r="P97" s="94"/>
      <c r="Q97" s="144">
        <f t="shared" si="33"/>
        <v>0</v>
      </c>
      <c r="R97" s="94"/>
      <c r="S97" s="113">
        <f t="shared" si="34"/>
        <v>44282.770000000004</v>
      </c>
      <c r="T97" s="94"/>
      <c r="U97" s="110">
        <f t="shared" si="35"/>
        <v>-1.0039066934439853E-2</v>
      </c>
    </row>
    <row r="98" spans="1:21" x14ac:dyDescent="0.2">
      <c r="A98" s="106">
        <v>346</v>
      </c>
      <c r="B98" s="100"/>
      <c r="C98" s="95" t="s">
        <v>138</v>
      </c>
      <c r="D98" s="94"/>
      <c r="E98" s="123">
        <v>9487.42</v>
      </c>
      <c r="F98" s="94"/>
      <c r="G98" s="110">
        <v>0</v>
      </c>
      <c r="H98" s="94"/>
      <c r="I98" s="127">
        <f t="shared" si="32"/>
        <v>0</v>
      </c>
      <c r="J98" s="110"/>
      <c r="K98" s="123">
        <v>0.97</v>
      </c>
      <c r="L98" s="94"/>
      <c r="M98" s="110">
        <v>0</v>
      </c>
      <c r="N98" s="110"/>
      <c r="O98" s="122">
        <v>0</v>
      </c>
      <c r="P98" s="94"/>
      <c r="Q98" s="144">
        <f t="shared" si="33"/>
        <v>0</v>
      </c>
      <c r="R98" s="94"/>
      <c r="S98" s="113">
        <f t="shared" si="34"/>
        <v>9488.39</v>
      </c>
      <c r="T98" s="94"/>
      <c r="U98" s="110">
        <f t="shared" si="35"/>
        <v>-1.0039066934439853E-2</v>
      </c>
    </row>
    <row r="99" spans="1:21" x14ac:dyDescent="0.2">
      <c r="A99" s="106"/>
      <c r="B99" s="117" t="s">
        <v>245</v>
      </c>
      <c r="C99" s="94"/>
      <c r="D99" s="94"/>
      <c r="E99" s="143">
        <f>SUM(E93:E98)</f>
        <v>1707254.05</v>
      </c>
      <c r="F99" s="140"/>
      <c r="G99" s="141"/>
      <c r="H99" s="140"/>
      <c r="I99" s="143">
        <f>SUM(I93:I98)</f>
        <v>0</v>
      </c>
      <c r="J99" s="139"/>
      <c r="K99" s="143">
        <f>SUM(K93:K98)</f>
        <v>205772.93999999997</v>
      </c>
      <c r="L99" s="140"/>
      <c r="M99" s="140"/>
      <c r="N99" s="140"/>
      <c r="O99" s="143">
        <f>SUM(O93:O98)</f>
        <v>19205.005999999998</v>
      </c>
      <c r="P99" s="140"/>
      <c r="Q99" s="143">
        <f>SUM(Q93:Q98)</f>
        <v>19205.005999999998</v>
      </c>
      <c r="R99" s="140"/>
      <c r="S99" s="143">
        <f>SUM(S93:S98)</f>
        <v>1913026.99</v>
      </c>
      <c r="T99" s="140"/>
      <c r="U99" s="141">
        <f>-(Q99/S99)</f>
        <v>-1.0039066934439853E-2</v>
      </c>
    </row>
    <row r="100" spans="1:21" x14ac:dyDescent="0.2">
      <c r="A100" s="106"/>
      <c r="B100" s="117"/>
      <c r="C100" s="94"/>
      <c r="D100" s="94"/>
      <c r="E100" s="139"/>
      <c r="F100" s="140"/>
      <c r="G100" s="141"/>
      <c r="H100" s="140"/>
      <c r="I100" s="139"/>
      <c r="J100" s="139"/>
      <c r="K100" s="139"/>
      <c r="L100" s="140"/>
      <c r="M100" s="140"/>
      <c r="N100" s="140"/>
      <c r="O100" s="139"/>
      <c r="P100" s="140"/>
      <c r="Q100" s="142"/>
      <c r="R100" s="140"/>
      <c r="S100" s="139"/>
      <c r="T100" s="140"/>
      <c r="U100" s="140"/>
    </row>
    <row r="101" spans="1:21" ht="15.75" x14ac:dyDescent="0.25">
      <c r="A101" s="120" t="s">
        <v>246</v>
      </c>
      <c r="B101" s="92"/>
      <c r="C101" s="92"/>
      <c r="D101" s="92"/>
      <c r="E101" s="146">
        <f>SUM(E99,E90,E81,E72,E64)</f>
        <v>157009759.73999998</v>
      </c>
      <c r="F101" s="92"/>
      <c r="G101" s="92"/>
      <c r="H101" s="92"/>
      <c r="I101" s="146">
        <f>SUM(I99,I90,I81,I72,I64)</f>
        <v>0</v>
      </c>
      <c r="J101" s="92"/>
      <c r="K101" s="146">
        <f>SUM(K99,K90,K81,K72,K64)</f>
        <v>80726616.920000002</v>
      </c>
      <c r="L101" s="92"/>
      <c r="M101" s="92"/>
      <c r="N101" s="92"/>
      <c r="O101" s="146">
        <f>SUM(O99,O90,O81,O72,O64)</f>
        <v>3849473.1225000015</v>
      </c>
      <c r="P101" s="92"/>
      <c r="Q101" s="146">
        <f>SUM(Q99,Q90,Q81,Q72,Q64)</f>
        <v>3849473.1225000015</v>
      </c>
      <c r="R101" s="92"/>
      <c r="S101" s="146">
        <f>SUM(S99,S90,S81,S72,S64)</f>
        <v>237736376.66000003</v>
      </c>
      <c r="T101" s="92"/>
      <c r="U101" s="92"/>
    </row>
    <row r="102" spans="1:21" ht="15.75" x14ac:dyDescent="0.25">
      <c r="A102" s="106"/>
      <c r="B102" s="92"/>
      <c r="C102" s="92"/>
      <c r="D102" s="92"/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</row>
    <row r="103" spans="1:21" ht="15.75" thickBot="1" x14ac:dyDescent="0.25">
      <c r="A103" s="120" t="s">
        <v>247</v>
      </c>
      <c r="B103" s="93"/>
      <c r="C103" s="93"/>
      <c r="D103" s="93"/>
      <c r="E103" s="147">
        <f>SUM(E101,E52,E38)</f>
        <v>1636519854.8099999</v>
      </c>
      <c r="F103" s="93"/>
      <c r="G103" s="93"/>
      <c r="H103" s="93"/>
      <c r="I103" s="147">
        <f>SUM(I101,I52,I38)</f>
        <v>0</v>
      </c>
      <c r="J103" s="93"/>
      <c r="K103" s="147">
        <f>SUM(K101,K52,K38)</f>
        <v>760861197.12999916</v>
      </c>
      <c r="L103" s="93"/>
      <c r="M103" s="93"/>
      <c r="N103" s="93"/>
      <c r="O103" s="147">
        <f>SUM(O101,O52,O38)</f>
        <v>150901623.45099977</v>
      </c>
      <c r="P103" s="93"/>
      <c r="Q103" s="147">
        <f>SUM(Q101,Q52,Q38)</f>
        <v>150901623.45099977</v>
      </c>
      <c r="R103" s="93"/>
      <c r="S103" s="147">
        <f>SUM(S101,S52,S38)</f>
        <v>2397381051.9399996</v>
      </c>
      <c r="T103" s="93"/>
      <c r="U103" s="93"/>
    </row>
    <row r="104" spans="1:21" ht="16.5" thickTop="1" x14ac:dyDescent="0.25">
      <c r="A104" s="106"/>
      <c r="B104" s="92"/>
      <c r="C104" s="92"/>
      <c r="D104" s="92"/>
      <c r="E104" s="92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</row>
    <row r="105" spans="1:21" ht="15.75" x14ac:dyDescent="0.25">
      <c r="A105" s="106"/>
      <c r="B105" s="92"/>
      <c r="C105" s="92"/>
      <c r="D105" s="92"/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</row>
    <row r="106" spans="1:21" ht="15.75" x14ac:dyDescent="0.25">
      <c r="A106" s="106"/>
      <c r="B106" s="92"/>
      <c r="C106" s="92"/>
      <c r="D106" s="92"/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</row>
    <row r="107" spans="1:21" ht="15.75" x14ac:dyDescent="0.25">
      <c r="A107" s="106"/>
      <c r="B107" s="92"/>
      <c r="C107" s="92"/>
      <c r="D107" s="92"/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</row>
    <row r="108" spans="1:21" ht="15.75" x14ac:dyDescent="0.25">
      <c r="A108" s="106"/>
      <c r="B108" s="92"/>
      <c r="C108" s="92"/>
      <c r="D108" s="92"/>
      <c r="E108" s="92"/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</row>
    <row r="109" spans="1:21" ht="15.75" x14ac:dyDescent="0.25">
      <c r="A109" s="106"/>
      <c r="B109" s="92"/>
      <c r="C109" s="92"/>
      <c r="D109" s="92"/>
      <c r="E109" s="92"/>
      <c r="F109" s="92"/>
      <c r="G109" s="92"/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92"/>
      <c r="U109" s="92"/>
    </row>
    <row r="110" spans="1:21" ht="15.75" x14ac:dyDescent="0.25">
      <c r="A110" s="106"/>
      <c r="B110" s="92"/>
      <c r="C110" s="92"/>
      <c r="D110" s="92"/>
      <c r="E110" s="92"/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92"/>
      <c r="U110" s="92"/>
    </row>
    <row r="111" spans="1:21" ht="15.75" x14ac:dyDescent="0.25">
      <c r="A111" s="106"/>
      <c r="B111" s="92"/>
      <c r="C111" s="92"/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</row>
    <row r="112" spans="1:21" ht="15.75" x14ac:dyDescent="0.25">
      <c r="A112" s="106"/>
      <c r="B112" s="92"/>
      <c r="C112" s="92"/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92"/>
    </row>
    <row r="113" spans="1:1" x14ac:dyDescent="0.2">
      <c r="A113" s="106"/>
    </row>
    <row r="114" spans="1:1" x14ac:dyDescent="0.2">
      <c r="A114" s="106"/>
    </row>
    <row r="115" spans="1:1" x14ac:dyDescent="0.2">
      <c r="A115" s="106"/>
    </row>
    <row r="116" spans="1:1" x14ac:dyDescent="0.2">
      <c r="A116" s="106"/>
    </row>
    <row r="117" spans="1:1" x14ac:dyDescent="0.2">
      <c r="A117" s="106"/>
    </row>
    <row r="118" spans="1:1" x14ac:dyDescent="0.2">
      <c r="A118" s="106"/>
    </row>
    <row r="119" spans="1:1" x14ac:dyDescent="0.2">
      <c r="A119" s="106"/>
    </row>
    <row r="120" spans="1:1" x14ac:dyDescent="0.2">
      <c r="A120" s="106"/>
    </row>
    <row r="121" spans="1:1" x14ac:dyDescent="0.2">
      <c r="A121" s="106"/>
    </row>
    <row r="122" spans="1:1" x14ac:dyDescent="0.2">
      <c r="A122" s="106"/>
    </row>
    <row r="123" spans="1:1" x14ac:dyDescent="0.2">
      <c r="A123" s="106"/>
    </row>
    <row r="124" spans="1:1" x14ac:dyDescent="0.2">
      <c r="A124" s="106"/>
    </row>
    <row r="125" spans="1:1" x14ac:dyDescent="0.2">
      <c r="A125" s="106"/>
    </row>
    <row r="126" spans="1:1" x14ac:dyDescent="0.2">
      <c r="A126" s="106"/>
    </row>
    <row r="127" spans="1:1" x14ac:dyDescent="0.2">
      <c r="A127" s="106"/>
    </row>
    <row r="128" spans="1:1" x14ac:dyDescent="0.2">
      <c r="A128" s="106"/>
    </row>
    <row r="129" spans="1:1" x14ac:dyDescent="0.2">
      <c r="A129" s="106"/>
    </row>
    <row r="130" spans="1:1" x14ac:dyDescent="0.2">
      <c r="A130" s="106"/>
    </row>
    <row r="131" spans="1:1" x14ac:dyDescent="0.2">
      <c r="A131" s="106"/>
    </row>
    <row r="132" spans="1:1" x14ac:dyDescent="0.2">
      <c r="A132" s="106"/>
    </row>
    <row r="133" spans="1:1" x14ac:dyDescent="0.2">
      <c r="A133" s="106"/>
    </row>
    <row r="134" spans="1:1" x14ac:dyDescent="0.2">
      <c r="A134" s="106"/>
    </row>
    <row r="135" spans="1:1" x14ac:dyDescent="0.2">
      <c r="A135" s="106"/>
    </row>
    <row r="136" spans="1:1" x14ac:dyDescent="0.2">
      <c r="A136" s="106"/>
    </row>
    <row r="137" spans="1:1" x14ac:dyDescent="0.2">
      <c r="A137" s="106"/>
    </row>
    <row r="138" spans="1:1" x14ac:dyDescent="0.2">
      <c r="A138" s="106"/>
    </row>
    <row r="139" spans="1:1" x14ac:dyDescent="0.2">
      <c r="A139" s="106"/>
    </row>
    <row r="140" spans="1:1" x14ac:dyDescent="0.2">
      <c r="A140" s="106"/>
    </row>
    <row r="141" spans="1:1" x14ac:dyDescent="0.2">
      <c r="A141" s="106"/>
    </row>
    <row r="142" spans="1:1" x14ac:dyDescent="0.2">
      <c r="A142" s="106"/>
    </row>
    <row r="143" spans="1:1" x14ac:dyDescent="0.2">
      <c r="A143" s="106"/>
    </row>
    <row r="144" spans="1:1" x14ac:dyDescent="0.2">
      <c r="A144" s="106"/>
    </row>
    <row r="145" spans="1:1" x14ac:dyDescent="0.2">
      <c r="A145" s="106"/>
    </row>
    <row r="146" spans="1:1" x14ac:dyDescent="0.2">
      <c r="A146" s="106"/>
    </row>
    <row r="147" spans="1:1" x14ac:dyDescent="0.2">
      <c r="A147" s="106"/>
    </row>
    <row r="148" spans="1:1" x14ac:dyDescent="0.2">
      <c r="A148" s="106"/>
    </row>
    <row r="149" spans="1:1" x14ac:dyDescent="0.2">
      <c r="A149" s="106"/>
    </row>
    <row r="150" spans="1:1" x14ac:dyDescent="0.2">
      <c r="A150" s="106"/>
    </row>
    <row r="151" spans="1:1" x14ac:dyDescent="0.2">
      <c r="A151" s="106"/>
    </row>
    <row r="152" spans="1:1" x14ac:dyDescent="0.2">
      <c r="A152" s="106"/>
    </row>
  </sheetData>
  <mergeCells count="4">
    <mergeCell ref="A12:D12"/>
    <mergeCell ref="A9:D9"/>
    <mergeCell ref="A10:D10"/>
    <mergeCell ref="A3:U3"/>
  </mergeCells>
  <pageMargins left="0.7" right="0.7" top="0.75" bottom="0.75" header="0.3" footer="0.3"/>
  <pageSetup scale="62" fitToHeight="0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A76"/>
  <sheetViews>
    <sheetView zoomScale="78" zoomScaleNormal="78" workbookViewId="0">
      <pane xSplit="4" ySplit="6" topLeftCell="X7" activePane="bottomRight" state="frozen"/>
      <selection pane="topRight" activeCell="E1" sqref="E1"/>
      <selection pane="bottomLeft" activeCell="A12" sqref="A12"/>
      <selection pane="bottomRight" activeCell="Q33" sqref="Q33"/>
    </sheetView>
  </sheetViews>
  <sheetFormatPr defaultRowHeight="15" x14ac:dyDescent="0.2"/>
  <cols>
    <col min="2" max="2" width="0.77734375" customWidth="1"/>
    <col min="4" max="4" width="57.77734375" customWidth="1"/>
    <col min="5" max="5" width="1" customWidth="1"/>
    <col min="6" max="6" width="0.77734375" customWidth="1"/>
    <col min="7" max="7" width="0.33203125" customWidth="1"/>
    <col min="8" max="8" width="0.77734375" customWidth="1"/>
    <col min="9" max="9" width="14.77734375" customWidth="1"/>
    <col min="10" max="10" width="0.77734375" customWidth="1"/>
    <col min="11" max="11" width="26.77734375" customWidth="1"/>
    <col min="12" max="12" width="0.77734375" customWidth="1"/>
    <col min="13" max="13" width="15.21875" bestFit="1" customWidth="1"/>
    <col min="14" max="14" width="0.77734375" customWidth="1"/>
    <col min="15" max="15" width="16.77734375" customWidth="1"/>
    <col min="16" max="16" width="0.77734375" customWidth="1"/>
    <col min="17" max="17" width="12.6640625" customWidth="1"/>
    <col min="18" max="18" width="0.77734375" customWidth="1"/>
    <col min="19" max="19" width="12.6640625" customWidth="1"/>
    <col min="20" max="20" width="0.77734375" customWidth="1"/>
    <col min="21" max="21" width="12.6640625" customWidth="1"/>
    <col min="22" max="22" width="0.77734375" customWidth="1"/>
    <col min="23" max="23" width="12.6640625" customWidth="1"/>
    <col min="24" max="24" width="0.77734375" customWidth="1"/>
    <col min="25" max="25" width="14.77734375" bestFit="1" customWidth="1"/>
    <col min="26" max="26" width="0.77734375" customWidth="1"/>
    <col min="27" max="27" width="10.44140625" customWidth="1"/>
  </cols>
  <sheetData>
    <row r="1" spans="1:27" x14ac:dyDescent="0.2">
      <c r="A1" s="105"/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</row>
    <row r="2" spans="1:27" s="89" customFormat="1" x14ac:dyDescent="0.2">
      <c r="A2" s="91" t="s">
        <v>144</v>
      </c>
      <c r="B2" s="91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</row>
    <row r="3" spans="1:27" s="89" customFormat="1" x14ac:dyDescent="0.2">
      <c r="A3" s="316" t="s">
        <v>255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6"/>
      <c r="T3" s="316"/>
      <c r="U3" s="316"/>
      <c r="V3" s="316"/>
      <c r="W3" s="316"/>
      <c r="X3" s="316"/>
      <c r="Y3" s="316"/>
    </row>
    <row r="4" spans="1:27" s="89" customFormat="1" x14ac:dyDescent="0.2">
      <c r="A4" s="91" t="s">
        <v>204</v>
      </c>
      <c r="B4" s="91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</row>
    <row r="7" spans="1:27" s="183" customFormat="1" x14ac:dyDescent="0.2">
      <c r="A7" s="250"/>
      <c r="B7" s="251"/>
      <c r="C7" s="251"/>
      <c r="D7" s="251"/>
      <c r="E7" s="246"/>
      <c r="F7" s="251"/>
      <c r="G7" s="251"/>
      <c r="H7" s="251"/>
      <c r="I7" s="246"/>
      <c r="J7" s="251"/>
      <c r="K7" s="251"/>
      <c r="L7" s="251"/>
      <c r="M7" s="251"/>
      <c r="N7" s="251"/>
      <c r="O7" s="246"/>
      <c r="P7" s="251"/>
      <c r="Q7" s="251"/>
      <c r="R7" s="251"/>
      <c r="S7" s="246"/>
      <c r="T7" s="251"/>
      <c r="U7" s="246"/>
      <c r="V7" s="251"/>
      <c r="W7" s="246"/>
      <c r="X7" s="251"/>
      <c r="Y7" s="249"/>
    </row>
    <row r="8" spans="1:27" ht="15.75" thickBot="1" x14ac:dyDescent="0.25">
      <c r="A8" s="120"/>
      <c r="B8" s="93"/>
      <c r="C8" s="93"/>
      <c r="D8" s="93"/>
      <c r="E8" s="246"/>
      <c r="F8" s="93"/>
      <c r="G8" s="93"/>
      <c r="H8" s="93"/>
      <c r="I8" s="246"/>
      <c r="J8" s="93"/>
      <c r="K8" s="93"/>
      <c r="L8" s="93"/>
      <c r="M8" s="93"/>
      <c r="N8" s="93"/>
      <c r="O8" s="246"/>
      <c r="P8" s="93"/>
      <c r="Q8" s="93"/>
      <c r="R8" s="93"/>
      <c r="S8" s="246"/>
      <c r="T8" s="93"/>
      <c r="U8" s="246"/>
      <c r="V8" s="93"/>
      <c r="W8" s="246"/>
      <c r="X8" s="93"/>
      <c r="Y8" s="220"/>
    </row>
    <row r="9" spans="1:27" ht="16.5" thickBot="1" x14ac:dyDescent="0.3">
      <c r="A9" s="106"/>
      <c r="B9" s="92"/>
      <c r="C9" s="92"/>
      <c r="D9" s="92"/>
      <c r="E9" s="92"/>
      <c r="F9" s="92"/>
      <c r="G9" s="92"/>
      <c r="H9" s="92"/>
      <c r="I9" s="247" t="s">
        <v>264</v>
      </c>
      <c r="J9" s="92"/>
      <c r="K9" s="247" t="s">
        <v>268</v>
      </c>
      <c r="L9" s="92"/>
      <c r="M9" s="247" t="s">
        <v>265</v>
      </c>
      <c r="N9" s="92"/>
      <c r="O9" s="247" t="s">
        <v>266</v>
      </c>
      <c r="P9" s="92"/>
      <c r="Q9" s="247" t="s">
        <v>267</v>
      </c>
      <c r="R9" s="92"/>
      <c r="S9" s="92"/>
      <c r="T9" s="92"/>
      <c r="U9" s="92"/>
      <c r="V9" s="92"/>
      <c r="W9" s="92"/>
      <c r="X9" s="92"/>
      <c r="Y9" s="92"/>
    </row>
    <row r="10" spans="1:27" x14ac:dyDescent="0.2">
      <c r="A10" s="21"/>
      <c r="C10" s="72" t="s">
        <v>25</v>
      </c>
      <c r="E10" s="1"/>
      <c r="F10" s="1"/>
      <c r="G10" s="32"/>
      <c r="I10" s="242">
        <v>322736788.83999997</v>
      </c>
      <c r="J10" s="184"/>
      <c r="K10" s="267">
        <v>3.0000000000000001E-3</v>
      </c>
      <c r="L10" s="243"/>
      <c r="M10" s="263">
        <v>-20</v>
      </c>
      <c r="N10" s="243"/>
      <c r="O10" s="243">
        <f>+(I10)*((K10)*(M10/100))</f>
        <v>-193642.07330399999</v>
      </c>
      <c r="P10" s="184"/>
      <c r="Q10" s="267">
        <f>+O10/I10</f>
        <v>-6.0000000000000006E-4</v>
      </c>
      <c r="R10" s="184"/>
      <c r="S10" s="244"/>
      <c r="T10" s="243"/>
      <c r="U10" s="253"/>
      <c r="V10" s="186"/>
      <c r="W10" s="254"/>
      <c r="X10" s="186"/>
      <c r="Y10" s="254"/>
      <c r="Z10" s="186"/>
      <c r="AA10" s="186"/>
    </row>
    <row r="11" spans="1:27" s="71" customFormat="1" ht="15.75" x14ac:dyDescent="0.25">
      <c r="A11" s="240"/>
      <c r="B11" s="241"/>
      <c r="C11" s="239" t="s">
        <v>27</v>
      </c>
      <c r="D11" s="241"/>
      <c r="E11" s="241"/>
      <c r="F11" s="241"/>
      <c r="G11" s="241"/>
      <c r="H11" s="241"/>
      <c r="I11" s="245">
        <v>1381875059.71</v>
      </c>
      <c r="J11" s="245"/>
      <c r="K11" s="268">
        <v>0.123</v>
      </c>
      <c r="L11" s="245"/>
      <c r="M11" s="263">
        <v>-25</v>
      </c>
      <c r="N11" s="245"/>
      <c r="O11" s="243">
        <f t="shared" ref="O11:O16" si="0">+(I11)*((K11)*(M11/100))</f>
        <v>-42492658.086082503</v>
      </c>
      <c r="P11" s="245"/>
      <c r="Q11" s="267">
        <f>+O11/I11</f>
        <v>-3.0750000000000003E-2</v>
      </c>
      <c r="R11" s="245"/>
      <c r="S11" s="245"/>
      <c r="T11" s="245"/>
      <c r="U11" s="255"/>
      <c r="V11" s="255"/>
      <c r="W11" s="255"/>
      <c r="X11" s="255"/>
      <c r="Y11" s="255"/>
      <c r="Z11" s="256"/>
      <c r="AA11" s="256"/>
    </row>
    <row r="12" spans="1:27" x14ac:dyDescent="0.2">
      <c r="A12" s="106"/>
      <c r="C12" t="s">
        <v>111</v>
      </c>
      <c r="I12" s="184">
        <v>664973.85000000009</v>
      </c>
      <c r="J12" s="184"/>
      <c r="K12" s="220" t="s">
        <v>0</v>
      </c>
      <c r="L12" s="184"/>
      <c r="N12" s="184"/>
      <c r="O12" s="243" t="s">
        <v>0</v>
      </c>
      <c r="P12" s="184"/>
      <c r="Q12" s="274"/>
      <c r="R12" s="184"/>
      <c r="S12" s="184"/>
      <c r="T12" s="184"/>
      <c r="U12" s="186"/>
      <c r="V12" s="186"/>
      <c r="W12" s="186"/>
      <c r="X12" s="186"/>
      <c r="Y12" s="186"/>
      <c r="Z12" s="186"/>
      <c r="AA12" s="186"/>
    </row>
    <row r="13" spans="1:27" x14ac:dyDescent="0.2">
      <c r="A13" s="106"/>
      <c r="C13" t="s">
        <v>113</v>
      </c>
      <c r="I13" s="184">
        <v>3800150.46</v>
      </c>
      <c r="J13" s="184"/>
      <c r="K13" s="220"/>
      <c r="L13" s="184"/>
      <c r="N13" s="184"/>
      <c r="O13" s="243">
        <f t="shared" si="0"/>
        <v>0</v>
      </c>
      <c r="P13" s="184"/>
      <c r="Q13" s="274"/>
      <c r="R13" s="184"/>
      <c r="S13" s="184"/>
      <c r="T13" s="184"/>
      <c r="U13" s="186"/>
      <c r="V13" s="186"/>
      <c r="W13" s="186"/>
      <c r="X13" s="186"/>
      <c r="Y13" s="186"/>
      <c r="Z13" s="186"/>
      <c r="AA13" s="186"/>
    </row>
    <row r="14" spans="1:27" x14ac:dyDescent="0.2">
      <c r="A14" s="106"/>
      <c r="C14" t="s">
        <v>29</v>
      </c>
      <c r="I14" s="184">
        <v>218159941.18000001</v>
      </c>
      <c r="J14" s="184"/>
      <c r="K14" s="220">
        <v>7.3999999999999996E-2</v>
      </c>
      <c r="L14" s="184"/>
      <c r="M14" s="263">
        <v>-15</v>
      </c>
      <c r="N14" s="184"/>
      <c r="O14" s="243">
        <f t="shared" si="0"/>
        <v>-2421575.3470979999</v>
      </c>
      <c r="P14" s="184"/>
      <c r="Q14" s="267">
        <f>+O14/I14</f>
        <v>-1.1099999999999999E-2</v>
      </c>
      <c r="R14" s="184"/>
      <c r="S14" s="184"/>
      <c r="T14" s="184"/>
      <c r="U14" s="186"/>
      <c r="V14" s="186"/>
      <c r="W14" s="186"/>
      <c r="X14" s="186"/>
      <c r="Y14" s="186"/>
      <c r="Z14" s="186"/>
      <c r="AA14" s="186"/>
    </row>
    <row r="15" spans="1:27" x14ac:dyDescent="0.2">
      <c r="C15" t="s">
        <v>31</v>
      </c>
      <c r="I15" s="184">
        <v>178078846.37</v>
      </c>
      <c r="J15" s="184"/>
      <c r="K15" s="220">
        <v>0.05</v>
      </c>
      <c r="L15" s="184"/>
      <c r="M15" s="263">
        <v>-10</v>
      </c>
      <c r="N15" s="184"/>
      <c r="O15" s="243">
        <f t="shared" si="0"/>
        <v>-890394.23185000021</v>
      </c>
      <c r="P15" s="184"/>
      <c r="Q15" s="267">
        <f>+O15/I15</f>
        <v>-5.000000000000001E-3</v>
      </c>
      <c r="R15" s="184"/>
      <c r="S15" s="184"/>
      <c r="T15" s="184"/>
      <c r="U15" s="186"/>
      <c r="V15" s="186"/>
      <c r="W15" s="186"/>
      <c r="X15" s="186"/>
      <c r="Y15" s="186"/>
      <c r="Z15" s="186"/>
      <c r="AA15" s="186"/>
    </row>
    <row r="16" spans="1:27" x14ac:dyDescent="0.2">
      <c r="C16" t="s">
        <v>137</v>
      </c>
      <c r="I16" s="184">
        <v>16345184.200000001</v>
      </c>
      <c r="J16" s="184"/>
      <c r="K16" s="220">
        <v>0.32</v>
      </c>
      <c r="L16" s="184"/>
      <c r="M16" s="263">
        <v>0</v>
      </c>
      <c r="N16" s="184"/>
      <c r="O16" s="243">
        <f t="shared" si="0"/>
        <v>0</v>
      </c>
      <c r="P16" s="184"/>
      <c r="Q16" s="267">
        <f>+O16/I16</f>
        <v>0</v>
      </c>
      <c r="R16" s="184"/>
      <c r="S16" s="184"/>
      <c r="T16" s="184"/>
      <c r="U16" s="186"/>
      <c r="V16" s="186"/>
      <c r="W16" s="186"/>
      <c r="X16" s="186"/>
      <c r="Y16" s="186"/>
      <c r="Z16" s="186"/>
      <c r="AA16" s="186"/>
    </row>
    <row r="17" spans="1:27" x14ac:dyDescent="0.2">
      <c r="I17" s="184"/>
      <c r="J17" s="184"/>
      <c r="K17" s="220"/>
      <c r="L17" s="184"/>
      <c r="M17" s="264"/>
      <c r="N17" s="184"/>
      <c r="O17" s="184"/>
      <c r="P17" s="184"/>
      <c r="Q17" s="274"/>
      <c r="R17" s="184"/>
      <c r="S17" s="184"/>
      <c r="T17" s="184"/>
      <c r="U17" s="186"/>
      <c r="V17" s="186"/>
      <c r="W17" s="186"/>
      <c r="X17" s="186"/>
      <c r="Y17" s="186"/>
      <c r="Z17" s="186"/>
      <c r="AA17" s="186"/>
    </row>
    <row r="18" spans="1:27" s="252" customFormat="1" ht="14.45" customHeight="1" x14ac:dyDescent="0.25">
      <c r="C18" s="252" t="s">
        <v>32</v>
      </c>
      <c r="I18" s="188">
        <f>SUM(I10:I17)</f>
        <v>2121660944.6099999</v>
      </c>
      <c r="J18" s="188"/>
      <c r="K18" s="269"/>
      <c r="L18" s="188"/>
      <c r="M18" s="262"/>
      <c r="N18" s="188"/>
      <c r="O18" s="188">
        <f>SUM(O10:O17)</f>
        <v>-45998269.738334499</v>
      </c>
      <c r="P18" s="188"/>
      <c r="Q18" s="267">
        <f>+O18/I18</f>
        <v>-2.1680311293466273E-2</v>
      </c>
      <c r="R18" s="188"/>
      <c r="S18" s="188"/>
      <c r="T18" s="188"/>
      <c r="U18" s="257"/>
      <c r="V18" s="257"/>
      <c r="W18" s="257"/>
      <c r="X18" s="257"/>
      <c r="Y18" s="257"/>
      <c r="Z18" s="257"/>
      <c r="AA18" s="257"/>
    </row>
    <row r="19" spans="1:27" x14ac:dyDescent="0.2">
      <c r="I19" s="184"/>
      <c r="J19" s="184"/>
      <c r="K19" s="220"/>
      <c r="L19" s="184"/>
      <c r="M19" s="264"/>
      <c r="N19" s="184"/>
      <c r="O19" s="184"/>
      <c r="P19" s="184"/>
      <c r="Q19" s="274"/>
      <c r="R19" s="184"/>
      <c r="S19" s="184"/>
      <c r="T19" s="184"/>
      <c r="U19" s="186"/>
      <c r="V19" s="186"/>
      <c r="W19" s="186"/>
      <c r="X19" s="186"/>
      <c r="Y19" s="186"/>
      <c r="Z19" s="186"/>
      <c r="AA19" s="186"/>
    </row>
    <row r="20" spans="1:27" x14ac:dyDescent="0.2">
      <c r="A20" s="21"/>
      <c r="C20" s="77" t="s">
        <v>100</v>
      </c>
      <c r="E20" s="1"/>
      <c r="F20" s="1"/>
      <c r="G20" s="221"/>
      <c r="I20" s="175">
        <v>4963375.83</v>
      </c>
      <c r="J20" s="48"/>
      <c r="K20" s="270">
        <v>0.66800000000000004</v>
      </c>
      <c r="L20" s="52"/>
      <c r="M20" s="263">
        <v>-20</v>
      </c>
      <c r="N20" s="52"/>
      <c r="O20" s="243">
        <f t="shared" ref="O20:O25" si="1">+(I20)*((K20)*(M20/100))</f>
        <v>-663107.01088800014</v>
      </c>
      <c r="P20" s="48"/>
      <c r="Q20" s="267">
        <f t="shared" ref="Q20:Q25" si="2">+O20/I20</f>
        <v>-0.13360000000000002</v>
      </c>
      <c r="S20" s="207"/>
      <c r="T20" s="55"/>
      <c r="U20" s="258"/>
      <c r="V20" s="183"/>
      <c r="W20" s="185"/>
      <c r="X20" s="183"/>
      <c r="Y20" s="185"/>
      <c r="Z20" s="183"/>
      <c r="AA20" s="183"/>
    </row>
    <row r="21" spans="1:27" x14ac:dyDescent="0.2">
      <c r="A21" s="21"/>
      <c r="C21" s="77" t="s">
        <v>172</v>
      </c>
      <c r="E21" s="1"/>
      <c r="F21" s="1"/>
      <c r="G21" s="221"/>
      <c r="I21" s="175">
        <v>11690251.609999999</v>
      </c>
      <c r="J21" s="48"/>
      <c r="K21" s="270">
        <v>0.55400000000000005</v>
      </c>
      <c r="L21" s="52"/>
      <c r="M21" s="263">
        <v>-10</v>
      </c>
      <c r="N21" s="52"/>
      <c r="O21" s="243">
        <f t="shared" si="1"/>
        <v>-647639.93919399998</v>
      </c>
      <c r="P21" s="48"/>
      <c r="Q21" s="267">
        <f t="shared" si="2"/>
        <v>-5.5399999999999998E-2</v>
      </c>
      <c r="S21" s="207"/>
      <c r="T21" s="55"/>
      <c r="U21" s="258"/>
      <c r="V21" s="183"/>
      <c r="W21" s="185"/>
      <c r="X21" s="183"/>
      <c r="Y21" s="185"/>
      <c r="Z21" s="183"/>
      <c r="AA21" s="183"/>
    </row>
    <row r="22" spans="1:27" x14ac:dyDescent="0.2">
      <c r="A22" s="21"/>
      <c r="C22" s="77" t="s">
        <v>174</v>
      </c>
      <c r="E22" s="1"/>
      <c r="F22" s="1"/>
      <c r="G22" s="221"/>
      <c r="I22" s="175">
        <v>19945213.620000001</v>
      </c>
      <c r="J22" s="48"/>
      <c r="K22" s="270">
        <v>0.56499999999999995</v>
      </c>
      <c r="L22" s="52"/>
      <c r="M22" s="263">
        <v>-20</v>
      </c>
      <c r="N22" s="52"/>
      <c r="O22" s="243">
        <f t="shared" si="1"/>
        <v>-2253809.13906</v>
      </c>
      <c r="P22" s="48"/>
      <c r="Q22" s="267">
        <f t="shared" si="2"/>
        <v>-0.11299999999999999</v>
      </c>
      <c r="S22" s="213"/>
      <c r="T22" s="55"/>
      <c r="U22" s="258"/>
      <c r="V22" s="183"/>
      <c r="W22" s="185"/>
      <c r="X22" s="183"/>
      <c r="Y22" s="185"/>
      <c r="Z22" s="183"/>
      <c r="AA22" s="183"/>
    </row>
    <row r="23" spans="1:27" x14ac:dyDescent="0.2">
      <c r="A23" s="21"/>
      <c r="C23" s="77" t="s">
        <v>101</v>
      </c>
      <c r="E23" s="1"/>
      <c r="F23" s="1"/>
      <c r="G23" s="221"/>
      <c r="I23" s="175">
        <v>5509836.2199999997</v>
      </c>
      <c r="J23" s="48"/>
      <c r="K23" s="270">
        <v>0.69199999999999995</v>
      </c>
      <c r="L23" s="52"/>
      <c r="M23" s="263">
        <v>-20</v>
      </c>
      <c r="N23" s="52"/>
      <c r="O23" s="243">
        <f t="shared" si="1"/>
        <v>-762561.33284799999</v>
      </c>
      <c r="P23" s="48"/>
      <c r="Q23" s="267">
        <f t="shared" si="2"/>
        <v>-0.1384</v>
      </c>
      <c r="S23" s="213"/>
      <c r="T23" s="55"/>
      <c r="U23" s="258"/>
      <c r="V23" s="183"/>
      <c r="W23" s="248"/>
      <c r="X23" s="183"/>
      <c r="Y23" s="185"/>
      <c r="Z23" s="183"/>
      <c r="AA23" s="183"/>
    </row>
    <row r="24" spans="1:27" x14ac:dyDescent="0.2">
      <c r="A24" s="21"/>
      <c r="C24" s="77" t="s">
        <v>139</v>
      </c>
      <c r="E24" s="1"/>
      <c r="F24" s="1"/>
      <c r="G24" s="221"/>
      <c r="I24" s="175">
        <v>310247.08999999997</v>
      </c>
      <c r="J24" s="48"/>
      <c r="K24" s="270">
        <v>0.79400000000000004</v>
      </c>
      <c r="L24" s="52"/>
      <c r="M24" s="263">
        <v>-15</v>
      </c>
      <c r="N24" s="52"/>
      <c r="O24" s="243">
        <f t="shared" si="1"/>
        <v>-36950.428418999996</v>
      </c>
      <c r="P24" s="48"/>
      <c r="Q24" s="267">
        <f t="shared" si="2"/>
        <v>-0.1191</v>
      </c>
      <c r="S24" s="213"/>
      <c r="T24" s="55"/>
      <c r="U24" s="258"/>
      <c r="V24" s="183"/>
      <c r="W24" s="185"/>
      <c r="X24" s="183"/>
      <c r="Y24" s="185"/>
      <c r="Z24" s="183"/>
      <c r="AA24" s="183"/>
    </row>
    <row r="25" spans="1:27" s="71" customFormat="1" x14ac:dyDescent="0.2">
      <c r="A25" s="259"/>
      <c r="C25" s="77" t="s">
        <v>176</v>
      </c>
      <c r="E25" s="1"/>
      <c r="F25" s="1"/>
      <c r="G25" s="221"/>
      <c r="I25" s="170">
        <v>29930.61</v>
      </c>
      <c r="K25" s="271">
        <v>0.83799999999999997</v>
      </c>
      <c r="L25" s="260"/>
      <c r="M25" s="261">
        <v>-5</v>
      </c>
      <c r="N25" s="260"/>
      <c r="O25" s="243">
        <f t="shared" si="1"/>
        <v>-1254.0925589999999</v>
      </c>
      <c r="Q25" s="267">
        <f t="shared" si="2"/>
        <v>-4.19E-2</v>
      </c>
      <c r="S25" s="214" t="s">
        <v>0</v>
      </c>
      <c r="T25" s="75"/>
      <c r="U25" s="153"/>
      <c r="W25" s="260">
        <f>+SUBTOTAL(9,W23:W24)</f>
        <v>0</v>
      </c>
      <c r="Y25" s="260">
        <f>+SUBTOTAL(9,Y23:Y24)</f>
        <v>0</v>
      </c>
    </row>
    <row r="26" spans="1:27" ht="15.75" x14ac:dyDescent="0.25">
      <c r="A26" s="21"/>
      <c r="C26" s="79" t="s">
        <v>134</v>
      </c>
      <c r="E26" s="1"/>
      <c r="F26" s="1"/>
      <c r="G26" s="221"/>
      <c r="I26" s="174">
        <f>SUM(I20:I25)</f>
        <v>42448854.980000004</v>
      </c>
      <c r="J26" s="14"/>
      <c r="K26" s="272"/>
      <c r="L26" s="38"/>
      <c r="M26" s="36"/>
      <c r="N26" s="38"/>
      <c r="O26" s="174">
        <f>SUM(O20:O25)</f>
        <v>-4365321.9429679997</v>
      </c>
      <c r="Q26" s="218"/>
      <c r="S26" s="215"/>
      <c r="T26" s="19"/>
      <c r="U26" s="211"/>
      <c r="V26" s="183"/>
      <c r="W26" s="65"/>
      <c r="X26" s="183"/>
      <c r="Y26" s="65"/>
      <c r="Z26" s="183"/>
      <c r="AA26" s="183"/>
    </row>
    <row r="27" spans="1:27" ht="16.149999999999999" customHeight="1" x14ac:dyDescent="0.25">
      <c r="A27" s="21"/>
      <c r="C27" s="47"/>
      <c r="E27" s="1"/>
      <c r="F27" s="1"/>
      <c r="G27" s="221"/>
      <c r="I27" s="174"/>
      <c r="J27" s="14"/>
      <c r="K27" s="272"/>
      <c r="L27" s="38"/>
      <c r="M27" s="36"/>
      <c r="N27" s="38"/>
      <c r="O27" s="200"/>
      <c r="Q27" s="215"/>
      <c r="S27" s="215"/>
      <c r="T27" s="19"/>
      <c r="U27" s="211"/>
      <c r="V27" s="183"/>
      <c r="W27" s="248"/>
      <c r="X27" s="183"/>
      <c r="Y27" s="187"/>
      <c r="Z27" s="183"/>
      <c r="AA27" s="183"/>
    </row>
    <row r="28" spans="1:27" x14ac:dyDescent="0.2">
      <c r="A28" s="21"/>
      <c r="C28" s="72" t="s">
        <v>35</v>
      </c>
      <c r="E28" s="1"/>
      <c r="F28" s="1"/>
      <c r="G28" s="221"/>
      <c r="I28" s="170">
        <v>15004439.449999999</v>
      </c>
      <c r="K28" s="267">
        <v>1.0999999999999999E-2</v>
      </c>
      <c r="L28" s="33"/>
      <c r="M28" s="261">
        <v>-10</v>
      </c>
      <c r="N28" s="33"/>
      <c r="O28" s="243">
        <f t="shared" ref="O28:O33" si="3">+(I28)*((K28)*(M28/100))</f>
        <v>-16504.883395000001</v>
      </c>
      <c r="Q28" s="267">
        <f t="shared" ref="Q28:Q33" si="4">+O28/I28</f>
        <v>-1.1000000000000001E-3</v>
      </c>
      <c r="S28" s="216"/>
      <c r="T28" s="19"/>
      <c r="U28" s="211"/>
      <c r="V28" s="183"/>
      <c r="W28" s="182"/>
      <c r="X28" s="183"/>
      <c r="Y28" s="182"/>
      <c r="Z28" s="183"/>
      <c r="AA28" s="183"/>
    </row>
    <row r="29" spans="1:27" x14ac:dyDescent="0.2">
      <c r="A29" s="21"/>
      <c r="C29" s="72" t="s">
        <v>105</v>
      </c>
      <c r="E29" s="1"/>
      <c r="F29" s="1"/>
      <c r="G29" s="221"/>
      <c r="I29" s="170">
        <v>7598823.6199999992</v>
      </c>
      <c r="K29" s="267">
        <v>0.14299999999999999</v>
      </c>
      <c r="L29" s="33"/>
      <c r="M29" s="261">
        <v>-10</v>
      </c>
      <c r="N29" s="33"/>
      <c r="O29" s="243">
        <f t="shared" si="3"/>
        <v>-108663.17776599999</v>
      </c>
      <c r="Q29" s="267">
        <f t="shared" si="4"/>
        <v>-1.43E-2</v>
      </c>
      <c r="S29" s="216"/>
      <c r="T29" s="19"/>
      <c r="U29" s="211"/>
      <c r="V29" s="183"/>
      <c r="W29" s="182"/>
      <c r="X29" s="183"/>
      <c r="Y29" s="182"/>
      <c r="Z29" s="183"/>
      <c r="AA29" s="183"/>
    </row>
    <row r="30" spans="1:27" x14ac:dyDescent="0.2">
      <c r="A30" s="21"/>
      <c r="C30" s="72" t="s">
        <v>107</v>
      </c>
      <c r="E30" s="1"/>
      <c r="F30" s="1"/>
      <c r="G30" s="221"/>
      <c r="I30" s="170">
        <v>157472340.11999997</v>
      </c>
      <c r="K30" s="267">
        <v>0.10299999999999999</v>
      </c>
      <c r="L30" s="33"/>
      <c r="M30" s="261">
        <v>-5</v>
      </c>
      <c r="N30" s="33"/>
      <c r="O30" s="243">
        <f t="shared" si="3"/>
        <v>-810982.55161799991</v>
      </c>
      <c r="Q30" s="267">
        <f t="shared" si="4"/>
        <v>-5.1500000000000001E-3</v>
      </c>
      <c r="S30" s="216"/>
      <c r="T30" s="19"/>
      <c r="U30" s="211"/>
      <c r="V30" s="183"/>
      <c r="W30" s="182"/>
      <c r="X30" s="183"/>
      <c r="Y30" s="182"/>
      <c r="Z30" s="183"/>
      <c r="AA30" s="183"/>
    </row>
    <row r="31" spans="1:27" x14ac:dyDescent="0.2">
      <c r="A31" s="21"/>
      <c r="C31" s="72" t="s">
        <v>36</v>
      </c>
      <c r="E31" s="1"/>
      <c r="F31" s="1"/>
      <c r="G31" s="221"/>
      <c r="I31" s="170">
        <v>33171947.16</v>
      </c>
      <c r="K31" s="267">
        <v>6.0000000000000001E-3</v>
      </c>
      <c r="L31" s="33"/>
      <c r="M31" s="261">
        <v>-10</v>
      </c>
      <c r="N31" s="33"/>
      <c r="O31" s="243">
        <f t="shared" si="3"/>
        <v>-19903.168296000003</v>
      </c>
      <c r="Q31" s="267">
        <f t="shared" si="4"/>
        <v>-6.0000000000000006E-4</v>
      </c>
      <c r="S31" s="216"/>
      <c r="T31" s="19"/>
      <c r="U31" s="211"/>
      <c r="V31" s="183"/>
      <c r="W31" s="182"/>
      <c r="X31" s="183"/>
      <c r="Y31" s="182"/>
      <c r="Z31" s="183"/>
      <c r="AA31" s="183"/>
    </row>
    <row r="32" spans="1:27" x14ac:dyDescent="0.2">
      <c r="A32" s="21"/>
      <c r="C32" s="72" t="s">
        <v>38</v>
      </c>
      <c r="E32" s="1"/>
      <c r="F32" s="1"/>
      <c r="G32" s="221"/>
      <c r="I32" s="170">
        <v>20692503.310000002</v>
      </c>
      <c r="K32" s="267">
        <v>0</v>
      </c>
      <c r="L32" s="33"/>
      <c r="M32" s="261">
        <v>0</v>
      </c>
      <c r="N32" s="33"/>
      <c r="O32" s="243">
        <f t="shared" si="3"/>
        <v>0</v>
      </c>
      <c r="Q32" s="267">
        <f t="shared" si="4"/>
        <v>0</v>
      </c>
      <c r="S32" s="216"/>
      <c r="T32" s="19"/>
      <c r="U32" s="211"/>
      <c r="V32" s="183"/>
      <c r="W32" s="182"/>
      <c r="X32" s="183"/>
      <c r="Y32" s="182"/>
      <c r="Z32" s="183"/>
      <c r="AA32" s="183"/>
    </row>
    <row r="33" spans="1:27" x14ac:dyDescent="0.2">
      <c r="A33" s="21"/>
      <c r="C33" s="72" t="s">
        <v>141</v>
      </c>
      <c r="E33" s="1"/>
      <c r="F33" s="1"/>
      <c r="G33" s="32"/>
      <c r="I33" s="170">
        <v>3796322.9999999995</v>
      </c>
      <c r="K33" s="267">
        <v>0</v>
      </c>
      <c r="L33" s="33"/>
      <c r="M33" s="261">
        <v>0</v>
      </c>
      <c r="N33" s="33"/>
      <c r="O33" s="243">
        <f t="shared" si="3"/>
        <v>0</v>
      </c>
      <c r="Q33" s="267">
        <f t="shared" si="4"/>
        <v>0</v>
      </c>
      <c r="S33" s="216"/>
      <c r="T33" s="19"/>
      <c r="U33" s="211"/>
      <c r="V33" s="183"/>
      <c r="W33" s="182"/>
      <c r="X33" s="183"/>
      <c r="Y33" s="182"/>
      <c r="Z33" s="183"/>
      <c r="AA33" s="183"/>
    </row>
    <row r="34" spans="1:27" x14ac:dyDescent="0.2">
      <c r="A34" s="21"/>
      <c r="E34" s="1"/>
      <c r="F34" s="1"/>
      <c r="G34" s="32"/>
      <c r="I34" s="170"/>
      <c r="K34" s="267"/>
      <c r="L34" s="33"/>
      <c r="M34" s="261"/>
      <c r="N34" s="33"/>
      <c r="O34" s="196"/>
      <c r="Q34" s="215"/>
      <c r="S34" s="215"/>
      <c r="T34" s="19"/>
      <c r="U34" s="211"/>
      <c r="V34" s="183"/>
      <c r="W34" s="248"/>
      <c r="X34" s="183"/>
      <c r="Y34" s="187"/>
      <c r="Z34" s="183"/>
      <c r="AA34" s="183"/>
    </row>
    <row r="35" spans="1:27" ht="15.75" x14ac:dyDescent="0.25">
      <c r="A35" s="21"/>
      <c r="C35" s="15" t="s">
        <v>39</v>
      </c>
      <c r="E35" s="2"/>
      <c r="G35" s="29"/>
      <c r="H35" s="14"/>
      <c r="I35" s="174">
        <f>SUM(I28:I34)</f>
        <v>237736376.65999997</v>
      </c>
      <c r="J35" s="14"/>
      <c r="K35" s="273"/>
      <c r="L35" s="38"/>
      <c r="M35" s="265"/>
      <c r="N35" s="38"/>
      <c r="O35" s="174">
        <f>SUM(O28:O34)</f>
        <v>-956053.78107499983</v>
      </c>
      <c r="P35" s="14"/>
      <c r="Q35" s="51"/>
      <c r="S35" s="215"/>
      <c r="T35" s="19"/>
      <c r="U35" s="211"/>
      <c r="V35" s="183"/>
      <c r="W35" s="189"/>
      <c r="X35" s="183"/>
      <c r="Y35" s="189"/>
      <c r="Z35" s="183"/>
      <c r="AA35" s="183"/>
    </row>
    <row r="36" spans="1:27" x14ac:dyDescent="0.2">
      <c r="K36" s="266"/>
      <c r="M36" s="2"/>
      <c r="U36" s="183"/>
      <c r="V36" s="183"/>
      <c r="W36" s="183"/>
      <c r="X36" s="183"/>
      <c r="Y36" s="183"/>
      <c r="Z36" s="183"/>
      <c r="AA36" s="183"/>
    </row>
    <row r="37" spans="1:27" x14ac:dyDescent="0.2">
      <c r="K37" s="266"/>
      <c r="M37" s="2"/>
      <c r="U37" s="183"/>
      <c r="V37" s="183"/>
      <c r="W37" s="183"/>
      <c r="X37" s="183"/>
      <c r="Y37" s="183"/>
      <c r="Z37" s="183"/>
      <c r="AA37" s="183"/>
    </row>
    <row r="38" spans="1:27" x14ac:dyDescent="0.2">
      <c r="K38" s="266"/>
      <c r="M38" s="2"/>
      <c r="U38" s="183"/>
      <c r="V38" s="183"/>
      <c r="W38" s="183"/>
      <c r="X38" s="183"/>
      <c r="Y38" s="183"/>
      <c r="Z38" s="183"/>
      <c r="AA38" s="183"/>
    </row>
    <row r="39" spans="1:27" x14ac:dyDescent="0.2">
      <c r="K39" s="266"/>
      <c r="M39" s="2"/>
      <c r="U39" s="183"/>
      <c r="V39" s="183"/>
      <c r="W39" s="183"/>
      <c r="X39" s="183"/>
      <c r="Y39" s="183"/>
      <c r="Z39" s="183"/>
      <c r="AA39" s="183"/>
    </row>
    <row r="40" spans="1:27" x14ac:dyDescent="0.2">
      <c r="K40" s="266"/>
      <c r="M40" s="2"/>
      <c r="U40" s="183"/>
      <c r="V40" s="183"/>
      <c r="W40" s="183"/>
      <c r="X40" s="183"/>
      <c r="Y40" s="183"/>
      <c r="Z40" s="183"/>
      <c r="AA40" s="183"/>
    </row>
    <row r="41" spans="1:27" x14ac:dyDescent="0.2">
      <c r="K41" s="266"/>
      <c r="M41" s="2"/>
      <c r="U41" s="183"/>
      <c r="V41" s="183"/>
      <c r="W41" s="183"/>
      <c r="X41" s="183"/>
      <c r="Y41" s="183"/>
      <c r="Z41" s="183"/>
      <c r="AA41" s="183"/>
    </row>
    <row r="42" spans="1:27" x14ac:dyDescent="0.2">
      <c r="K42" s="266"/>
      <c r="M42" s="2"/>
      <c r="U42" s="183"/>
      <c r="V42" s="183"/>
      <c r="W42" s="183"/>
      <c r="X42" s="183"/>
      <c r="Y42" s="183"/>
      <c r="Z42" s="183"/>
      <c r="AA42" s="183"/>
    </row>
    <row r="43" spans="1:27" x14ac:dyDescent="0.2">
      <c r="K43" s="266"/>
      <c r="M43" s="2"/>
      <c r="U43" s="183"/>
      <c r="V43" s="183"/>
      <c r="W43" s="183"/>
      <c r="X43" s="183"/>
      <c r="Y43" s="183"/>
      <c r="Z43" s="183"/>
      <c r="AA43" s="183"/>
    </row>
    <row r="44" spans="1:27" x14ac:dyDescent="0.2">
      <c r="K44" s="266"/>
      <c r="M44" s="2"/>
      <c r="U44" s="183"/>
      <c r="V44" s="183"/>
      <c r="W44" s="183"/>
      <c r="X44" s="183"/>
      <c r="Y44" s="183"/>
      <c r="Z44" s="183"/>
      <c r="AA44" s="183"/>
    </row>
    <row r="45" spans="1:27" x14ac:dyDescent="0.2">
      <c r="K45" s="266"/>
      <c r="M45" s="2"/>
      <c r="U45" s="183"/>
      <c r="V45" s="183"/>
      <c r="W45" s="183"/>
      <c r="X45" s="183"/>
      <c r="Y45" s="183"/>
      <c r="Z45" s="183"/>
      <c r="AA45" s="183"/>
    </row>
    <row r="46" spans="1:27" x14ac:dyDescent="0.2">
      <c r="K46" s="266"/>
      <c r="M46" s="2"/>
      <c r="U46" s="183"/>
      <c r="V46" s="183"/>
      <c r="W46" s="183"/>
      <c r="X46" s="183"/>
      <c r="Y46" s="183"/>
      <c r="Z46" s="183"/>
      <c r="AA46" s="183"/>
    </row>
    <row r="47" spans="1:27" x14ac:dyDescent="0.2">
      <c r="K47" s="266"/>
      <c r="M47" s="2"/>
      <c r="U47" s="183"/>
      <c r="V47" s="183"/>
      <c r="W47" s="183"/>
      <c r="X47" s="183"/>
      <c r="Y47" s="183"/>
      <c r="Z47" s="183"/>
      <c r="AA47" s="183"/>
    </row>
    <row r="48" spans="1:27" x14ac:dyDescent="0.2">
      <c r="K48" s="266"/>
      <c r="M48" s="2"/>
      <c r="U48" s="183"/>
      <c r="V48" s="183"/>
      <c r="W48" s="183"/>
      <c r="X48" s="183"/>
      <c r="Y48" s="183"/>
      <c r="Z48" s="183"/>
      <c r="AA48" s="183"/>
    </row>
    <row r="49" spans="11:27" x14ac:dyDescent="0.2">
      <c r="K49" s="266"/>
      <c r="U49" s="183"/>
      <c r="V49" s="183"/>
      <c r="W49" s="183"/>
      <c r="X49" s="183"/>
      <c r="Y49" s="183"/>
      <c r="Z49" s="183"/>
      <c r="AA49" s="183"/>
    </row>
    <row r="50" spans="11:27" x14ac:dyDescent="0.2">
      <c r="K50" s="266"/>
      <c r="U50" s="183"/>
      <c r="V50" s="183"/>
      <c r="W50" s="183"/>
      <c r="X50" s="183"/>
      <c r="Y50" s="183"/>
      <c r="Z50" s="183"/>
      <c r="AA50" s="183"/>
    </row>
    <row r="51" spans="11:27" x14ac:dyDescent="0.2">
      <c r="K51" s="266"/>
      <c r="U51" s="183"/>
      <c r="V51" s="183"/>
      <c r="W51" s="183"/>
      <c r="X51" s="183"/>
      <c r="Y51" s="183"/>
      <c r="Z51" s="183"/>
      <c r="AA51" s="183"/>
    </row>
    <row r="52" spans="11:27" x14ac:dyDescent="0.2">
      <c r="K52" s="266"/>
      <c r="U52" s="183"/>
      <c r="V52" s="183"/>
      <c r="W52" s="183"/>
      <c r="X52" s="183"/>
      <c r="Y52" s="183"/>
      <c r="Z52" s="183"/>
      <c r="AA52" s="183"/>
    </row>
    <row r="53" spans="11:27" x14ac:dyDescent="0.2">
      <c r="K53" s="266"/>
      <c r="U53" s="183"/>
      <c r="V53" s="183"/>
      <c r="W53" s="183"/>
      <c r="X53" s="183"/>
      <c r="Y53" s="183"/>
      <c r="Z53" s="183"/>
      <c r="AA53" s="183"/>
    </row>
    <row r="54" spans="11:27" x14ac:dyDescent="0.2">
      <c r="K54" s="266"/>
      <c r="U54" s="183"/>
      <c r="V54" s="183"/>
      <c r="W54" s="183"/>
      <c r="X54" s="183"/>
      <c r="Y54" s="183"/>
      <c r="Z54" s="183"/>
      <c r="AA54" s="183"/>
    </row>
    <row r="55" spans="11:27" x14ac:dyDescent="0.2">
      <c r="K55" s="266"/>
      <c r="U55" s="183"/>
      <c r="V55" s="183"/>
      <c r="W55" s="183"/>
      <c r="X55" s="183"/>
      <c r="Y55" s="183"/>
      <c r="Z55" s="183"/>
      <c r="AA55" s="183"/>
    </row>
    <row r="56" spans="11:27" x14ac:dyDescent="0.2">
      <c r="K56" s="266"/>
      <c r="U56" s="183"/>
      <c r="V56" s="183"/>
      <c r="W56" s="183"/>
      <c r="X56" s="183"/>
      <c r="Y56" s="183"/>
      <c r="Z56" s="183"/>
      <c r="AA56" s="183"/>
    </row>
    <row r="57" spans="11:27" x14ac:dyDescent="0.2">
      <c r="K57" s="266"/>
      <c r="U57" s="183"/>
      <c r="V57" s="183"/>
      <c r="W57" s="183"/>
      <c r="X57" s="183"/>
      <c r="Y57" s="183"/>
      <c r="Z57" s="183"/>
      <c r="AA57" s="183"/>
    </row>
    <row r="58" spans="11:27" x14ac:dyDescent="0.2">
      <c r="K58" s="266"/>
      <c r="U58" s="183"/>
      <c r="V58" s="183"/>
      <c r="W58" s="183"/>
      <c r="X58" s="183"/>
      <c r="Y58" s="183"/>
      <c r="Z58" s="183"/>
      <c r="AA58" s="183"/>
    </row>
    <row r="59" spans="11:27" x14ac:dyDescent="0.2">
      <c r="U59" s="183"/>
      <c r="V59" s="183"/>
      <c r="W59" s="183"/>
      <c r="X59" s="183"/>
      <c r="Y59" s="183"/>
      <c r="Z59" s="183"/>
      <c r="AA59" s="183"/>
    </row>
    <row r="60" spans="11:27" x14ac:dyDescent="0.2">
      <c r="U60" s="183"/>
      <c r="V60" s="183"/>
      <c r="W60" s="183"/>
      <c r="X60" s="183"/>
      <c r="Y60" s="183"/>
      <c r="Z60" s="183"/>
      <c r="AA60" s="183"/>
    </row>
    <row r="61" spans="11:27" x14ac:dyDescent="0.2">
      <c r="U61" s="183"/>
      <c r="V61" s="183"/>
      <c r="W61" s="183"/>
      <c r="X61" s="183"/>
      <c r="Y61" s="183"/>
      <c r="Z61" s="183"/>
      <c r="AA61" s="183"/>
    </row>
    <row r="62" spans="11:27" x14ac:dyDescent="0.2">
      <c r="U62" s="183"/>
      <c r="V62" s="183"/>
      <c r="W62" s="183"/>
      <c r="X62" s="183"/>
      <c r="Y62" s="183"/>
      <c r="Z62" s="183"/>
      <c r="AA62" s="183"/>
    </row>
    <row r="63" spans="11:27" x14ac:dyDescent="0.2">
      <c r="U63" s="183"/>
      <c r="V63" s="183"/>
      <c r="W63" s="183"/>
      <c r="X63" s="183"/>
      <c r="Y63" s="183"/>
      <c r="Z63" s="183"/>
      <c r="AA63" s="183"/>
    </row>
    <row r="64" spans="11:27" x14ac:dyDescent="0.2">
      <c r="U64" s="183"/>
      <c r="V64" s="183"/>
      <c r="W64" s="183"/>
      <c r="X64" s="183"/>
      <c r="Y64" s="183"/>
      <c r="Z64" s="183"/>
      <c r="AA64" s="183"/>
    </row>
    <row r="65" spans="21:27" x14ac:dyDescent="0.2">
      <c r="U65" s="183"/>
      <c r="V65" s="183"/>
      <c r="W65" s="183"/>
      <c r="X65" s="183"/>
      <c r="Y65" s="183"/>
      <c r="Z65" s="183"/>
      <c r="AA65" s="183"/>
    </row>
    <row r="66" spans="21:27" x14ac:dyDescent="0.2">
      <c r="U66" s="183"/>
      <c r="V66" s="183"/>
      <c r="W66" s="183"/>
      <c r="X66" s="183"/>
      <c r="Y66" s="183"/>
      <c r="Z66" s="183"/>
      <c r="AA66" s="183"/>
    </row>
    <row r="67" spans="21:27" x14ac:dyDescent="0.2">
      <c r="U67" s="183"/>
      <c r="V67" s="183"/>
      <c r="W67" s="183"/>
      <c r="X67" s="183"/>
      <c r="Y67" s="183"/>
      <c r="Z67" s="183"/>
      <c r="AA67" s="183"/>
    </row>
    <row r="68" spans="21:27" x14ac:dyDescent="0.2">
      <c r="U68" s="183"/>
      <c r="V68" s="183"/>
      <c r="W68" s="183"/>
      <c r="X68" s="183"/>
      <c r="Y68" s="183"/>
      <c r="Z68" s="183"/>
      <c r="AA68" s="183"/>
    </row>
    <row r="69" spans="21:27" x14ac:dyDescent="0.2">
      <c r="U69" s="183"/>
      <c r="V69" s="183"/>
      <c r="W69" s="183"/>
      <c r="X69" s="183"/>
      <c r="Y69" s="183"/>
      <c r="Z69" s="183"/>
      <c r="AA69" s="183"/>
    </row>
    <row r="70" spans="21:27" x14ac:dyDescent="0.2">
      <c r="U70" s="183"/>
      <c r="V70" s="183"/>
      <c r="W70" s="183"/>
      <c r="X70" s="183"/>
      <c r="Y70" s="183"/>
      <c r="Z70" s="183"/>
      <c r="AA70" s="183"/>
    </row>
    <row r="71" spans="21:27" x14ac:dyDescent="0.2">
      <c r="U71" s="183"/>
      <c r="V71" s="183"/>
      <c r="W71" s="183"/>
      <c r="X71" s="183"/>
      <c r="Y71" s="183"/>
      <c r="Z71" s="183"/>
      <c r="AA71" s="183"/>
    </row>
    <row r="72" spans="21:27" x14ac:dyDescent="0.2">
      <c r="U72" s="183"/>
      <c r="V72" s="183"/>
      <c r="W72" s="183"/>
      <c r="X72" s="183"/>
      <c r="Y72" s="183"/>
      <c r="Z72" s="183"/>
      <c r="AA72" s="183"/>
    </row>
    <row r="73" spans="21:27" x14ac:dyDescent="0.2">
      <c r="U73" s="183"/>
      <c r="V73" s="183"/>
      <c r="W73" s="183"/>
      <c r="X73" s="183"/>
      <c r="Y73" s="183"/>
      <c r="Z73" s="183"/>
      <c r="AA73" s="183"/>
    </row>
    <row r="74" spans="21:27" x14ac:dyDescent="0.2">
      <c r="U74" s="183"/>
      <c r="V74" s="183"/>
      <c r="W74" s="183"/>
      <c r="X74" s="183"/>
      <c r="Y74" s="183"/>
      <c r="Z74" s="183"/>
      <c r="AA74" s="183"/>
    </row>
    <row r="75" spans="21:27" x14ac:dyDescent="0.2">
      <c r="U75" s="183"/>
      <c r="V75" s="183"/>
      <c r="W75" s="183"/>
      <c r="X75" s="183"/>
      <c r="Y75" s="183"/>
      <c r="Z75" s="183"/>
      <c r="AA75" s="183"/>
    </row>
    <row r="76" spans="21:27" x14ac:dyDescent="0.2">
      <c r="U76" s="183"/>
      <c r="V76" s="183"/>
      <c r="W76" s="183"/>
      <c r="X76" s="183"/>
      <c r="Y76" s="183"/>
      <c r="Z76" s="183"/>
      <c r="AA76" s="183"/>
    </row>
  </sheetData>
  <mergeCells count="1">
    <mergeCell ref="A3:Y3"/>
  </mergeCells>
  <pageMargins left="0.7" right="0.7" top="0.75" bottom="0.75" header="0.3" footer="0.3"/>
  <pageSetup scale="51" fitToHeight="0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56"/>
  <sheetViews>
    <sheetView tabSelected="1" topLeftCell="O88" workbookViewId="0">
      <selection activeCell="S13" sqref="S13"/>
    </sheetView>
  </sheetViews>
  <sheetFormatPr defaultColWidth="9.77734375" defaultRowHeight="15" x14ac:dyDescent="0.2"/>
  <cols>
    <col min="1" max="1" width="9.77734375" customWidth="1"/>
    <col min="2" max="2" width="2.21875" customWidth="1"/>
    <col min="3" max="3" width="51.77734375" customWidth="1"/>
    <col min="4" max="4" width="0.77734375" customWidth="1"/>
    <col min="5" max="5" width="16.88671875" customWidth="1"/>
    <col min="6" max="6" width="2.77734375" customWidth="1"/>
    <col min="7" max="7" width="14.109375" style="31" bestFit="1" customWidth="1"/>
    <col min="8" max="8" width="2.5546875" customWidth="1"/>
    <col min="9" max="9" width="17.109375" style="166" bestFit="1" customWidth="1"/>
    <col min="10" max="10" width="0.77734375" customWidth="1"/>
    <col min="11" max="11" width="16.6640625" style="35" customWidth="1"/>
    <col min="12" max="12" width="0.77734375" style="35" customWidth="1"/>
    <col min="13" max="13" width="24.21875" style="35" customWidth="1"/>
    <col min="14" max="14" width="0.77734375" style="35" customWidth="1"/>
    <col min="15" max="15" width="12.5546875" style="35" customWidth="1"/>
    <col min="16" max="16" width="0.77734375" customWidth="1"/>
    <col min="17" max="17" width="16.44140625" style="166" customWidth="1"/>
    <col min="18" max="18" width="0.77734375" customWidth="1"/>
    <col min="19" max="19" width="12.77734375" customWidth="1"/>
    <col min="20" max="20" width="0.77734375" customWidth="1"/>
    <col min="21" max="21" width="16.5546875" style="31" bestFit="1" customWidth="1"/>
    <col min="22" max="22" width="0.77734375" customWidth="1"/>
    <col min="23" max="23" width="15.21875" style="154" customWidth="1"/>
    <col min="24" max="24" width="0.77734375" customWidth="1"/>
    <col min="25" max="25" width="15.21875" style="159" customWidth="1"/>
    <col min="26" max="26" width="11.44140625" bestFit="1" customWidth="1"/>
  </cols>
  <sheetData>
    <row r="1" spans="1:25" ht="15.75" thickBot="1" x14ac:dyDescent="0.25">
      <c r="A1" s="19"/>
      <c r="B1" s="19"/>
      <c r="C1" s="19"/>
      <c r="D1" s="19"/>
      <c r="E1" s="19"/>
      <c r="F1" s="19"/>
      <c r="G1" s="27"/>
      <c r="H1" s="19"/>
      <c r="I1" s="167"/>
      <c r="J1" s="19"/>
      <c r="K1" s="33"/>
      <c r="L1" s="33"/>
      <c r="M1" s="33"/>
      <c r="N1" s="33"/>
      <c r="O1" s="33"/>
      <c r="P1" s="19"/>
      <c r="Q1" s="167"/>
      <c r="R1" s="19"/>
      <c r="S1" s="19"/>
      <c r="T1" s="19"/>
    </row>
    <row r="2" spans="1:25" s="57" customFormat="1" ht="15.75" x14ac:dyDescent="0.25">
      <c r="A2" s="224" t="s">
        <v>144</v>
      </c>
      <c r="B2" s="225"/>
      <c r="C2" s="225"/>
      <c r="D2" s="225"/>
      <c r="E2" s="225"/>
      <c r="F2" s="225"/>
      <c r="G2" s="225"/>
      <c r="H2" s="225"/>
      <c r="I2" s="226"/>
      <c r="J2" s="225"/>
      <c r="K2" s="225"/>
      <c r="L2" s="225"/>
      <c r="M2" s="225"/>
      <c r="N2" s="225"/>
      <c r="O2" s="225"/>
      <c r="P2" s="225"/>
      <c r="Q2" s="226"/>
      <c r="R2" s="225"/>
      <c r="S2" s="227"/>
      <c r="T2" s="64"/>
      <c r="U2" s="80"/>
      <c r="W2" s="156"/>
      <c r="Y2" s="161"/>
    </row>
    <row r="3" spans="1:25" s="57" customFormat="1" ht="15.75" x14ac:dyDescent="0.25">
      <c r="A3" s="228" t="s">
        <v>108</v>
      </c>
      <c r="B3" s="229"/>
      <c r="C3" s="229"/>
      <c r="D3" s="229"/>
      <c r="E3" s="229"/>
      <c r="F3" s="229"/>
      <c r="G3" s="229"/>
      <c r="H3" s="229"/>
      <c r="I3" s="230"/>
      <c r="J3" s="229"/>
      <c r="K3" s="229"/>
      <c r="L3" s="229"/>
      <c r="M3" s="229"/>
      <c r="N3" s="229"/>
      <c r="O3" s="229"/>
      <c r="P3" s="229"/>
      <c r="Q3" s="230"/>
      <c r="R3" s="229"/>
      <c r="S3" s="231"/>
      <c r="T3" s="64"/>
      <c r="U3" s="80"/>
      <c r="W3" s="156"/>
      <c r="Y3" s="161"/>
    </row>
    <row r="4" spans="1:25" s="57" customFormat="1" ht="15.75" x14ac:dyDescent="0.25">
      <c r="A4" s="307" t="s">
        <v>260</v>
      </c>
      <c r="B4" s="317"/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7"/>
      <c r="N4" s="317"/>
      <c r="O4" s="317"/>
      <c r="P4" s="317"/>
      <c r="Q4" s="317"/>
      <c r="R4" s="317"/>
      <c r="S4" s="318"/>
      <c r="T4" s="64"/>
      <c r="U4" s="80"/>
      <c r="W4" s="156"/>
      <c r="Y4" s="161"/>
    </row>
    <row r="5" spans="1:25" ht="15.75" x14ac:dyDescent="0.25">
      <c r="A5" s="228" t="s">
        <v>109</v>
      </c>
      <c r="B5" s="229"/>
      <c r="C5" s="229"/>
      <c r="D5" s="229"/>
      <c r="E5" s="229"/>
      <c r="F5" s="229"/>
      <c r="G5" s="229"/>
      <c r="H5" s="229"/>
      <c r="I5" s="230"/>
      <c r="J5" s="229"/>
      <c r="K5" s="229"/>
      <c r="L5" s="229"/>
      <c r="M5" s="229"/>
      <c r="N5" s="229"/>
      <c r="O5" s="229"/>
      <c r="P5" s="229"/>
      <c r="Q5" s="230"/>
      <c r="R5" s="229"/>
      <c r="S5" s="231"/>
      <c r="T5" s="19"/>
    </row>
    <row r="6" spans="1:25" ht="16.5" thickBot="1" x14ac:dyDescent="0.3">
      <c r="A6" s="232" t="s">
        <v>127</v>
      </c>
      <c r="B6" s="233"/>
      <c r="C6" s="233"/>
      <c r="D6" s="233"/>
      <c r="E6" s="233"/>
      <c r="F6" s="233"/>
      <c r="G6" s="233"/>
      <c r="H6" s="233"/>
      <c r="I6" s="234"/>
      <c r="J6" s="233"/>
      <c r="K6" s="233"/>
      <c r="L6" s="233"/>
      <c r="M6" s="233"/>
      <c r="N6" s="233"/>
      <c r="O6" s="233"/>
      <c r="P6" s="233"/>
      <c r="Q6" s="234"/>
      <c r="R6" s="233"/>
      <c r="S6" s="235"/>
      <c r="T6" s="19"/>
    </row>
    <row r="7" spans="1:25" ht="16.5" thickBot="1" x14ac:dyDescent="0.3">
      <c r="A7" s="8"/>
      <c r="B7" s="25"/>
      <c r="C7" s="25"/>
      <c r="D7" s="25"/>
      <c r="E7" s="25"/>
      <c r="F7" s="25"/>
      <c r="G7" s="28"/>
      <c r="H7" s="25"/>
      <c r="I7" s="192"/>
      <c r="J7" s="25"/>
      <c r="K7" s="34"/>
      <c r="L7" s="34"/>
      <c r="M7" s="34"/>
      <c r="N7" s="34"/>
      <c r="T7" s="19"/>
    </row>
    <row r="8" spans="1:25" ht="16.5" thickBot="1" x14ac:dyDescent="0.3">
      <c r="A8" s="19"/>
      <c r="B8" s="14"/>
      <c r="C8" s="4"/>
      <c r="D8" s="10"/>
      <c r="E8" s="10"/>
      <c r="F8" s="10"/>
      <c r="G8" s="29" t="s">
        <v>1</v>
      </c>
      <c r="H8" s="10"/>
      <c r="I8" s="193"/>
      <c r="J8" s="10"/>
      <c r="K8" s="36" t="s">
        <v>2</v>
      </c>
      <c r="L8" s="36"/>
      <c r="M8" s="36"/>
      <c r="N8" s="36"/>
      <c r="O8" s="10" t="s">
        <v>3</v>
      </c>
      <c r="P8" s="3"/>
      <c r="Q8" s="202"/>
      <c r="R8" s="2"/>
      <c r="S8" s="10" t="s">
        <v>11</v>
      </c>
      <c r="T8" s="19"/>
      <c r="U8" s="319" t="s">
        <v>285</v>
      </c>
      <c r="V8" s="320"/>
      <c r="W8" s="321"/>
      <c r="X8" s="149"/>
    </row>
    <row r="9" spans="1:25" ht="15.75" x14ac:dyDescent="0.25">
      <c r="A9" s="19"/>
      <c r="B9" s="14"/>
      <c r="C9" s="10"/>
      <c r="D9" s="10"/>
      <c r="E9" s="10" t="s">
        <v>4</v>
      </c>
      <c r="F9" s="10"/>
      <c r="G9" s="29" t="s">
        <v>5</v>
      </c>
      <c r="H9" s="10"/>
      <c r="I9" s="193" t="s">
        <v>6</v>
      </c>
      <c r="J9" s="10"/>
      <c r="K9" s="36" t="s">
        <v>7</v>
      </c>
      <c r="L9" s="36"/>
      <c r="M9" s="36" t="s">
        <v>8</v>
      </c>
      <c r="N9" s="36"/>
      <c r="O9" s="10" t="s">
        <v>11</v>
      </c>
      <c r="P9" s="7"/>
      <c r="Q9" s="194" t="s">
        <v>10</v>
      </c>
      <c r="R9" s="2"/>
      <c r="S9" s="10" t="s">
        <v>20</v>
      </c>
      <c r="T9" s="19"/>
    </row>
    <row r="10" spans="1:25" ht="15.75" x14ac:dyDescent="0.25">
      <c r="A10" s="19"/>
      <c r="B10" s="14"/>
      <c r="C10" s="10" t="s">
        <v>12</v>
      </c>
      <c r="D10" s="10"/>
      <c r="E10" s="10" t="s">
        <v>13</v>
      </c>
      <c r="F10" s="10"/>
      <c r="G10" s="29" t="s">
        <v>14</v>
      </c>
      <c r="H10" s="10"/>
      <c r="I10" s="193" t="s">
        <v>15</v>
      </c>
      <c r="J10" s="10"/>
      <c r="K10" s="36" t="s">
        <v>16</v>
      </c>
      <c r="L10" s="36"/>
      <c r="M10" s="36" t="s">
        <v>17</v>
      </c>
      <c r="N10" s="36"/>
      <c r="O10" s="10" t="s">
        <v>20</v>
      </c>
      <c r="P10" s="10"/>
      <c r="Q10" s="193"/>
      <c r="R10" s="2"/>
      <c r="S10" s="10" t="s">
        <v>19</v>
      </c>
      <c r="T10" s="19"/>
      <c r="U10" s="148" t="s">
        <v>251</v>
      </c>
      <c r="V10" s="10"/>
      <c r="W10" s="157" t="s">
        <v>252</v>
      </c>
      <c r="X10" s="10"/>
      <c r="Y10" s="162" t="s">
        <v>250</v>
      </c>
    </row>
    <row r="11" spans="1:25" ht="15.75" x14ac:dyDescent="0.25">
      <c r="A11" s="19"/>
      <c r="B11" s="14"/>
      <c r="C11" s="26">
        <v>-1</v>
      </c>
      <c r="D11" s="9"/>
      <c r="E11" s="26">
        <v>-2</v>
      </c>
      <c r="F11" s="9"/>
      <c r="G11" s="30">
        <v>-3</v>
      </c>
      <c r="H11" s="9"/>
      <c r="I11" s="194">
        <v>-4</v>
      </c>
      <c r="J11" s="9"/>
      <c r="K11" s="26">
        <v>-5</v>
      </c>
      <c r="L11" s="36"/>
      <c r="M11" s="26" t="s">
        <v>261</v>
      </c>
      <c r="N11" s="36"/>
      <c r="O11" s="26">
        <v>-7</v>
      </c>
      <c r="P11" s="9"/>
      <c r="Q11" s="194" t="s">
        <v>22</v>
      </c>
      <c r="S11" s="5" t="s">
        <v>22</v>
      </c>
      <c r="T11" s="19"/>
      <c r="U11" s="29">
        <v>-10</v>
      </c>
      <c r="V11" s="10"/>
      <c r="W11" s="9" t="s">
        <v>253</v>
      </c>
      <c r="X11" s="10"/>
      <c r="Y11" s="163" t="s">
        <v>254</v>
      </c>
    </row>
    <row r="12" spans="1:25" ht="15.75" x14ac:dyDescent="0.25">
      <c r="A12" s="19"/>
      <c r="B12" s="14"/>
      <c r="C12" s="9"/>
      <c r="D12" s="9"/>
      <c r="E12" s="9"/>
      <c r="F12" s="9"/>
      <c r="G12" s="29"/>
      <c r="H12" s="9"/>
      <c r="I12" s="193"/>
      <c r="J12" s="9"/>
      <c r="K12" s="36"/>
      <c r="L12" s="36"/>
      <c r="M12" s="36"/>
      <c r="N12" s="36"/>
      <c r="O12" s="36"/>
      <c r="P12" s="9"/>
      <c r="Q12" s="193"/>
      <c r="S12" s="9"/>
      <c r="T12" s="19"/>
    </row>
    <row r="13" spans="1:25" ht="15.75" x14ac:dyDescent="0.25">
      <c r="A13" s="19"/>
      <c r="C13" s="16" t="s">
        <v>99</v>
      </c>
      <c r="K13" s="33"/>
      <c r="L13" s="33"/>
      <c r="M13" s="33"/>
      <c r="N13" s="33"/>
      <c r="O13" s="33"/>
      <c r="T13" s="19"/>
    </row>
    <row r="14" spans="1:25" x14ac:dyDescent="0.2">
      <c r="A14" s="19"/>
      <c r="K14" s="33"/>
      <c r="L14" s="33"/>
      <c r="M14" s="33"/>
      <c r="N14" s="33"/>
      <c r="O14" s="196"/>
      <c r="T14" s="19"/>
    </row>
    <row r="15" spans="1:25" ht="15.75" x14ac:dyDescent="0.25">
      <c r="A15" s="19"/>
      <c r="C15" s="4" t="s">
        <v>23</v>
      </c>
      <c r="K15" s="33"/>
      <c r="L15" s="33"/>
      <c r="M15" s="33"/>
      <c r="N15" s="33"/>
      <c r="O15" s="196"/>
      <c r="Q15" s="167"/>
      <c r="S15" s="21"/>
      <c r="T15" s="19"/>
    </row>
    <row r="16" spans="1:25" ht="15.75" x14ac:dyDescent="0.25">
      <c r="A16" s="19"/>
      <c r="C16" s="6"/>
      <c r="K16" s="33"/>
      <c r="L16" s="33"/>
      <c r="M16" s="167"/>
      <c r="N16" s="33"/>
      <c r="O16" s="196"/>
      <c r="Q16" s="167"/>
      <c r="S16" s="21"/>
      <c r="T16" s="19"/>
    </row>
    <row r="17" spans="1:25" x14ac:dyDescent="0.2">
      <c r="A17" s="21">
        <v>311</v>
      </c>
      <c r="C17" t="s">
        <v>24</v>
      </c>
      <c r="I17" s="168"/>
      <c r="K17" s="33"/>
      <c r="L17" s="33"/>
      <c r="M17" s="169">
        <f t="shared" ref="M17" si="0">+((1-(G17/100))*I17)-K17</f>
        <v>0</v>
      </c>
      <c r="N17" s="33"/>
      <c r="O17" s="196"/>
      <c r="T17" s="19"/>
    </row>
    <row r="18" spans="1:25" x14ac:dyDescent="0.2">
      <c r="A18" s="21"/>
      <c r="C18" s="11" t="s">
        <v>57</v>
      </c>
      <c r="E18" s="1" t="str">
        <f>[1]LGE!$I$14</f>
        <v>225 - S0.5</v>
      </c>
      <c r="F18" s="1" t="s">
        <v>104</v>
      </c>
      <c r="G18" s="220">
        <f>'SK Production Salvage'!Q$10</f>
        <v>-6.0000000000000006E-4</v>
      </c>
      <c r="I18" s="169">
        <v>4233239.4800000004</v>
      </c>
      <c r="J18" s="43"/>
      <c r="K18" s="44">
        <v>4656563</v>
      </c>
      <c r="L18" s="44"/>
      <c r="M18" s="169">
        <f>+((1-G18)*I18)-K18</f>
        <v>-420783.57631199993</v>
      </c>
      <c r="N18" s="44"/>
      <c r="O18" s="222">
        <f>'[2]311 Projection Life Table'!$E$81</f>
        <v>24.920306420642195</v>
      </c>
      <c r="Q18" s="203">
        <v>0</v>
      </c>
      <c r="S18" s="207">
        <f>+Q18/I18</f>
        <v>0</v>
      </c>
      <c r="T18" s="19"/>
      <c r="U18" s="281">
        <v>0</v>
      </c>
      <c r="W18" s="154">
        <f>ROUND(I18*U18, 2)</f>
        <v>0</v>
      </c>
      <c r="Y18" s="159">
        <f>+Q18-W18</f>
        <v>0</v>
      </c>
    </row>
    <row r="19" spans="1:25" x14ac:dyDescent="0.2">
      <c r="A19" s="21"/>
      <c r="C19" s="11" t="s">
        <v>58</v>
      </c>
      <c r="E19" s="1" t="str">
        <f>[1]LGE!$I$14</f>
        <v>225 - S0.5</v>
      </c>
      <c r="F19" s="1" t="s">
        <v>104</v>
      </c>
      <c r="G19" s="220">
        <f>'SK Production Salvage'!Q$10</f>
        <v>-6.0000000000000006E-4</v>
      </c>
      <c r="I19" s="169">
        <v>2102422.4500000002</v>
      </c>
      <c r="J19" s="43"/>
      <c r="K19" s="44">
        <v>2312665</v>
      </c>
      <c r="L19" s="44"/>
      <c r="M19" s="169">
        <f t="shared" ref="M19:M37" si="1">+((1-G19)*I19)-K19</f>
        <v>-208981.09652999975</v>
      </c>
      <c r="N19" s="44"/>
      <c r="O19" s="222">
        <f>'[2]311 Projection Life Table'!$E$81</f>
        <v>24.920306420642195</v>
      </c>
      <c r="Q19" s="203">
        <v>0</v>
      </c>
      <c r="S19" s="207">
        <f t="shared" ref="S19:S39" si="2">+Q19/I19</f>
        <v>0</v>
      </c>
      <c r="T19" s="19"/>
      <c r="U19" s="281">
        <v>0</v>
      </c>
      <c r="W19" s="154">
        <f t="shared" ref="W19:W37" si="3">I19*U19</f>
        <v>0</v>
      </c>
      <c r="Y19" s="159">
        <f t="shared" ref="Y19:Y37" si="4">+Q19-W19</f>
        <v>0</v>
      </c>
    </row>
    <row r="20" spans="1:25" x14ac:dyDescent="0.2">
      <c r="A20" s="21"/>
      <c r="C20" s="11" t="s">
        <v>59</v>
      </c>
      <c r="E20" s="1" t="str">
        <f>[1]LGE!$I$14</f>
        <v>225 - S0.5</v>
      </c>
      <c r="F20" s="1" t="s">
        <v>104</v>
      </c>
      <c r="G20" s="220">
        <f>'SK Production Salvage'!Q$10</f>
        <v>-6.0000000000000006E-4</v>
      </c>
      <c r="I20" s="169">
        <v>3536934.45</v>
      </c>
      <c r="J20" s="43"/>
      <c r="K20" s="44">
        <v>3890628</v>
      </c>
      <c r="L20" s="44"/>
      <c r="M20" s="169">
        <f t="shared" si="1"/>
        <v>-351571.38933000015</v>
      </c>
      <c r="N20" s="44"/>
      <c r="O20" s="222">
        <f>'[2]311 Projection Life Table'!$E$81</f>
        <v>24.920306420642195</v>
      </c>
      <c r="Q20" s="203">
        <v>0</v>
      </c>
      <c r="S20" s="207">
        <f t="shared" si="2"/>
        <v>0</v>
      </c>
      <c r="T20" s="19"/>
      <c r="U20" s="281">
        <v>0</v>
      </c>
      <c r="W20" s="154">
        <f t="shared" si="3"/>
        <v>0</v>
      </c>
      <c r="Y20" s="159">
        <f t="shared" si="4"/>
        <v>0</v>
      </c>
    </row>
    <row r="21" spans="1:25" x14ac:dyDescent="0.2">
      <c r="A21" s="21"/>
      <c r="C21" s="11" t="s">
        <v>60</v>
      </c>
      <c r="E21" s="1" t="str">
        <f>[1]LGE!$I$14</f>
        <v>225 - S0.5</v>
      </c>
      <c r="F21" s="1" t="s">
        <v>104</v>
      </c>
      <c r="G21" s="220">
        <f>'SK Production Salvage'!Q$10</f>
        <v>-6.0000000000000006E-4</v>
      </c>
      <c r="I21" s="169">
        <v>4084601.8</v>
      </c>
      <c r="J21" s="43"/>
      <c r="K21" s="44">
        <v>4493062</v>
      </c>
      <c r="L21" s="44"/>
      <c r="M21" s="169">
        <f t="shared" si="1"/>
        <v>-406009.43892000057</v>
      </c>
      <c r="N21" s="44"/>
      <c r="O21" s="222">
        <f>'[2]311 Projection Life Table'!$E$81</f>
        <v>24.920306420642195</v>
      </c>
      <c r="Q21" s="203">
        <v>0</v>
      </c>
      <c r="S21" s="207">
        <f t="shared" si="2"/>
        <v>0</v>
      </c>
      <c r="T21" s="19"/>
      <c r="U21" s="281">
        <v>0</v>
      </c>
      <c r="W21" s="154">
        <f t="shared" si="3"/>
        <v>0</v>
      </c>
      <c r="Y21" s="159">
        <f t="shared" si="4"/>
        <v>0</v>
      </c>
    </row>
    <row r="22" spans="1:25" x14ac:dyDescent="0.2">
      <c r="A22" s="21"/>
      <c r="C22" s="72" t="s">
        <v>145</v>
      </c>
      <c r="E22" s="1" t="str">
        <f>[1]LGE!$I$14</f>
        <v>225 - S0.5</v>
      </c>
      <c r="F22" s="1" t="s">
        <v>104</v>
      </c>
      <c r="G22" s="220">
        <f>'SK Production Salvage'!Q$10</f>
        <v>-6.0000000000000006E-4</v>
      </c>
      <c r="I22" s="169">
        <v>760360</v>
      </c>
      <c r="J22" s="43"/>
      <c r="K22" s="44">
        <v>836396</v>
      </c>
      <c r="L22" s="44"/>
      <c r="M22" s="169">
        <f t="shared" si="1"/>
        <v>-75579.784000000102</v>
      </c>
      <c r="N22" s="44"/>
      <c r="O22" s="222">
        <f>'[2]311 Projection Life Table'!$E$81</f>
        <v>24.920306420642195</v>
      </c>
      <c r="Q22" s="203">
        <v>0</v>
      </c>
      <c r="S22" s="207">
        <f t="shared" si="2"/>
        <v>0</v>
      </c>
      <c r="T22" s="19"/>
      <c r="U22" s="281">
        <v>0</v>
      </c>
      <c r="W22" s="154">
        <f t="shared" si="3"/>
        <v>0</v>
      </c>
      <c r="Y22" s="159">
        <f t="shared" si="4"/>
        <v>0</v>
      </c>
    </row>
    <row r="23" spans="1:25" x14ac:dyDescent="0.2">
      <c r="A23" s="21"/>
      <c r="C23" s="11" t="s">
        <v>61</v>
      </c>
      <c r="E23" s="1" t="str">
        <f>[1]LGE!$I$14</f>
        <v>225 - S0.5</v>
      </c>
      <c r="F23" s="1" t="s">
        <v>104</v>
      </c>
      <c r="G23" s="220">
        <f>'SK Production Salvage'!Q$10</f>
        <v>-6.0000000000000006E-4</v>
      </c>
      <c r="I23" s="169">
        <v>6266327.4100000001</v>
      </c>
      <c r="J23" s="43"/>
      <c r="K23" s="44">
        <v>6270959</v>
      </c>
      <c r="L23" s="44"/>
      <c r="M23" s="169">
        <f t="shared" si="1"/>
        <v>-871.79355400055647</v>
      </c>
      <c r="N23" s="44"/>
      <c r="O23" s="222">
        <f>'[2]311 Projection Life Table'!$E$81</f>
        <v>24.920306420642195</v>
      </c>
      <c r="Q23" s="203">
        <f t="shared" ref="Q23:Q37" si="5">+M23/O23</f>
        <v>-34.983259807689414</v>
      </c>
      <c r="S23" s="207">
        <f t="shared" si="2"/>
        <v>-5.5827373066817484E-6</v>
      </c>
      <c r="T23" s="19"/>
      <c r="U23" s="285">
        <v>2.486608021013061E-2</v>
      </c>
      <c r="W23" s="154">
        <f t="shared" si="3"/>
        <v>155819</v>
      </c>
      <c r="Y23" s="159">
        <f t="shared" si="4"/>
        <v>-155853.98325980769</v>
      </c>
    </row>
    <row r="24" spans="1:25" x14ac:dyDescent="0.2">
      <c r="A24" s="21"/>
      <c r="C24" s="72" t="s">
        <v>146</v>
      </c>
      <c r="E24" s="1" t="str">
        <f>[1]LGE!$I$14</f>
        <v>225 - S0.5</v>
      </c>
      <c r="F24" s="1" t="s">
        <v>104</v>
      </c>
      <c r="G24" s="220">
        <f>'SK Production Salvage'!Q$10</f>
        <v>-6.0000000000000006E-4</v>
      </c>
      <c r="I24" s="169">
        <v>1696435</v>
      </c>
      <c r="J24" s="43"/>
      <c r="K24" s="44">
        <v>1866079</v>
      </c>
      <c r="L24" s="44"/>
      <c r="M24" s="169">
        <f t="shared" si="1"/>
        <v>-168626.1390000002</v>
      </c>
      <c r="N24" s="44"/>
      <c r="O24" s="222">
        <f>'[2]311 Projection Life Table'!$E$81</f>
        <v>24.920306420642195</v>
      </c>
      <c r="Q24" s="203">
        <v>0</v>
      </c>
      <c r="S24" s="207">
        <f t="shared" si="2"/>
        <v>0</v>
      </c>
      <c r="T24" s="19"/>
      <c r="U24" s="281">
        <v>0</v>
      </c>
      <c r="W24" s="154">
        <f t="shared" si="3"/>
        <v>0</v>
      </c>
      <c r="Y24" s="159">
        <f t="shared" si="4"/>
        <v>0</v>
      </c>
    </row>
    <row r="25" spans="1:25" x14ac:dyDescent="0.2">
      <c r="A25" s="21"/>
      <c r="C25" s="11" t="s">
        <v>62</v>
      </c>
      <c r="E25" s="1" t="str">
        <f>[1]LGE!$I$14</f>
        <v>225 - S0.5</v>
      </c>
      <c r="F25" s="1" t="s">
        <v>104</v>
      </c>
      <c r="G25" s="220">
        <f>'SK Production Salvage'!Q$10</f>
        <v>-6.0000000000000006E-4</v>
      </c>
      <c r="I25" s="169">
        <v>27476428.510000002</v>
      </c>
      <c r="J25" s="43"/>
      <c r="K25" s="44">
        <v>20351263</v>
      </c>
      <c r="L25" s="44"/>
      <c r="M25" s="169">
        <f t="shared" si="1"/>
        <v>7141651.3671059981</v>
      </c>
      <c r="N25" s="44"/>
      <c r="O25" s="222">
        <f>'[2]311 Projection Life Table'!$E$81</f>
        <v>24.920306420642195</v>
      </c>
      <c r="Q25" s="203">
        <f t="shared" si="5"/>
        <v>286579.59683795727</v>
      </c>
      <c r="S25" s="207">
        <f t="shared" si="2"/>
        <v>1.0430016285910561E-2</v>
      </c>
      <c r="T25" s="19"/>
      <c r="U25" s="281">
        <v>9.0031533723521767E-2</v>
      </c>
      <c r="W25" s="154">
        <f t="shared" si="3"/>
        <v>2473745</v>
      </c>
      <c r="Y25" s="159">
        <f t="shared" si="4"/>
        <v>-2187165.4031620426</v>
      </c>
    </row>
    <row r="26" spans="1:25" x14ac:dyDescent="0.2">
      <c r="A26" s="21"/>
      <c r="C26" s="72" t="s">
        <v>147</v>
      </c>
      <c r="E26" s="1" t="str">
        <f>[1]LGE!$I$14</f>
        <v>225 - S0.5</v>
      </c>
      <c r="F26" s="1" t="s">
        <v>104</v>
      </c>
      <c r="G26" s="220">
        <f>'SK Production Salvage'!Q$10</f>
        <v>-6.0000000000000006E-4</v>
      </c>
      <c r="I26" s="169">
        <v>2004301.46</v>
      </c>
      <c r="J26" s="43"/>
      <c r="K26" s="44">
        <v>2204732</v>
      </c>
      <c r="L26" s="44"/>
      <c r="M26" s="169">
        <f t="shared" si="1"/>
        <v>-199227.95912400028</v>
      </c>
      <c r="N26" s="44"/>
      <c r="O26" s="222">
        <f>'[2]311 Projection Life Table'!$E$81</f>
        <v>24.920306420642195</v>
      </c>
      <c r="Q26" s="203">
        <v>0</v>
      </c>
      <c r="S26" s="207">
        <f t="shared" si="2"/>
        <v>0</v>
      </c>
      <c r="T26" s="19"/>
      <c r="U26" s="281">
        <v>0</v>
      </c>
      <c r="W26" s="154">
        <f t="shared" si="3"/>
        <v>0</v>
      </c>
      <c r="Y26" s="159">
        <f t="shared" si="4"/>
        <v>0</v>
      </c>
    </row>
    <row r="27" spans="1:25" x14ac:dyDescent="0.2">
      <c r="A27" s="21"/>
      <c r="C27" s="11" t="s">
        <v>63</v>
      </c>
      <c r="E27" s="1" t="str">
        <f>[1]LGE!$I$14</f>
        <v>225 - S0.5</v>
      </c>
      <c r="F27" s="1" t="s">
        <v>104</v>
      </c>
      <c r="G27" s="220">
        <f>'SK Production Salvage'!Q$10</f>
        <v>-6.0000000000000006E-4</v>
      </c>
      <c r="I27" s="169">
        <v>19891316.239999998</v>
      </c>
      <c r="J27" s="43"/>
      <c r="K27" s="44">
        <v>17615350</v>
      </c>
      <c r="L27" s="44"/>
      <c r="M27" s="169">
        <f t="shared" si="1"/>
        <v>2287901.0297439955</v>
      </c>
      <c r="N27" s="44"/>
      <c r="O27" s="222">
        <f>'[2]311 Projection Life Table'!$E$81</f>
        <v>24.920306420642195</v>
      </c>
      <c r="Q27" s="203">
        <f t="shared" si="5"/>
        <v>91808.703758508462</v>
      </c>
      <c r="S27" s="207">
        <f t="shared" si="2"/>
        <v>4.6155167737913592E-3</v>
      </c>
      <c r="T27" s="19"/>
      <c r="U27" s="281">
        <v>1.2782462303258822E-2</v>
      </c>
      <c r="W27" s="154">
        <f t="shared" si="3"/>
        <v>254260</v>
      </c>
      <c r="Y27" s="159">
        <f t="shared" si="4"/>
        <v>-162451.29624149154</v>
      </c>
    </row>
    <row r="28" spans="1:25" x14ac:dyDescent="0.2">
      <c r="A28" s="21"/>
      <c r="C28" s="72" t="s">
        <v>148</v>
      </c>
      <c r="E28" s="1" t="str">
        <f>[1]LGE!$I$14</f>
        <v>225 - S0.5</v>
      </c>
      <c r="F28" s="1" t="s">
        <v>104</v>
      </c>
      <c r="G28" s="220">
        <f>'SK Production Salvage'!Q$10</f>
        <v>-6.0000000000000006E-4</v>
      </c>
      <c r="I28" s="169">
        <v>1709710.55</v>
      </c>
      <c r="J28" s="43"/>
      <c r="K28" s="44">
        <v>1949070</v>
      </c>
      <c r="L28" s="44"/>
      <c r="M28" s="169">
        <f t="shared" si="1"/>
        <v>-238333.62367000012</v>
      </c>
      <c r="N28" s="44"/>
      <c r="O28" s="222">
        <f>'[2]311 Projection Life Table'!$E$81</f>
        <v>24.920306420642195</v>
      </c>
      <c r="Q28" s="203">
        <v>0</v>
      </c>
      <c r="S28" s="207">
        <f t="shared" si="2"/>
        <v>0</v>
      </c>
      <c r="T28" s="19"/>
      <c r="U28" s="281">
        <v>0</v>
      </c>
      <c r="W28" s="154">
        <f t="shared" si="3"/>
        <v>0</v>
      </c>
      <c r="Y28" s="159">
        <f t="shared" si="4"/>
        <v>0</v>
      </c>
    </row>
    <row r="29" spans="1:25" x14ac:dyDescent="0.2">
      <c r="A29" s="21"/>
      <c r="C29" s="11" t="s">
        <v>64</v>
      </c>
      <c r="E29" s="1" t="str">
        <f>[1]LGE!$I$14</f>
        <v>225 - S0.5</v>
      </c>
      <c r="F29" s="1" t="s">
        <v>104</v>
      </c>
      <c r="G29" s="220">
        <f>'SK Production Salvage'!Q$10</f>
        <v>-6.0000000000000006E-4</v>
      </c>
      <c r="I29" s="169">
        <v>11532774.58</v>
      </c>
      <c r="J29" s="43"/>
      <c r="K29" s="44">
        <v>9977701</v>
      </c>
      <c r="L29" s="44"/>
      <c r="M29" s="169">
        <f t="shared" si="1"/>
        <v>1561993.2447480001</v>
      </c>
      <c r="N29" s="44"/>
      <c r="O29" s="222">
        <f>'[2]311 Projection Life Table'!$E$81</f>
        <v>24.920306420642195</v>
      </c>
      <c r="Q29" s="203">
        <f t="shared" si="5"/>
        <v>62679.536053142459</v>
      </c>
      <c r="S29" s="207">
        <f t="shared" si="2"/>
        <v>5.4349051581950251E-3</v>
      </c>
      <c r="T29" s="19"/>
      <c r="U29" s="281">
        <v>1.2678041956491616E-2</v>
      </c>
      <c r="W29" s="154">
        <f t="shared" si="3"/>
        <v>146212.99999999997</v>
      </c>
      <c r="Y29" s="159">
        <f t="shared" si="4"/>
        <v>-83533.463946857519</v>
      </c>
    </row>
    <row r="30" spans="1:25" x14ac:dyDescent="0.2">
      <c r="A30" s="21"/>
      <c r="C30" s="72" t="s">
        <v>149</v>
      </c>
      <c r="E30" s="1" t="str">
        <f>[1]LGE!$I$14</f>
        <v>225 - S0.5</v>
      </c>
      <c r="F30" s="1" t="s">
        <v>104</v>
      </c>
      <c r="G30" s="220">
        <f>'SK Production Salvage'!Q$10</f>
        <v>-6.0000000000000006E-4</v>
      </c>
      <c r="I30" s="169">
        <v>1393404</v>
      </c>
      <c r="J30" s="43"/>
      <c r="K30" s="44">
        <v>1588481</v>
      </c>
      <c r="L30" s="44"/>
      <c r="M30" s="169">
        <f t="shared" si="1"/>
        <v>-194240.95760000008</v>
      </c>
      <c r="N30" s="44"/>
      <c r="O30" s="222">
        <f>'[2]311 Projection Life Table'!$E$81</f>
        <v>24.920306420642195</v>
      </c>
      <c r="Q30" s="203">
        <v>0</v>
      </c>
      <c r="S30" s="207">
        <f t="shared" si="2"/>
        <v>0</v>
      </c>
      <c r="T30" s="19"/>
      <c r="U30" s="281">
        <v>0</v>
      </c>
      <c r="W30" s="154">
        <f t="shared" si="3"/>
        <v>0</v>
      </c>
      <c r="Y30" s="159">
        <f t="shared" si="4"/>
        <v>0</v>
      </c>
    </row>
    <row r="31" spans="1:25" x14ac:dyDescent="0.2">
      <c r="A31" s="21"/>
      <c r="C31" s="11" t="s">
        <v>65</v>
      </c>
      <c r="E31" s="1" t="str">
        <f>[1]LGE!$I$14</f>
        <v>225 - S0.5</v>
      </c>
      <c r="F31" s="1" t="s">
        <v>104</v>
      </c>
      <c r="G31" s="220">
        <f>'SK Production Salvage'!Q$10</f>
        <v>-6.0000000000000006E-4</v>
      </c>
      <c r="I31" s="169">
        <v>24500220.48</v>
      </c>
      <c r="J31" s="43"/>
      <c r="K31" s="44">
        <v>20580339</v>
      </c>
      <c r="L31" s="44"/>
      <c r="M31" s="169">
        <f t="shared" si="1"/>
        <v>3934581.6122879982</v>
      </c>
      <c r="N31" s="44"/>
      <c r="O31" s="222">
        <f>'[2]311 Projection Life Table'!$E$81</f>
        <v>24.920306420642195</v>
      </c>
      <c r="Q31" s="203">
        <f t="shared" si="5"/>
        <v>157886.5663156081</v>
      </c>
      <c r="S31" s="207">
        <f t="shared" si="2"/>
        <v>6.4442916521708013E-3</v>
      </c>
      <c r="T31" s="19"/>
      <c r="U31" s="281">
        <v>1.1935484427118104E-2</v>
      </c>
      <c r="W31" s="154">
        <f t="shared" si="3"/>
        <v>292422.00000000006</v>
      </c>
      <c r="Y31" s="159">
        <f t="shared" si="4"/>
        <v>-134535.43368439196</v>
      </c>
    </row>
    <row r="32" spans="1:25" x14ac:dyDescent="0.2">
      <c r="A32" s="21"/>
      <c r="C32" s="72" t="s">
        <v>150</v>
      </c>
      <c r="E32" s="1" t="str">
        <f>[1]LGE!$I$14</f>
        <v>225 - S0.5</v>
      </c>
      <c r="F32" s="1" t="s">
        <v>104</v>
      </c>
      <c r="G32" s="220">
        <f>'SK Production Salvage'!Q$10</f>
        <v>-6.0000000000000006E-4</v>
      </c>
      <c r="I32" s="169">
        <v>362867</v>
      </c>
      <c r="J32" s="43"/>
      <c r="K32" s="44">
        <v>413668</v>
      </c>
      <c r="L32" s="44"/>
      <c r="M32" s="169">
        <f t="shared" si="1"/>
        <v>-50583.279800000018</v>
      </c>
      <c r="N32" s="44"/>
      <c r="O32" s="222">
        <f>'[2]311 Projection Life Table'!$E$81</f>
        <v>24.920306420642195</v>
      </c>
      <c r="Q32" s="203">
        <v>0</v>
      </c>
      <c r="S32" s="207">
        <f t="shared" si="2"/>
        <v>0</v>
      </c>
      <c r="T32" s="19"/>
      <c r="U32" s="281">
        <v>0</v>
      </c>
      <c r="W32" s="154">
        <f t="shared" si="3"/>
        <v>0</v>
      </c>
      <c r="Y32" s="159">
        <f t="shared" si="4"/>
        <v>0</v>
      </c>
    </row>
    <row r="33" spans="1:25" x14ac:dyDescent="0.2">
      <c r="A33" s="21"/>
      <c r="C33" s="11" t="s">
        <v>66</v>
      </c>
      <c r="E33" s="1" t="str">
        <f>[1]LGE!$I$14</f>
        <v>225 - S0.5</v>
      </c>
      <c r="F33" s="1" t="s">
        <v>104</v>
      </c>
      <c r="G33" s="220">
        <f>'SK Production Salvage'!Q$10</f>
        <v>-6.0000000000000006E-4</v>
      </c>
      <c r="I33" s="169">
        <v>64262882.75</v>
      </c>
      <c r="J33" s="43"/>
      <c r="K33" s="44">
        <v>38607501</v>
      </c>
      <c r="L33" s="44"/>
      <c r="M33" s="169">
        <f t="shared" si="1"/>
        <v>25693939.479649998</v>
      </c>
      <c r="N33" s="44"/>
      <c r="O33" s="222">
        <f>'[2]311 Projection Life Table'!$E$81</f>
        <v>24.920306420642195</v>
      </c>
      <c r="Q33" s="203">
        <f t="shared" si="5"/>
        <v>1031044.2835633426</v>
      </c>
      <c r="S33" s="207">
        <f t="shared" si="2"/>
        <v>1.6044164834222951E-2</v>
      </c>
      <c r="T33" s="19"/>
      <c r="U33" s="281">
        <v>1.8541013863869964E-2</v>
      </c>
      <c r="W33" s="154">
        <f t="shared" si="3"/>
        <v>1191499</v>
      </c>
      <c r="Y33" s="159">
        <f t="shared" si="4"/>
        <v>-160454.71643665736</v>
      </c>
    </row>
    <row r="34" spans="1:25" x14ac:dyDescent="0.2">
      <c r="A34" s="21"/>
      <c r="C34" s="72" t="s">
        <v>151</v>
      </c>
      <c r="E34" s="1" t="str">
        <f>[1]LGE!$I$14</f>
        <v>225 - S0.5</v>
      </c>
      <c r="F34" s="1" t="s">
        <v>104</v>
      </c>
      <c r="G34" s="220">
        <f>'SK Production Salvage'!Q$10</f>
        <v>-6.0000000000000006E-4</v>
      </c>
      <c r="I34" s="169">
        <v>5330551.76</v>
      </c>
      <c r="J34" s="43"/>
      <c r="K34" s="44">
        <v>4985213</v>
      </c>
      <c r="L34" s="44"/>
      <c r="M34" s="169">
        <f t="shared" si="1"/>
        <v>348537.09105599951</v>
      </c>
      <c r="N34" s="44"/>
      <c r="O34" s="222">
        <f>'[2]311 Projection Life Table'!$E$81</f>
        <v>24.920306420642195</v>
      </c>
      <c r="Q34" s="203">
        <f t="shared" si="5"/>
        <v>13986.067633875335</v>
      </c>
      <c r="S34" s="207">
        <f t="shared" si="2"/>
        <v>2.6237560882206566E-3</v>
      </c>
      <c r="T34" s="19"/>
      <c r="U34" s="281">
        <v>7.0559299850040287E-3</v>
      </c>
      <c r="W34" s="154">
        <f t="shared" si="3"/>
        <v>37612</v>
      </c>
      <c r="Y34" s="159">
        <f t="shared" si="4"/>
        <v>-23625.932366124667</v>
      </c>
    </row>
    <row r="35" spans="1:25" x14ac:dyDescent="0.2">
      <c r="A35" s="21"/>
      <c r="C35" s="72" t="s">
        <v>153</v>
      </c>
      <c r="E35" s="1" t="str">
        <f>[1]LGE!$I$14</f>
        <v>225 - S0.5</v>
      </c>
      <c r="F35" s="1" t="s">
        <v>104</v>
      </c>
      <c r="G35" s="220">
        <f>'SK Production Salvage'!Q$10</f>
        <v>-6.0000000000000006E-4</v>
      </c>
      <c r="I35" s="169">
        <v>115104803.3</v>
      </c>
      <c r="J35" s="43"/>
      <c r="K35" s="44">
        <v>61530223</v>
      </c>
      <c r="L35" s="44"/>
      <c r="M35" s="169">
        <f t="shared" si="1"/>
        <v>53643643.181979984</v>
      </c>
      <c r="N35" s="44"/>
      <c r="O35" s="222">
        <f>'[2]311 Projection Life Table'!$E$81</f>
        <v>24.920306420642195</v>
      </c>
      <c r="Q35" s="203">
        <f t="shared" si="5"/>
        <v>2152607.6877427734</v>
      </c>
      <c r="S35" s="207">
        <f t="shared" si="2"/>
        <v>1.8701284620871887E-2</v>
      </c>
      <c r="T35" s="19"/>
      <c r="U35" s="281">
        <v>1.7042625014415884E-2</v>
      </c>
      <c r="W35" s="154">
        <f t="shared" si="3"/>
        <v>1961688</v>
      </c>
      <c r="Y35" s="159">
        <f t="shared" si="4"/>
        <v>190919.68774277344</v>
      </c>
    </row>
    <row r="36" spans="1:25" x14ac:dyDescent="0.2">
      <c r="A36" s="21"/>
      <c r="C36" s="72" t="s">
        <v>152</v>
      </c>
      <c r="E36" s="1" t="str">
        <f>[1]LGE!$I$14</f>
        <v>225 - S0.5</v>
      </c>
      <c r="F36" s="1" t="s">
        <v>104</v>
      </c>
      <c r="G36" s="220">
        <f>'SK Production Salvage'!Q$10</f>
        <v>-6.0000000000000006E-4</v>
      </c>
      <c r="I36" s="169">
        <v>493909.75</v>
      </c>
      <c r="J36" s="43"/>
      <c r="K36" s="44">
        <v>366848</v>
      </c>
      <c r="L36" s="44"/>
      <c r="M36" s="169">
        <f t="shared" si="1"/>
        <v>127358.09584999998</v>
      </c>
      <c r="N36" s="44"/>
      <c r="O36" s="222">
        <f>'[2]311 Projection Life Table'!$E$81</f>
        <v>24.920306420642195</v>
      </c>
      <c r="Q36" s="203">
        <f t="shared" si="5"/>
        <v>5110.6151626011178</v>
      </c>
      <c r="S36" s="207">
        <f t="shared" si="2"/>
        <v>1.0347265188834838E-2</v>
      </c>
      <c r="T36" s="19"/>
      <c r="U36" s="281">
        <v>1.1168032216412004E-2</v>
      </c>
      <c r="W36" s="154">
        <f t="shared" si="3"/>
        <v>5515.9999999999991</v>
      </c>
      <c r="Y36" s="159">
        <f t="shared" si="4"/>
        <v>-405.38483739888125</v>
      </c>
    </row>
    <row r="37" spans="1:25" x14ac:dyDescent="0.2">
      <c r="A37" s="21"/>
      <c r="C37" s="72" t="s">
        <v>154</v>
      </c>
      <c r="E37" s="1" t="str">
        <f>[1]LGE!$I$14</f>
        <v>225 - S0.5</v>
      </c>
      <c r="F37" s="1" t="s">
        <v>104</v>
      </c>
      <c r="G37" s="220">
        <f>'SK Production Salvage'!Q$10</f>
        <v>-6.0000000000000006E-4</v>
      </c>
      <c r="I37" s="171">
        <v>25993297.870000001</v>
      </c>
      <c r="J37" s="43"/>
      <c r="K37" s="44">
        <v>310077</v>
      </c>
      <c r="L37" s="44"/>
      <c r="M37" s="169">
        <f t="shared" si="1"/>
        <v>25698816.848722</v>
      </c>
      <c r="N37" s="44"/>
      <c r="O37" s="222">
        <f>'[2]311 Projection Life Table'!$E$81</f>
        <v>24.920306420642195</v>
      </c>
      <c r="Q37" s="205">
        <f t="shared" si="5"/>
        <v>1031240.002227057</v>
      </c>
      <c r="S37" s="207">
        <f t="shared" si="2"/>
        <v>3.9673303764092824E-2</v>
      </c>
      <c r="T37" s="19"/>
      <c r="U37" s="281">
        <v>2.1761417224893286E-2</v>
      </c>
      <c r="W37" s="158">
        <f t="shared" si="3"/>
        <v>565651</v>
      </c>
      <c r="Y37" s="164">
        <f t="shared" si="4"/>
        <v>465589.002227057</v>
      </c>
    </row>
    <row r="38" spans="1:25" x14ac:dyDescent="0.2">
      <c r="A38" s="21"/>
      <c r="E38" s="1"/>
      <c r="F38" s="1"/>
      <c r="G38" s="32"/>
      <c r="I38" s="169"/>
      <c r="K38" s="37"/>
      <c r="L38" s="33"/>
      <c r="M38" s="37"/>
      <c r="N38" s="33"/>
      <c r="O38" s="222"/>
      <c r="Q38" s="167"/>
      <c r="S38" s="20"/>
      <c r="T38" s="19"/>
      <c r="U38" s="281"/>
    </row>
    <row r="39" spans="1:25" x14ac:dyDescent="0.2">
      <c r="A39" s="21"/>
      <c r="C39" s="18" t="s">
        <v>25</v>
      </c>
      <c r="E39" s="1"/>
      <c r="F39" s="1"/>
      <c r="G39" s="32"/>
      <c r="I39" s="169">
        <f>+SUBTOTAL(9,I18:I38)</f>
        <v>322736788.83999997</v>
      </c>
      <c r="K39" s="169">
        <f>+SUBTOTAL(9,K18:K38)</f>
        <v>204806818</v>
      </c>
      <c r="L39" s="33"/>
      <c r="M39" s="169">
        <f>+SUBTOTAL(9,M18:M38)</f>
        <v>118123612.91330397</v>
      </c>
      <c r="N39" s="33"/>
      <c r="O39" s="196"/>
      <c r="Q39" s="169">
        <f>+SUBTOTAL(9,Q18:Q38)</f>
        <v>4832908.0760350581</v>
      </c>
      <c r="S39" s="207">
        <f t="shared" si="2"/>
        <v>1.4974766568775093E-2</v>
      </c>
      <c r="T39" s="19"/>
      <c r="U39" s="281">
        <v>2.1951092174720049E-2</v>
      </c>
      <c r="W39" s="169">
        <f>+SUBTOTAL(9,W18:W38)</f>
        <v>7084425</v>
      </c>
      <c r="Y39" s="169">
        <f>+SUBTOTAL(9,Y18:Y38)</f>
        <v>-2251516.9239649419</v>
      </c>
    </row>
    <row r="40" spans="1:25" x14ac:dyDescent="0.2">
      <c r="A40" s="21"/>
      <c r="E40" s="1"/>
      <c r="F40" s="1"/>
      <c r="G40" s="32"/>
      <c r="I40" s="169"/>
      <c r="K40" s="33"/>
      <c r="L40" s="33"/>
      <c r="M40" s="33"/>
      <c r="N40" s="33"/>
      <c r="O40" s="196"/>
      <c r="Q40" s="167"/>
      <c r="S40" s="20"/>
      <c r="T40" s="19"/>
      <c r="U40" s="281"/>
    </row>
    <row r="41" spans="1:25" x14ac:dyDescent="0.2">
      <c r="A41" s="21">
        <v>312</v>
      </c>
      <c r="C41" t="s">
        <v>26</v>
      </c>
      <c r="I41" s="169"/>
      <c r="K41" s="33"/>
      <c r="L41" s="33"/>
      <c r="M41" s="33"/>
      <c r="N41" s="33"/>
      <c r="O41" s="196"/>
      <c r="T41" s="19"/>
      <c r="U41" s="281"/>
    </row>
    <row r="42" spans="1:25" x14ac:dyDescent="0.2">
      <c r="A42" s="21"/>
      <c r="C42" s="11" t="s">
        <v>57</v>
      </c>
      <c r="E42" s="1" t="str">
        <f>[1]LGE!$I$15</f>
        <v xml:space="preserve"> 63.6 - S0.5</v>
      </c>
      <c r="F42" s="1" t="s">
        <v>104</v>
      </c>
      <c r="G42" s="221">
        <f>'SK Production Salvage'!Q$11</f>
        <v>-3.0750000000000003E-2</v>
      </c>
      <c r="I42" s="169">
        <v>1052270.58</v>
      </c>
      <c r="J42" s="43"/>
      <c r="K42" s="44">
        <v>1157498</v>
      </c>
      <c r="L42" s="44"/>
      <c r="M42" s="169">
        <f t="shared" ref="M42:M62" si="6">+((1-G42)*I42)-K42</f>
        <v>-72870.099664999871</v>
      </c>
      <c r="N42" s="44"/>
      <c r="O42" s="223">
        <f>'[2]312 PL'!$E$81</f>
        <v>25.770455654797651</v>
      </c>
      <c r="Q42" s="208">
        <v>0</v>
      </c>
      <c r="S42" s="207">
        <f t="shared" ref="S42:S62" si="7">+Q42/I42</f>
        <v>0</v>
      </c>
      <c r="T42" s="19"/>
      <c r="U42" s="281">
        <v>0</v>
      </c>
      <c r="W42" s="154">
        <v>0</v>
      </c>
      <c r="Y42" s="187">
        <f t="shared" ref="Y42:Y62" si="8">+Q42-W42</f>
        <v>0</v>
      </c>
    </row>
    <row r="43" spans="1:25" x14ac:dyDescent="0.2">
      <c r="A43" s="21"/>
      <c r="C43" s="11" t="s">
        <v>58</v>
      </c>
      <c r="E43" s="1" t="str">
        <f>[1]LGE!$I$15</f>
        <v xml:space="preserve"> 63.6 - S0.5</v>
      </c>
      <c r="F43" s="1" t="s">
        <v>104</v>
      </c>
      <c r="G43" s="221">
        <f>'SK Production Salvage'!Q$11</f>
        <v>-3.0750000000000003E-2</v>
      </c>
      <c r="I43" s="169">
        <v>132275.78</v>
      </c>
      <c r="J43" s="43"/>
      <c r="K43" s="44">
        <v>145503</v>
      </c>
      <c r="L43" s="44"/>
      <c r="M43" s="169">
        <f t="shared" si="6"/>
        <v>-9159.7397650000057</v>
      </c>
      <c r="N43" s="44"/>
      <c r="O43" s="223">
        <f>'[2]312 PL'!$E$81</f>
        <v>25.770455654797651</v>
      </c>
      <c r="Q43" s="208">
        <v>0</v>
      </c>
      <c r="S43" s="207">
        <f t="shared" si="7"/>
        <v>0</v>
      </c>
      <c r="T43" s="19"/>
      <c r="U43" s="281">
        <v>0</v>
      </c>
      <c r="W43" s="154">
        <v>0</v>
      </c>
      <c r="Y43" s="187">
        <f t="shared" si="8"/>
        <v>0</v>
      </c>
    </row>
    <row r="44" spans="1:25" x14ac:dyDescent="0.2">
      <c r="A44" s="21"/>
      <c r="C44" s="11" t="s">
        <v>59</v>
      </c>
      <c r="E44" s="1" t="str">
        <f>[1]LGE!$I$15</f>
        <v xml:space="preserve"> 63.6 - S0.5</v>
      </c>
      <c r="F44" s="1" t="s">
        <v>104</v>
      </c>
      <c r="G44" s="221">
        <f>'SK Production Salvage'!Q$11</f>
        <v>-3.0750000000000003E-2</v>
      </c>
      <c r="I44" s="169">
        <v>705480.33</v>
      </c>
      <c r="J44" s="43"/>
      <c r="K44" s="44">
        <v>776028</v>
      </c>
      <c r="L44" s="44"/>
      <c r="M44" s="169">
        <f t="shared" si="6"/>
        <v>-48854.149852499948</v>
      </c>
      <c r="N44" s="44"/>
      <c r="O44" s="223">
        <f>'[2]312 PL'!$E$81</f>
        <v>25.770455654797651</v>
      </c>
      <c r="Q44" s="208">
        <v>0</v>
      </c>
      <c r="S44" s="207">
        <f t="shared" si="7"/>
        <v>0</v>
      </c>
      <c r="T44" s="19"/>
      <c r="U44" s="281">
        <v>0</v>
      </c>
      <c r="W44" s="154">
        <v>0</v>
      </c>
      <c r="Y44" s="187">
        <f t="shared" si="8"/>
        <v>0</v>
      </c>
    </row>
    <row r="45" spans="1:25" x14ac:dyDescent="0.2">
      <c r="A45" s="21"/>
      <c r="C45" s="11" t="s">
        <v>60</v>
      </c>
      <c r="E45" s="1" t="str">
        <f>[1]LGE!$I$15</f>
        <v xml:space="preserve"> 63.6 - S0.5</v>
      </c>
      <c r="F45" s="1" t="s">
        <v>104</v>
      </c>
      <c r="G45" s="221">
        <f>'SK Production Salvage'!Q$11</f>
        <v>-3.0750000000000003E-2</v>
      </c>
      <c r="I45" s="169">
        <v>31327230.07</v>
      </c>
      <c r="J45" s="43"/>
      <c r="K45" s="44">
        <v>22533292</v>
      </c>
      <c r="L45" s="44"/>
      <c r="M45" s="169">
        <f t="shared" si="6"/>
        <v>9757250.3946525007</v>
      </c>
      <c r="N45" s="44"/>
      <c r="O45" s="223">
        <f>'[2]312 PL'!$E$81</f>
        <v>25.770455654797651</v>
      </c>
      <c r="Q45" s="208">
        <f t="shared" ref="Q45:Q62" si="9">+M45/O45</f>
        <v>378621.57058274624</v>
      </c>
      <c r="S45" s="207">
        <f t="shared" si="7"/>
        <v>1.2086021321921049E-2</v>
      </c>
      <c r="T45" s="19"/>
      <c r="U45" s="281">
        <v>9.7088155997317002E-2</v>
      </c>
      <c r="W45" s="154">
        <f t="shared" ref="W45:W62" si="10">I45*U45</f>
        <v>3041503</v>
      </c>
      <c r="Y45" s="187">
        <f t="shared" si="8"/>
        <v>-2662881.4294172539</v>
      </c>
    </row>
    <row r="46" spans="1:25" x14ac:dyDescent="0.2">
      <c r="A46" s="21"/>
      <c r="C46" s="72" t="s">
        <v>145</v>
      </c>
      <c r="E46" s="1" t="str">
        <f>[1]LGE!$I$15</f>
        <v xml:space="preserve"> 63.6 - S0.5</v>
      </c>
      <c r="F46" s="1" t="s">
        <v>104</v>
      </c>
      <c r="G46" s="221">
        <f>'SK Production Salvage'!Q$11</f>
        <v>-3.0750000000000003E-2</v>
      </c>
      <c r="I46" s="169">
        <v>17050367.5</v>
      </c>
      <c r="J46" s="43"/>
      <c r="K46" s="44">
        <v>18755404</v>
      </c>
      <c r="L46" s="44"/>
      <c r="M46" s="169">
        <f t="shared" si="6"/>
        <v>-1180737.6993749999</v>
      </c>
      <c r="N46" s="44"/>
      <c r="O46" s="223">
        <f>'[2]312 PL'!$E$81</f>
        <v>25.770455654797651</v>
      </c>
      <c r="Q46" s="208">
        <v>0</v>
      </c>
      <c r="S46" s="207">
        <f t="shared" si="7"/>
        <v>0</v>
      </c>
      <c r="T46" s="19"/>
      <c r="U46" s="281">
        <v>0</v>
      </c>
      <c r="W46" s="154">
        <v>0</v>
      </c>
      <c r="Y46" s="187">
        <f t="shared" si="8"/>
        <v>0</v>
      </c>
    </row>
    <row r="47" spans="1:25" x14ac:dyDescent="0.2">
      <c r="A47" s="21"/>
      <c r="C47" s="11" t="s">
        <v>61</v>
      </c>
      <c r="E47" s="1" t="str">
        <f>[1]LGE!$I$15</f>
        <v xml:space="preserve"> 63.6 - S0.5</v>
      </c>
      <c r="F47" s="1" t="s">
        <v>104</v>
      </c>
      <c r="G47" s="221">
        <f>'SK Production Salvage'!Q$11</f>
        <v>-3.0750000000000003E-2</v>
      </c>
      <c r="I47" s="169">
        <v>38533317.450000003</v>
      </c>
      <c r="J47" s="43"/>
      <c r="K47" s="44">
        <v>18746808</v>
      </c>
      <c r="L47" s="44"/>
      <c r="M47" s="169">
        <f t="shared" si="6"/>
        <v>20971408.961587504</v>
      </c>
      <c r="N47" s="44"/>
      <c r="O47" s="223">
        <f>'[2]312 PL'!$E$81</f>
        <v>25.770455654797651</v>
      </c>
      <c r="Q47" s="208">
        <f t="shared" si="9"/>
        <v>813777.18898359034</v>
      </c>
      <c r="S47" s="207">
        <f t="shared" si="7"/>
        <v>2.1118793886343423E-2</v>
      </c>
      <c r="T47" s="19"/>
      <c r="U47" s="281">
        <v>0.15577651749784652</v>
      </c>
      <c r="W47" s="154">
        <f t="shared" si="10"/>
        <v>6002586</v>
      </c>
      <c r="Y47" s="187">
        <f t="shared" si="8"/>
        <v>-5188808.8110164097</v>
      </c>
    </row>
    <row r="48" spans="1:25" x14ac:dyDescent="0.2">
      <c r="A48" s="21"/>
      <c r="C48" s="72" t="s">
        <v>146</v>
      </c>
      <c r="E48" s="1" t="str">
        <f>[1]LGE!$I$15</f>
        <v xml:space="preserve"> 63.6 - S0.5</v>
      </c>
      <c r="F48" s="1" t="s">
        <v>104</v>
      </c>
      <c r="G48" s="221">
        <f>'SK Production Salvage'!Q$11</f>
        <v>-3.0750000000000003E-2</v>
      </c>
      <c r="I48" s="169">
        <v>27977906.370000001</v>
      </c>
      <c r="J48" s="43"/>
      <c r="K48" s="44">
        <v>30631510</v>
      </c>
      <c r="L48" s="44"/>
      <c r="M48" s="169">
        <f t="shared" si="6"/>
        <v>-1793283.0091224983</v>
      </c>
      <c r="N48" s="44"/>
      <c r="O48" s="223">
        <f>'[2]312 PL'!$E$81</f>
        <v>25.770455654797651</v>
      </c>
      <c r="Q48" s="208">
        <f t="shared" si="9"/>
        <v>-69586.779261648218</v>
      </c>
      <c r="S48" s="207">
        <f t="shared" si="7"/>
        <v>-2.4872046657595636E-3</v>
      </c>
      <c r="T48" s="19"/>
      <c r="U48" s="281">
        <v>1.3019558904185438E-3</v>
      </c>
      <c r="W48" s="154">
        <f t="shared" si="10"/>
        <v>36426</v>
      </c>
      <c r="Y48" s="187">
        <f t="shared" si="8"/>
        <v>-106012.77926164822</v>
      </c>
    </row>
    <row r="49" spans="1:25" x14ac:dyDescent="0.2">
      <c r="A49" s="21"/>
      <c r="C49" s="11" t="s">
        <v>62</v>
      </c>
      <c r="E49" s="1" t="str">
        <f>[1]LGE!$I$15</f>
        <v xml:space="preserve"> 63.6 - S0.5</v>
      </c>
      <c r="F49" s="1" t="s">
        <v>104</v>
      </c>
      <c r="G49" s="221">
        <f>'SK Production Salvage'!Q$11</f>
        <v>-3.0750000000000003E-2</v>
      </c>
      <c r="I49" s="169">
        <v>56536729.43</v>
      </c>
      <c r="J49" s="43"/>
      <c r="K49" s="44">
        <v>27194785</v>
      </c>
      <c r="L49" s="44"/>
      <c r="M49" s="169">
        <f t="shared" si="6"/>
        <v>31080448.859972499</v>
      </c>
      <c r="N49" s="44"/>
      <c r="O49" s="223">
        <f>'[2]312 PL'!$E$81</f>
        <v>25.770455654797651</v>
      </c>
      <c r="Q49" s="208">
        <f t="shared" si="9"/>
        <v>1206049.6436812631</v>
      </c>
      <c r="S49" s="207">
        <f t="shared" si="7"/>
        <v>2.1332143826510396E-2</v>
      </c>
      <c r="T49" s="19"/>
      <c r="U49" s="281">
        <v>0.15733018322209658</v>
      </c>
      <c r="W49" s="154">
        <f t="shared" si="10"/>
        <v>8894934</v>
      </c>
      <c r="Y49" s="187">
        <f t="shared" si="8"/>
        <v>-7688884.3563187364</v>
      </c>
    </row>
    <row r="50" spans="1:25" x14ac:dyDescent="0.2">
      <c r="A50" s="21"/>
      <c r="C50" s="72" t="s">
        <v>147</v>
      </c>
      <c r="E50" s="1" t="str">
        <f>[1]LGE!$I$15</f>
        <v xml:space="preserve"> 63.6 - S0.5</v>
      </c>
      <c r="F50" s="1" t="s">
        <v>104</v>
      </c>
      <c r="G50" s="221">
        <f>'SK Production Salvage'!Q$11</f>
        <v>-3.0750000000000003E-2</v>
      </c>
      <c r="I50" s="169">
        <v>32458666.050000001</v>
      </c>
      <c r="J50" s="43"/>
      <c r="K50" s="44">
        <v>28381716</v>
      </c>
      <c r="L50" s="44"/>
      <c r="M50" s="169">
        <f t="shared" si="6"/>
        <v>5075054.031037502</v>
      </c>
      <c r="N50" s="44"/>
      <c r="O50" s="223">
        <f>'[2]312 PL'!$E$81</f>
        <v>25.770455654797651</v>
      </c>
      <c r="Q50" s="208">
        <f t="shared" si="9"/>
        <v>196933.03444142579</v>
      </c>
      <c r="S50" s="207">
        <f t="shared" si="7"/>
        <v>6.0671943245623854E-3</v>
      </c>
      <c r="T50" s="19"/>
      <c r="U50" s="281">
        <v>5.7410523190616451E-2</v>
      </c>
      <c r="W50" s="154">
        <f t="shared" si="10"/>
        <v>1863469</v>
      </c>
      <c r="Y50" s="187">
        <f t="shared" si="8"/>
        <v>-1666535.9655585743</v>
      </c>
    </row>
    <row r="51" spans="1:25" x14ac:dyDescent="0.2">
      <c r="A51" s="21"/>
      <c r="C51" s="11" t="s">
        <v>63</v>
      </c>
      <c r="E51" s="1" t="str">
        <f>[1]LGE!$I$15</f>
        <v xml:space="preserve"> 63.6 - S0.5</v>
      </c>
      <c r="F51" s="1" t="s">
        <v>104</v>
      </c>
      <c r="G51" s="221">
        <f>'SK Production Salvage'!Q$11</f>
        <v>-3.0750000000000003E-2</v>
      </c>
      <c r="I51" s="169">
        <v>56221452.310000002</v>
      </c>
      <c r="J51" s="43"/>
      <c r="K51" s="44">
        <v>34098918</v>
      </c>
      <c r="L51" s="44"/>
      <c r="M51" s="169">
        <f t="shared" si="6"/>
        <v>23851343.968532503</v>
      </c>
      <c r="N51" s="44"/>
      <c r="O51" s="223">
        <f>'[2]312 PL'!$E$81</f>
        <v>25.770455654797651</v>
      </c>
      <c r="Q51" s="208">
        <f t="shared" si="9"/>
        <v>925530.54893665144</v>
      </c>
      <c r="S51" s="207">
        <f t="shared" si="7"/>
        <v>1.6462231246417467E-2</v>
      </c>
      <c r="T51" s="19"/>
      <c r="U51" s="281">
        <v>2.8677060690465824E-2</v>
      </c>
      <c r="W51" s="154">
        <f t="shared" si="10"/>
        <v>1612266</v>
      </c>
      <c r="Y51" s="187">
        <f t="shared" si="8"/>
        <v>-686735.45106334856</v>
      </c>
    </row>
    <row r="52" spans="1:25" x14ac:dyDescent="0.2">
      <c r="A52" s="21"/>
      <c r="C52" s="72" t="s">
        <v>148</v>
      </c>
      <c r="E52" s="1" t="str">
        <f>[1]LGE!$I$15</f>
        <v xml:space="preserve"> 63.6 - S0.5</v>
      </c>
      <c r="F52" s="1" t="s">
        <v>104</v>
      </c>
      <c r="G52" s="221">
        <f>'SK Production Salvage'!Q$11</f>
        <v>-3.0750000000000003E-2</v>
      </c>
      <c r="I52" s="169">
        <v>43569500.630000003</v>
      </c>
      <c r="J52" s="43"/>
      <c r="K52" s="44">
        <v>32558338</v>
      </c>
      <c r="L52" s="44"/>
      <c r="M52" s="169">
        <f t="shared" si="6"/>
        <v>12350924.774372503</v>
      </c>
      <c r="N52" s="44"/>
      <c r="O52" s="223">
        <f>'[2]312 PL'!$E$81</f>
        <v>25.770455654797651</v>
      </c>
      <c r="Q52" s="208">
        <f t="shared" si="9"/>
        <v>479266.83718039532</v>
      </c>
      <c r="S52" s="207">
        <f t="shared" si="7"/>
        <v>1.1000053483523143E-2</v>
      </c>
      <c r="T52" s="19"/>
      <c r="U52" s="281">
        <v>2.0950251593461974E-2</v>
      </c>
      <c r="W52" s="154">
        <f t="shared" si="10"/>
        <v>912792</v>
      </c>
      <c r="Y52" s="187">
        <f t="shared" si="8"/>
        <v>-433525.16281960468</v>
      </c>
    </row>
    <row r="53" spans="1:25" x14ac:dyDescent="0.2">
      <c r="A53" s="21"/>
      <c r="C53" s="11" t="s">
        <v>64</v>
      </c>
      <c r="E53" s="1" t="str">
        <f>[1]LGE!$I$15</f>
        <v xml:space="preserve"> 63.6 - S0.5</v>
      </c>
      <c r="F53" s="1" t="s">
        <v>104</v>
      </c>
      <c r="G53" s="221">
        <f>'SK Production Salvage'!Q$11</f>
        <v>-3.0750000000000003E-2</v>
      </c>
      <c r="I53" s="169">
        <v>53298846.200000003</v>
      </c>
      <c r="J53" s="43"/>
      <c r="K53" s="44">
        <v>26986386</v>
      </c>
      <c r="L53" s="44"/>
      <c r="M53" s="169">
        <f t="shared" si="6"/>
        <v>27951399.720650002</v>
      </c>
      <c r="N53" s="44"/>
      <c r="O53" s="223">
        <f>'[2]312 PL'!$E$81</f>
        <v>25.770455654797651</v>
      </c>
      <c r="Q53" s="208">
        <f t="shared" si="9"/>
        <v>1084629.627627338</v>
      </c>
      <c r="S53" s="207">
        <f t="shared" si="7"/>
        <v>2.0349964491864329E-2</v>
      </c>
      <c r="T53" s="19"/>
      <c r="U53" s="281">
        <v>3.1485503339094792E-2</v>
      </c>
      <c r="W53" s="154">
        <f t="shared" si="10"/>
        <v>1678140.9999999998</v>
      </c>
      <c r="Y53" s="187">
        <f t="shared" si="8"/>
        <v>-593511.37237266172</v>
      </c>
    </row>
    <row r="54" spans="1:25" x14ac:dyDescent="0.2">
      <c r="A54" s="21"/>
      <c r="C54" s="72" t="s">
        <v>149</v>
      </c>
      <c r="E54" s="1" t="str">
        <f>[1]LGE!$I$15</f>
        <v xml:space="preserve"> 63.6 - S0.5</v>
      </c>
      <c r="F54" s="1" t="s">
        <v>104</v>
      </c>
      <c r="G54" s="221">
        <f>'SK Production Salvage'!Q$11</f>
        <v>-3.0750000000000003E-2</v>
      </c>
      <c r="I54" s="169">
        <v>35719947.710000001</v>
      </c>
      <c r="J54" s="43"/>
      <c r="K54" s="44">
        <v>28309628</v>
      </c>
      <c r="L54" s="44"/>
      <c r="M54" s="169">
        <f t="shared" si="6"/>
        <v>8508708.1020825058</v>
      </c>
      <c r="N54" s="44"/>
      <c r="O54" s="223">
        <f>'[2]312 PL'!$E$81</f>
        <v>25.770455654797651</v>
      </c>
      <c r="Q54" s="208">
        <f t="shared" si="9"/>
        <v>330172.97854795406</v>
      </c>
      <c r="S54" s="207">
        <f t="shared" si="7"/>
        <v>9.2433779922785342E-3</v>
      </c>
      <c r="T54" s="19"/>
      <c r="U54" s="281">
        <v>1.7112091119575717E-2</v>
      </c>
      <c r="W54" s="154">
        <f t="shared" si="10"/>
        <v>611243</v>
      </c>
      <c r="Y54" s="187">
        <f t="shared" si="8"/>
        <v>-281070.02145204594</v>
      </c>
    </row>
    <row r="55" spans="1:25" x14ac:dyDescent="0.2">
      <c r="A55" s="21"/>
      <c r="C55" s="11" t="s">
        <v>65</v>
      </c>
      <c r="E55" s="1" t="str">
        <f>[1]LGE!$I$15</f>
        <v xml:space="preserve"> 63.6 - S0.5</v>
      </c>
      <c r="F55" s="1" t="s">
        <v>104</v>
      </c>
      <c r="G55" s="221">
        <f>'SK Production Salvage'!Q$11</f>
        <v>-3.0750000000000003E-2</v>
      </c>
      <c r="I55" s="169">
        <v>143156558.12</v>
      </c>
      <c r="J55" s="43"/>
      <c r="K55" s="44">
        <v>66027985</v>
      </c>
      <c r="L55" s="44"/>
      <c r="M55" s="169">
        <f t="shared" si="6"/>
        <v>81530637.282190025</v>
      </c>
      <c r="N55" s="44"/>
      <c r="O55" s="223">
        <f>'[2]312 PL'!$E$81</f>
        <v>25.770455654797651</v>
      </c>
      <c r="Q55" s="208">
        <f t="shared" si="9"/>
        <v>3163725.0956799276</v>
      </c>
      <c r="S55" s="207">
        <f t="shared" si="7"/>
        <v>2.2099756638658194E-2</v>
      </c>
      <c r="T55" s="19"/>
      <c r="U55" s="281">
        <v>2.907384792327249E-2</v>
      </c>
      <c r="W55" s="154">
        <f t="shared" si="10"/>
        <v>4162111.9999999995</v>
      </c>
      <c r="Y55" s="187">
        <f t="shared" si="8"/>
        <v>-998386.90432007192</v>
      </c>
    </row>
    <row r="56" spans="1:25" x14ac:dyDescent="0.2">
      <c r="A56" s="21"/>
      <c r="C56" s="72" t="s">
        <v>150</v>
      </c>
      <c r="E56" s="1" t="str">
        <f>[1]LGE!$I$15</f>
        <v xml:space="preserve"> 63.6 - S0.5</v>
      </c>
      <c r="F56" s="1" t="s">
        <v>104</v>
      </c>
      <c r="G56" s="221">
        <f>'SK Production Salvage'!Q$11</f>
        <v>-3.0750000000000003E-2</v>
      </c>
      <c r="I56" s="169">
        <v>63237310.850000001</v>
      </c>
      <c r="J56" s="43"/>
      <c r="K56" s="44">
        <v>36126930</v>
      </c>
      <c r="L56" s="44"/>
      <c r="M56" s="169">
        <f t="shared" si="6"/>
        <v>29054928.158637501</v>
      </c>
      <c r="N56" s="44"/>
      <c r="O56" s="223">
        <f>'[2]312 PL'!$E$81</f>
        <v>25.770455654797651</v>
      </c>
      <c r="Q56" s="208">
        <f t="shared" si="9"/>
        <v>1127451.0838239053</v>
      </c>
      <c r="S56" s="207">
        <f t="shared" si="7"/>
        <v>1.7828890391911809E-2</v>
      </c>
      <c r="T56" s="19"/>
      <c r="U56" s="281">
        <v>2.4331490054182149E-2</v>
      </c>
      <c r="W56" s="154">
        <f t="shared" si="10"/>
        <v>1538658</v>
      </c>
      <c r="Y56" s="187">
        <f t="shared" si="8"/>
        <v>-411206.91617609467</v>
      </c>
    </row>
    <row r="57" spans="1:25" x14ac:dyDescent="0.2">
      <c r="A57" s="21"/>
      <c r="C57" s="11" t="s">
        <v>66</v>
      </c>
      <c r="E57" s="1" t="str">
        <f>[1]LGE!$I$15</f>
        <v xml:space="preserve"> 63.6 - S0.5</v>
      </c>
      <c r="F57" s="1" t="s">
        <v>104</v>
      </c>
      <c r="G57" s="221">
        <f>'SK Production Salvage'!Q$11</f>
        <v>-3.0750000000000003E-2</v>
      </c>
      <c r="I57" s="169">
        <v>249825281.75</v>
      </c>
      <c r="J57" s="43"/>
      <c r="K57" s="44">
        <v>104471839</v>
      </c>
      <c r="L57" s="44"/>
      <c r="M57" s="169">
        <f t="shared" si="6"/>
        <v>153035570.16381252</v>
      </c>
      <c r="N57" s="44"/>
      <c r="O57" s="223">
        <f>'[2]312 PL'!$E$81</f>
        <v>25.770455654797651</v>
      </c>
      <c r="Q57" s="208">
        <f t="shared" si="9"/>
        <v>5938411.4977929033</v>
      </c>
      <c r="S57" s="207">
        <f t="shared" si="7"/>
        <v>2.3770258382958487E-2</v>
      </c>
      <c r="T57" s="19"/>
      <c r="U57" s="281">
        <v>2.777929419867451E-2</v>
      </c>
      <c r="W57" s="154">
        <f t="shared" si="10"/>
        <v>6939970</v>
      </c>
      <c r="Y57" s="187">
        <f t="shared" si="8"/>
        <v>-1001558.5022070967</v>
      </c>
    </row>
    <row r="58" spans="1:25" x14ac:dyDescent="0.2">
      <c r="A58" s="21"/>
      <c r="C58" s="72" t="s">
        <v>151</v>
      </c>
      <c r="E58" s="1" t="str">
        <f>[1]LGE!$I$15</f>
        <v xml:space="preserve"> 63.6 - S0.5</v>
      </c>
      <c r="F58" s="1" t="s">
        <v>104</v>
      </c>
      <c r="G58" s="221">
        <f>'SK Production Salvage'!Q$11</f>
        <v>-3.0750000000000003E-2</v>
      </c>
      <c r="I58" s="169">
        <v>114224524.76000001</v>
      </c>
      <c r="J58" s="43"/>
      <c r="K58" s="44">
        <v>76611965</v>
      </c>
      <c r="L58" s="44"/>
      <c r="M58" s="169">
        <f t="shared" si="6"/>
        <v>41124963.896370009</v>
      </c>
      <c r="N58" s="44"/>
      <c r="O58" s="223">
        <f>'[2]312 PL'!$E$81</f>
        <v>25.770455654797651</v>
      </c>
      <c r="Q58" s="208">
        <f t="shared" si="9"/>
        <v>1595818.2675250382</v>
      </c>
      <c r="S58" s="207">
        <f t="shared" si="7"/>
        <v>1.397088997199202E-2</v>
      </c>
      <c r="T58" s="19"/>
      <c r="U58" s="281">
        <v>1.7957903561515328E-2</v>
      </c>
      <c r="W58" s="154">
        <f t="shared" si="10"/>
        <v>2051232.9999999998</v>
      </c>
      <c r="Y58" s="187">
        <f t="shared" si="8"/>
        <v>-455414.73247496155</v>
      </c>
    </row>
    <row r="59" spans="1:25" x14ac:dyDescent="0.2">
      <c r="A59" s="21"/>
      <c r="C59" s="72" t="s">
        <v>153</v>
      </c>
      <c r="E59" s="1" t="str">
        <f>[1]LGE!$I$15</f>
        <v xml:space="preserve"> 63.6 - S0.5</v>
      </c>
      <c r="F59" s="1" t="s">
        <v>104</v>
      </c>
      <c r="G59" s="221">
        <f>'SK Production Salvage'!Q$11</f>
        <v>-3.0750000000000003E-2</v>
      </c>
      <c r="I59" s="169">
        <v>217217963.00999999</v>
      </c>
      <c r="J59" s="43"/>
      <c r="K59" s="44">
        <v>74259062</v>
      </c>
      <c r="L59" s="44"/>
      <c r="M59" s="169">
        <f t="shared" si="6"/>
        <v>149638353.37255749</v>
      </c>
      <c r="N59" s="44"/>
      <c r="O59" s="223">
        <f>'[2]312 PL'!$E$81</f>
        <v>25.770455654797651</v>
      </c>
      <c r="Q59" s="208">
        <f t="shared" si="9"/>
        <v>5806585.4704706986</v>
      </c>
      <c r="S59" s="207">
        <f t="shared" si="7"/>
        <v>2.6731608150672985E-2</v>
      </c>
      <c r="T59" s="19"/>
      <c r="U59" s="281">
        <v>2.669210648906177E-2</v>
      </c>
      <c r="W59" s="154">
        <f t="shared" si="10"/>
        <v>5798005</v>
      </c>
      <c r="Y59" s="187">
        <f t="shared" si="8"/>
        <v>8580.4704706985503</v>
      </c>
    </row>
    <row r="60" spans="1:25" x14ac:dyDescent="0.2">
      <c r="A60" s="21"/>
      <c r="C60" s="72" t="s">
        <v>152</v>
      </c>
      <c r="E60" s="1" t="str">
        <f>[1]LGE!$I$15</f>
        <v xml:space="preserve"> 63.6 - S0.5</v>
      </c>
      <c r="F60" s="1" t="s">
        <v>104</v>
      </c>
      <c r="G60" s="221">
        <f>'SK Production Salvage'!Q$11</f>
        <v>-3.0750000000000003E-2</v>
      </c>
      <c r="I60" s="169">
        <v>63774643.009999998</v>
      </c>
      <c r="J60" s="43"/>
      <c r="K60" s="44">
        <v>46576791</v>
      </c>
      <c r="L60" s="44"/>
      <c r="M60" s="169">
        <f t="shared" si="6"/>
        <v>19158922.282557502</v>
      </c>
      <c r="N60" s="44"/>
      <c r="O60" s="223">
        <f>'[2]312 PL'!$E$81</f>
        <v>25.770455654797651</v>
      </c>
      <c r="Q60" s="208">
        <f t="shared" si="9"/>
        <v>743445.22810137866</v>
      </c>
      <c r="S60" s="207">
        <f t="shared" si="7"/>
        <v>1.1657379689052982E-2</v>
      </c>
      <c r="T60" s="19"/>
      <c r="U60" s="281">
        <v>1.3883731185467596E-2</v>
      </c>
      <c r="W60" s="154">
        <f t="shared" si="10"/>
        <v>885430</v>
      </c>
      <c r="Y60" s="187">
        <f t="shared" si="8"/>
        <v>-141984.77189862134</v>
      </c>
    </row>
    <row r="61" spans="1:25" x14ac:dyDescent="0.2">
      <c r="A61" s="21"/>
      <c r="C61" s="72" t="s">
        <v>154</v>
      </c>
      <c r="E61" s="1" t="str">
        <f>[1]LGE!$I$15</f>
        <v xml:space="preserve"> 63.6 - S0.5</v>
      </c>
      <c r="F61" s="1" t="s">
        <v>104</v>
      </c>
      <c r="G61" s="221">
        <f>'SK Production Salvage'!Q$11</f>
        <v>-3.0750000000000003E-2</v>
      </c>
      <c r="I61" s="169">
        <v>121585784.34</v>
      </c>
      <c r="J61" s="43"/>
      <c r="K61" s="44">
        <v>4866329</v>
      </c>
      <c r="L61" s="44"/>
      <c r="M61" s="169">
        <f t="shared" si="6"/>
        <v>120458218.20845501</v>
      </c>
      <c r="N61" s="44"/>
      <c r="O61" s="223">
        <f>'[2]312 PL'!$E$81</f>
        <v>25.770455654797651</v>
      </c>
      <c r="Q61" s="208">
        <f t="shared" si="9"/>
        <v>4674275.8382710032</v>
      </c>
      <c r="S61" s="207">
        <f t="shared" si="7"/>
        <v>3.8444262737163039E-2</v>
      </c>
      <c r="T61" s="19"/>
      <c r="U61" s="281">
        <v>2.555802075767569E-2</v>
      </c>
      <c r="W61" s="154">
        <f t="shared" si="10"/>
        <v>3107492</v>
      </c>
      <c r="Y61" s="187">
        <f t="shared" si="8"/>
        <v>1566783.8382710032</v>
      </c>
    </row>
    <row r="62" spans="1:25" x14ac:dyDescent="0.2">
      <c r="A62" s="21"/>
      <c r="C62" s="72" t="s">
        <v>155</v>
      </c>
      <c r="E62" s="1" t="str">
        <f>[1]LGE!$I$15</f>
        <v xml:space="preserve"> 63.6 - S0.5</v>
      </c>
      <c r="F62" s="1" t="s">
        <v>104</v>
      </c>
      <c r="G62" s="221">
        <f>'SK Production Salvage'!Q$11</f>
        <v>-3.0750000000000003E-2</v>
      </c>
      <c r="I62" s="171">
        <v>14269003.460000001</v>
      </c>
      <c r="J62" s="43"/>
      <c r="K62" s="44">
        <v>555655</v>
      </c>
      <c r="L62" s="44"/>
      <c r="M62" s="169">
        <f t="shared" si="6"/>
        <v>14152120.316395001</v>
      </c>
      <c r="N62" s="44"/>
      <c r="O62" s="223">
        <f>'[2]312 PL'!$E$81</f>
        <v>25.770455654797651</v>
      </c>
      <c r="Q62" s="205">
        <f t="shared" si="9"/>
        <v>549160.65536312398</v>
      </c>
      <c r="S62" s="207">
        <f t="shared" si="7"/>
        <v>3.8486265484662233E-2</v>
      </c>
      <c r="T62" s="19"/>
      <c r="U62" s="281">
        <v>2.5582725592807446E-2</v>
      </c>
      <c r="W62" s="158">
        <f t="shared" si="10"/>
        <v>365040</v>
      </c>
      <c r="Y62" s="164">
        <f t="shared" si="8"/>
        <v>184120.65536312398</v>
      </c>
    </row>
    <row r="63" spans="1:25" x14ac:dyDescent="0.2">
      <c r="A63" s="21"/>
      <c r="E63" s="1"/>
      <c r="F63" s="1"/>
      <c r="G63" s="32"/>
      <c r="I63" s="169"/>
      <c r="K63" s="37"/>
      <c r="L63" s="33"/>
      <c r="M63" s="37"/>
      <c r="N63" s="33"/>
      <c r="O63" s="206"/>
      <c r="Q63" s="167"/>
      <c r="S63" s="20"/>
      <c r="T63" s="19"/>
      <c r="U63" s="281"/>
    </row>
    <row r="64" spans="1:25" x14ac:dyDescent="0.2">
      <c r="A64" s="21"/>
      <c r="C64" s="18" t="s">
        <v>27</v>
      </c>
      <c r="E64" s="1"/>
      <c r="F64" s="1"/>
      <c r="G64" s="32"/>
      <c r="I64" s="169">
        <f>+SUBTOTAL(9,I42:I63)</f>
        <v>1381875059.71</v>
      </c>
      <c r="K64" s="169">
        <f>+SUBTOTAL(9,K42:K63)</f>
        <v>679772370</v>
      </c>
      <c r="L64" s="33"/>
      <c r="M64" s="169">
        <f>+SUBTOTAL(9,M42:M63)</f>
        <v>744595347.7960825</v>
      </c>
      <c r="N64" s="33"/>
      <c r="O64" s="196"/>
      <c r="Q64" s="169">
        <f>+SUBTOTAL(9,Q42:Q63)</f>
        <v>28944267.787747696</v>
      </c>
      <c r="S64" s="207">
        <f t="shared" ref="S64" si="11">+Q64/I64</f>
        <v>2.0945647426202144E-2</v>
      </c>
      <c r="T64" s="19"/>
      <c r="U64" s="281">
        <v>3.5821834725339299E-2</v>
      </c>
      <c r="W64" s="169">
        <f>+SUBTOTAL(9,W42:W63)</f>
        <v>49501300</v>
      </c>
      <c r="Y64" s="169">
        <f>+SUBTOTAL(9,Y42:Y63)</f>
        <v>-20557032.212252304</v>
      </c>
    </row>
    <row r="65" spans="1:25" x14ac:dyDescent="0.2">
      <c r="A65" s="21"/>
      <c r="C65" s="18"/>
      <c r="E65" s="1"/>
      <c r="F65" s="1"/>
      <c r="G65" s="32"/>
      <c r="I65" s="169"/>
      <c r="K65" s="33"/>
      <c r="L65" s="33"/>
      <c r="M65" s="33"/>
      <c r="N65" s="33"/>
      <c r="O65" s="196"/>
      <c r="Q65" s="167"/>
      <c r="S65" s="20"/>
      <c r="T65" s="19"/>
      <c r="U65" s="281"/>
    </row>
    <row r="66" spans="1:25" x14ac:dyDescent="0.2">
      <c r="A66" s="21">
        <v>312.01</v>
      </c>
      <c r="C66" s="71" t="s">
        <v>110</v>
      </c>
      <c r="E66" s="1"/>
      <c r="F66" s="1"/>
      <c r="G66" s="32"/>
      <c r="I66" s="169"/>
      <c r="K66" s="33"/>
      <c r="L66" s="33"/>
      <c r="M66" s="33"/>
      <c r="N66" s="33"/>
      <c r="O66" s="196"/>
      <c r="Q66" s="167"/>
      <c r="S66" s="20"/>
      <c r="T66" s="19"/>
      <c r="U66" s="281"/>
    </row>
    <row r="67" spans="1:25" x14ac:dyDescent="0.2">
      <c r="A67" s="21"/>
      <c r="C67" s="72" t="s">
        <v>67</v>
      </c>
      <c r="E67" s="1" t="s">
        <v>180</v>
      </c>
      <c r="F67" s="1" t="s">
        <v>104</v>
      </c>
      <c r="G67" s="221">
        <f>'SK Production Salvage'!Q$12</f>
        <v>0</v>
      </c>
      <c r="I67" s="169">
        <v>51549.42</v>
      </c>
      <c r="J67" s="43"/>
      <c r="K67" s="44">
        <v>51549</v>
      </c>
      <c r="L67" s="44"/>
      <c r="M67" s="169">
        <f t="shared" ref="M67:M68" si="12">+((1-G67)*I67)-K67</f>
        <v>0.41999999999825377</v>
      </c>
      <c r="N67" s="44"/>
      <c r="O67" s="81">
        <v>3.2</v>
      </c>
      <c r="Q67" s="208">
        <f t="shared" ref="Q67:Q68" si="13">+M67/O67</f>
        <v>0.1312499999994543</v>
      </c>
      <c r="S67" s="207">
        <f t="shared" ref="S67:S68" si="14">+Q67/I67</f>
        <v>2.5461004216818406E-6</v>
      </c>
      <c r="T67" s="19"/>
      <c r="U67" s="281">
        <v>0</v>
      </c>
      <c r="W67" s="154">
        <v>0</v>
      </c>
      <c r="Y67" s="187">
        <f t="shared" ref="Y67:Y68" si="15">+Q67-W67</f>
        <v>0.1312499999994543</v>
      </c>
    </row>
    <row r="68" spans="1:25" x14ac:dyDescent="0.2">
      <c r="A68" s="21"/>
      <c r="C68" s="72" t="s">
        <v>156</v>
      </c>
      <c r="E68" s="1" t="s">
        <v>180</v>
      </c>
      <c r="F68" s="1" t="s">
        <v>104</v>
      </c>
      <c r="G68" s="221">
        <f>'SK Production Salvage'!Q$12</f>
        <v>0</v>
      </c>
      <c r="I68" s="171">
        <v>613424.43000000005</v>
      </c>
      <c r="J68" s="43"/>
      <c r="K68" s="45">
        <v>494206</v>
      </c>
      <c r="L68" s="44"/>
      <c r="M68" s="169">
        <f t="shared" si="12"/>
        <v>119218.43000000005</v>
      </c>
      <c r="N68" s="44"/>
      <c r="O68" s="76">
        <v>3.2</v>
      </c>
      <c r="Q68" s="205">
        <f t="shared" si="13"/>
        <v>37255.759375000016</v>
      </c>
      <c r="S68" s="207">
        <f t="shared" si="14"/>
        <v>6.0734065278423968E-2</v>
      </c>
      <c r="T68" s="19"/>
      <c r="U68" s="281">
        <v>6.0848571029360532E-2</v>
      </c>
      <c r="W68" s="158">
        <f t="shared" ref="W68" si="16">I68*U68</f>
        <v>37326</v>
      </c>
      <c r="Y68" s="187">
        <f t="shared" si="15"/>
        <v>-70.240624999983993</v>
      </c>
    </row>
    <row r="69" spans="1:25" x14ac:dyDescent="0.2">
      <c r="A69" s="21"/>
      <c r="C69" s="18"/>
      <c r="E69" s="1"/>
      <c r="F69" s="1"/>
      <c r="G69" s="32"/>
      <c r="I69" s="173"/>
      <c r="J69" s="48"/>
      <c r="K69" s="52"/>
      <c r="L69" s="52"/>
      <c r="M69" s="52"/>
      <c r="N69" s="52"/>
      <c r="O69" s="198"/>
      <c r="P69" s="48"/>
      <c r="Q69" s="204"/>
      <c r="R69" s="48"/>
      <c r="S69" s="54"/>
      <c r="T69" s="19"/>
      <c r="U69" s="281"/>
    </row>
    <row r="70" spans="1:25" x14ac:dyDescent="0.2">
      <c r="A70" s="21"/>
      <c r="C70" s="18" t="s">
        <v>111</v>
      </c>
      <c r="E70" s="1"/>
      <c r="F70" s="1"/>
      <c r="G70" s="32"/>
      <c r="I70" s="52">
        <f>+SUBTOTAL(9,I67:I69)</f>
        <v>664973.85000000009</v>
      </c>
      <c r="J70" s="48"/>
      <c r="K70" s="52">
        <f>+SUBTOTAL(9,K67:K69)</f>
        <v>545755</v>
      </c>
      <c r="L70" s="52"/>
      <c r="M70" s="52">
        <f>+SUBTOTAL(9,M67:M69)</f>
        <v>119218.85000000005</v>
      </c>
      <c r="N70" s="52"/>
      <c r="O70" s="198"/>
      <c r="P70" s="48"/>
      <c r="Q70" s="52">
        <f>+SUBTOTAL(9,Q67:Q69)</f>
        <v>37255.890625000015</v>
      </c>
      <c r="S70" s="207">
        <f t="shared" ref="S70" si="17">+Q70/I70</f>
        <v>5.6026098808246383E-2</v>
      </c>
      <c r="T70" s="19"/>
      <c r="U70" s="281">
        <v>5.6131530585751592E-2</v>
      </c>
      <c r="W70" s="173">
        <f>+SUBTOTAL(9,W67:W69)</f>
        <v>37326</v>
      </c>
      <c r="Y70" s="52">
        <f>+SUBTOTAL(9,Y67:Y69)</f>
        <v>-70.109374999984539</v>
      </c>
    </row>
    <row r="71" spans="1:25" x14ac:dyDescent="0.2">
      <c r="A71" s="21"/>
      <c r="C71" s="18"/>
      <c r="E71" s="1"/>
      <c r="F71" s="1"/>
      <c r="G71" s="32"/>
      <c r="I71" s="169"/>
      <c r="K71" s="33"/>
      <c r="L71" s="33"/>
      <c r="M71" s="33"/>
      <c r="N71" s="33"/>
      <c r="O71" s="196"/>
      <c r="Q71" s="167"/>
      <c r="S71" s="207"/>
      <c r="T71" s="19"/>
      <c r="U71" s="281"/>
    </row>
    <row r="72" spans="1:25" x14ac:dyDescent="0.2">
      <c r="A72" s="21">
        <v>312.02</v>
      </c>
      <c r="C72" s="71" t="s">
        <v>112</v>
      </c>
      <c r="E72" s="1"/>
      <c r="F72" s="1"/>
      <c r="G72" s="32"/>
      <c r="I72" s="169"/>
      <c r="K72" s="33"/>
      <c r="L72" s="33"/>
      <c r="M72" s="33"/>
      <c r="N72" s="33"/>
      <c r="O72" s="196"/>
      <c r="Q72" s="167"/>
      <c r="S72" s="20"/>
      <c r="T72" s="19"/>
      <c r="U72" s="281"/>
    </row>
    <row r="73" spans="1:25" x14ac:dyDescent="0.2">
      <c r="A73" s="21"/>
      <c r="C73" s="72" t="s">
        <v>157</v>
      </c>
      <c r="E73" s="1" t="s">
        <v>180</v>
      </c>
      <c r="F73" s="1" t="s">
        <v>104</v>
      </c>
      <c r="G73" s="221">
        <f>'SK Production Salvage'!Q$13</f>
        <v>0</v>
      </c>
      <c r="I73" s="169">
        <v>1501772.81</v>
      </c>
      <c r="J73" s="43"/>
      <c r="K73" s="44">
        <v>1161405</v>
      </c>
      <c r="L73" s="44"/>
      <c r="M73" s="169">
        <f t="shared" ref="M73:M74" si="18">+((1-G73)*I73)-K73</f>
        <v>340367.81000000006</v>
      </c>
      <c r="N73" s="44"/>
      <c r="O73" s="76">
        <v>3.3</v>
      </c>
      <c r="Q73" s="208">
        <f t="shared" ref="Q73:Q74" si="19">+M73/O73</f>
        <v>103141.76060606063</v>
      </c>
      <c r="S73" s="207">
        <f t="shared" ref="S73:S74" si="20">+Q73/I73</f>
        <v>6.8680002673680463E-2</v>
      </c>
      <c r="T73" s="19"/>
      <c r="U73" s="281">
        <v>6.8888582421464936E-2</v>
      </c>
      <c r="W73" s="154">
        <f t="shared" ref="W73:W74" si="21">I73*U73</f>
        <v>103455</v>
      </c>
      <c r="Y73" s="187">
        <f t="shared" ref="Y73:Y74" si="22">+Q73-W73</f>
        <v>-313.23939393936598</v>
      </c>
    </row>
    <row r="74" spans="1:25" x14ac:dyDescent="0.2">
      <c r="A74" s="21"/>
      <c r="C74" s="72" t="s">
        <v>158</v>
      </c>
      <c r="E74" s="1" t="s">
        <v>180</v>
      </c>
      <c r="F74" s="1" t="s">
        <v>104</v>
      </c>
      <c r="G74" s="221">
        <f>'SK Production Salvage'!Q$13</f>
        <v>0</v>
      </c>
      <c r="I74" s="171">
        <v>2298377.65</v>
      </c>
      <c r="J74" s="43"/>
      <c r="K74" s="45">
        <v>2214107</v>
      </c>
      <c r="L74" s="44"/>
      <c r="M74" s="169">
        <f t="shared" si="18"/>
        <v>84270.649999999907</v>
      </c>
      <c r="N74" s="44"/>
      <c r="O74" s="76">
        <v>10.3</v>
      </c>
      <c r="Q74" s="205">
        <f t="shared" si="19"/>
        <v>8181.6165048543589</v>
      </c>
      <c r="S74" s="207">
        <f t="shared" si="20"/>
        <v>3.5597354964073719E-3</v>
      </c>
      <c r="T74" s="19"/>
      <c r="U74" s="281">
        <v>3.5529409189999739E-3</v>
      </c>
      <c r="W74" s="158">
        <f t="shared" si="21"/>
        <v>8166</v>
      </c>
      <c r="Y74" s="187">
        <f t="shared" si="22"/>
        <v>15.616504854358936</v>
      </c>
    </row>
    <row r="75" spans="1:25" x14ac:dyDescent="0.2">
      <c r="A75" s="21"/>
      <c r="C75" s="18"/>
      <c r="E75" s="1"/>
      <c r="F75" s="1"/>
      <c r="G75" s="32"/>
      <c r="I75" s="173"/>
      <c r="J75" s="48"/>
      <c r="K75" s="52"/>
      <c r="L75" s="52"/>
      <c r="M75" s="52"/>
      <c r="N75" s="52"/>
      <c r="O75" s="198"/>
      <c r="P75" s="48"/>
      <c r="Q75" s="204"/>
      <c r="R75" s="48"/>
      <c r="S75" s="210"/>
      <c r="T75" s="19"/>
      <c r="U75" s="281"/>
    </row>
    <row r="76" spans="1:25" x14ac:dyDescent="0.2">
      <c r="A76" s="21"/>
      <c r="C76" s="18" t="s">
        <v>113</v>
      </c>
      <c r="E76" s="1"/>
      <c r="F76" s="1"/>
      <c r="G76" s="32"/>
      <c r="I76" s="173">
        <f>+SUBTOTAL(9,I73:I75)</f>
        <v>3800150.46</v>
      </c>
      <c r="J76" s="48"/>
      <c r="K76" s="173">
        <f>+SUBTOTAL(9,K73:K75)</f>
        <v>3375512</v>
      </c>
      <c r="L76" s="52"/>
      <c r="M76" s="173">
        <f>+SUBTOTAL(9,M73:M75)</f>
        <v>424638.45999999996</v>
      </c>
      <c r="N76" s="52"/>
      <c r="O76" s="198"/>
      <c r="P76" s="48"/>
      <c r="Q76" s="173">
        <f>+SUBTOTAL(9,Q73:Q75)</f>
        <v>111323.377110915</v>
      </c>
      <c r="S76" s="207">
        <f t="shared" ref="S76" si="23">+Q76/I76</f>
        <v>2.929446564884565E-2</v>
      </c>
      <c r="T76" s="19"/>
      <c r="U76" s="281">
        <v>2.9372784360753967E-2</v>
      </c>
      <c r="W76" s="52">
        <f>+SUBTOTAL(9,W73:W75)</f>
        <v>111621</v>
      </c>
      <c r="Y76" s="173">
        <f>+SUBTOTAL(9,Y73:Y75)</f>
        <v>-297.62288908500705</v>
      </c>
    </row>
    <row r="77" spans="1:25" x14ac:dyDescent="0.2">
      <c r="A77" s="21"/>
      <c r="C77" s="18"/>
      <c r="E77" s="1"/>
      <c r="F77" s="1"/>
      <c r="G77" s="32"/>
      <c r="I77" s="169"/>
      <c r="K77" s="33"/>
      <c r="L77" s="33"/>
      <c r="M77" s="33"/>
      <c r="N77" s="33"/>
      <c r="O77" s="196"/>
      <c r="Q77" s="167"/>
      <c r="S77" s="20"/>
      <c r="T77" s="19"/>
      <c r="U77" s="281"/>
    </row>
    <row r="78" spans="1:25" x14ac:dyDescent="0.2">
      <c r="A78" s="21">
        <v>314</v>
      </c>
      <c r="C78" t="s">
        <v>28</v>
      </c>
      <c r="I78" s="169"/>
      <c r="K78" s="33"/>
      <c r="L78" s="33"/>
      <c r="M78" s="33"/>
      <c r="N78" s="33"/>
      <c r="O78" s="196"/>
      <c r="T78" s="19"/>
      <c r="U78" s="281"/>
    </row>
    <row r="79" spans="1:25" x14ac:dyDescent="0.2">
      <c r="A79" s="21"/>
      <c r="C79" s="11" t="s">
        <v>57</v>
      </c>
      <c r="E79" s="275">
        <f>[1]LGE!$K$18</f>
        <v>27.303339715896861</v>
      </c>
      <c r="F79" s="1" t="s">
        <v>104</v>
      </c>
      <c r="G79" s="221">
        <f>'SK Production Salvage'!Q$14</f>
        <v>-1.1099999999999999E-2</v>
      </c>
      <c r="I79" s="169">
        <v>106008.99</v>
      </c>
      <c r="J79" s="43"/>
      <c r="K79" s="44">
        <v>116610</v>
      </c>
      <c r="L79" s="44"/>
      <c r="M79" s="169">
        <f t="shared" ref="M79:M90" si="24">+((1-G79)*I79)-K79</f>
        <v>-9424.3102110000036</v>
      </c>
      <c r="N79" s="44"/>
      <c r="O79" s="223">
        <f>'[2]314 PL'!$E$81</f>
        <v>27.303339715896861</v>
      </c>
      <c r="Q79" s="208">
        <v>0</v>
      </c>
      <c r="S79" s="207">
        <v>0</v>
      </c>
      <c r="T79" s="19"/>
      <c r="U79" s="281">
        <v>0</v>
      </c>
      <c r="W79" s="154">
        <v>0</v>
      </c>
      <c r="Y79" s="187">
        <f t="shared" ref="Y79:Y90" si="25">+Q79-W79</f>
        <v>0</v>
      </c>
    </row>
    <row r="80" spans="1:25" x14ac:dyDescent="0.2">
      <c r="A80" s="21"/>
      <c r="C80" s="11" t="s">
        <v>58</v>
      </c>
      <c r="E80" s="275">
        <f>[1]LGE!$K$18</f>
        <v>27.303339715896861</v>
      </c>
      <c r="F80" s="1" t="s">
        <v>104</v>
      </c>
      <c r="G80" s="221">
        <f>'SK Production Salvage'!Q$14</f>
        <v>-1.1099999999999999E-2</v>
      </c>
      <c r="I80" s="169">
        <v>19999</v>
      </c>
      <c r="J80" s="43"/>
      <c r="K80" s="44">
        <v>21999</v>
      </c>
      <c r="L80" s="44"/>
      <c r="M80" s="169">
        <f t="shared" si="24"/>
        <v>-1778.0111000000034</v>
      </c>
      <c r="N80" s="44"/>
      <c r="O80" s="223">
        <f>'[2]314 PL'!$E$81</f>
        <v>27.303339715896861</v>
      </c>
      <c r="Q80" s="208">
        <v>0</v>
      </c>
      <c r="S80" s="207">
        <v>0</v>
      </c>
      <c r="T80" s="19"/>
      <c r="U80" s="281">
        <v>0</v>
      </c>
      <c r="W80" s="154">
        <v>0</v>
      </c>
      <c r="Y80" s="187">
        <f t="shared" si="25"/>
        <v>0</v>
      </c>
    </row>
    <row r="81" spans="1:25" x14ac:dyDescent="0.2">
      <c r="A81" s="21"/>
      <c r="C81" s="11" t="s">
        <v>59</v>
      </c>
      <c r="E81" s="275">
        <f>[1]LGE!$K$18</f>
        <v>27.303339715896861</v>
      </c>
      <c r="F81" s="1" t="s">
        <v>104</v>
      </c>
      <c r="G81" s="221">
        <f>'SK Production Salvage'!Q$14</f>
        <v>-1.1099999999999999E-2</v>
      </c>
      <c r="I81" s="169">
        <v>581177</v>
      </c>
      <c r="J81" s="43"/>
      <c r="K81" s="44">
        <v>639295</v>
      </c>
      <c r="L81" s="44"/>
      <c r="M81" s="169">
        <f t="shared" si="24"/>
        <v>-51666.935300000012</v>
      </c>
      <c r="N81" s="44"/>
      <c r="O81" s="223">
        <f>'[2]314 PL'!$E$81</f>
        <v>27.303339715896861</v>
      </c>
      <c r="Q81" s="208">
        <v>0</v>
      </c>
      <c r="S81" s="207">
        <v>0</v>
      </c>
      <c r="T81" s="19"/>
      <c r="U81" s="281">
        <v>0</v>
      </c>
      <c r="W81" s="154">
        <v>0</v>
      </c>
      <c r="Y81" s="187">
        <f t="shared" si="25"/>
        <v>0</v>
      </c>
    </row>
    <row r="82" spans="1:25" x14ac:dyDescent="0.2">
      <c r="A82" s="21"/>
      <c r="C82" s="11" t="s">
        <v>60</v>
      </c>
      <c r="E82" s="275">
        <f>[1]LGE!$K$18</f>
        <v>27.303339715896861</v>
      </c>
      <c r="F82" s="1" t="s">
        <v>104</v>
      </c>
      <c r="G82" s="221">
        <f>'SK Production Salvage'!Q$14</f>
        <v>-1.1099999999999999E-2</v>
      </c>
      <c r="I82" s="169">
        <v>9318503.0500000007</v>
      </c>
      <c r="J82" s="43"/>
      <c r="K82" s="44">
        <v>8958801</v>
      </c>
      <c r="L82" s="44"/>
      <c r="M82" s="169">
        <f t="shared" si="24"/>
        <v>463137.43385499902</v>
      </c>
      <c r="N82" s="44"/>
      <c r="O82" s="223">
        <f>'[2]314 PL'!$E$81</f>
        <v>27.303339715896861</v>
      </c>
      <c r="Q82" s="208">
        <f t="shared" ref="Q82:Q90" si="26">+M82/O82</f>
        <v>16962.666057491344</v>
      </c>
      <c r="S82" s="207">
        <f t="shared" ref="S82:S90" si="27">+Q82/I82</f>
        <v>1.8203209213406163E-3</v>
      </c>
      <c r="T82" s="19"/>
      <c r="U82" s="281">
        <v>3.4891333753440147E-2</v>
      </c>
      <c r="W82" s="154">
        <f>I82*U82</f>
        <v>325135</v>
      </c>
      <c r="Y82" s="187">
        <f t="shared" si="25"/>
        <v>-308172.33394250867</v>
      </c>
    </row>
    <row r="83" spans="1:25" x14ac:dyDescent="0.2">
      <c r="A83" s="21"/>
      <c r="C83" s="11" t="s">
        <v>61</v>
      </c>
      <c r="E83" s="275">
        <f>[1]LGE!$K$18</f>
        <v>27.303339715896861</v>
      </c>
      <c r="F83" s="1" t="s">
        <v>104</v>
      </c>
      <c r="G83" s="221">
        <f>'SK Production Salvage'!Q$14</f>
        <v>-1.1099999999999999E-2</v>
      </c>
      <c r="I83" s="169">
        <v>7931771.7400000002</v>
      </c>
      <c r="J83" s="43"/>
      <c r="K83" s="44">
        <v>7826617</v>
      </c>
      <c r="L83" s="44"/>
      <c r="M83" s="169">
        <f t="shared" si="24"/>
        <v>193197.40631399956</v>
      </c>
      <c r="N83" s="44"/>
      <c r="O83" s="223">
        <f>'[2]314 PL'!$E$81</f>
        <v>27.303339715896861</v>
      </c>
      <c r="Q83" s="208">
        <f t="shared" si="26"/>
        <v>7075.9624399177055</v>
      </c>
      <c r="S83" s="207">
        <f t="shared" si="27"/>
        <v>8.9210363987576185E-4</v>
      </c>
      <c r="T83" s="19"/>
      <c r="U83" s="281">
        <v>2.8437278251781863E-2</v>
      </c>
      <c r="W83" s="154">
        <f t="shared" ref="W83:W90" si="28">I83*U83</f>
        <v>225558</v>
      </c>
      <c r="Y83" s="187">
        <f t="shared" si="25"/>
        <v>-218482.0375600823</v>
      </c>
    </row>
    <row r="84" spans="1:25" x14ac:dyDescent="0.2">
      <c r="A84" s="21"/>
      <c r="C84" s="11" t="s">
        <v>62</v>
      </c>
      <c r="E84" s="275">
        <f>[1]LGE!$K$18</f>
        <v>27.303339715896861</v>
      </c>
      <c r="F84" s="1" t="s">
        <v>104</v>
      </c>
      <c r="G84" s="221">
        <f>'SK Production Salvage'!Q$14</f>
        <v>-1.1099999999999999E-2</v>
      </c>
      <c r="I84" s="169">
        <v>16728286.689999999</v>
      </c>
      <c r="J84" s="43"/>
      <c r="K84" s="44">
        <v>11512691</v>
      </c>
      <c r="L84" s="44"/>
      <c r="M84" s="169">
        <f t="shared" si="24"/>
        <v>5401279.6722589992</v>
      </c>
      <c r="N84" s="44"/>
      <c r="O84" s="223">
        <f>'[2]314 PL'!$E$81</f>
        <v>27.303339715896861</v>
      </c>
      <c r="Q84" s="208">
        <f t="shared" si="26"/>
        <v>197824.87155277215</v>
      </c>
      <c r="S84" s="207">
        <f t="shared" si="27"/>
        <v>1.1825770039619769E-2</v>
      </c>
      <c r="T84" s="19"/>
      <c r="U84" s="281">
        <v>0.10395912218790411</v>
      </c>
      <c r="W84" s="154">
        <f t="shared" si="28"/>
        <v>1739058</v>
      </c>
      <c r="Y84" s="187">
        <f t="shared" si="25"/>
        <v>-1541233.1284472279</v>
      </c>
    </row>
    <row r="85" spans="1:25" x14ac:dyDescent="0.2">
      <c r="A85" s="21"/>
      <c r="C85" s="11" t="s">
        <v>63</v>
      </c>
      <c r="E85" s="275">
        <f>[1]LGE!$K$18</f>
        <v>27.303339715896861</v>
      </c>
      <c r="F85" s="1" t="s">
        <v>104</v>
      </c>
      <c r="G85" s="221">
        <f>'SK Production Salvage'!Q$14</f>
        <v>-1.1099999999999999E-2</v>
      </c>
      <c r="I85" s="169">
        <v>14686467.07</v>
      </c>
      <c r="J85" s="43"/>
      <c r="K85" s="44">
        <v>13065010</v>
      </c>
      <c r="L85" s="44"/>
      <c r="M85" s="169">
        <f t="shared" si="24"/>
        <v>1784476.8544769995</v>
      </c>
      <c r="N85" s="44"/>
      <c r="O85" s="223">
        <f>'[2]314 PL'!$E$81</f>
        <v>27.303339715896861</v>
      </c>
      <c r="Q85" s="208">
        <f t="shared" si="26"/>
        <v>65357.457111300602</v>
      </c>
      <c r="S85" s="207">
        <f t="shared" si="27"/>
        <v>4.4501823889835342E-3</v>
      </c>
      <c r="T85" s="19"/>
      <c r="U85" s="281">
        <v>1.3738021475031299E-2</v>
      </c>
      <c r="W85" s="154">
        <f t="shared" si="28"/>
        <v>201763</v>
      </c>
      <c r="Y85" s="187">
        <f t="shared" si="25"/>
        <v>-136405.54288869939</v>
      </c>
    </row>
    <row r="86" spans="1:25" x14ac:dyDescent="0.2">
      <c r="A86" s="21"/>
      <c r="C86" s="11" t="s">
        <v>64</v>
      </c>
      <c r="E86" s="275">
        <f>[1]LGE!$K$18</f>
        <v>27.303339715896861</v>
      </c>
      <c r="F86" s="1" t="s">
        <v>104</v>
      </c>
      <c r="G86" s="221">
        <f>'SK Production Salvage'!Q$14</f>
        <v>-1.1099999999999999E-2</v>
      </c>
      <c r="I86" s="169">
        <v>17091026.539999999</v>
      </c>
      <c r="J86" s="43"/>
      <c r="K86" s="44">
        <v>13298105</v>
      </c>
      <c r="L86" s="44"/>
      <c r="M86" s="169">
        <f t="shared" si="24"/>
        <v>3982631.9345939979</v>
      </c>
      <c r="N86" s="44"/>
      <c r="O86" s="223">
        <f>'[2]314 PL'!$E$81</f>
        <v>27.303339715896861</v>
      </c>
      <c r="Q86" s="208">
        <f t="shared" si="26"/>
        <v>145866.1092758255</v>
      </c>
      <c r="S86" s="207">
        <f t="shared" si="27"/>
        <v>8.5346605093871378E-3</v>
      </c>
      <c r="T86" s="19"/>
      <c r="U86" s="281">
        <v>1.8066147125648312E-2</v>
      </c>
      <c r="W86" s="154">
        <f t="shared" si="28"/>
        <v>308769</v>
      </c>
      <c r="Y86" s="187">
        <f t="shared" si="25"/>
        <v>-162902.8907241745</v>
      </c>
    </row>
    <row r="87" spans="1:25" x14ac:dyDescent="0.2">
      <c r="A87" s="21"/>
      <c r="C87" s="11" t="s">
        <v>65</v>
      </c>
      <c r="E87" s="275">
        <f>[1]LGE!$K$18</f>
        <v>27.303339715896861</v>
      </c>
      <c r="F87" s="1" t="s">
        <v>104</v>
      </c>
      <c r="G87" s="221">
        <f>'SK Production Salvage'!Q$14</f>
        <v>-1.1099999999999999E-2</v>
      </c>
      <c r="I87" s="169">
        <v>31675230.079999998</v>
      </c>
      <c r="J87" s="43"/>
      <c r="K87" s="44">
        <v>19495161</v>
      </c>
      <c r="L87" s="44"/>
      <c r="M87" s="169">
        <f t="shared" si="24"/>
        <v>12531664.133887995</v>
      </c>
      <c r="N87" s="44"/>
      <c r="O87" s="223">
        <f>'[2]314 PL'!$E$81</f>
        <v>27.303339715896861</v>
      </c>
      <c r="Q87" s="208">
        <f t="shared" si="26"/>
        <v>458979.16754087294</v>
      </c>
      <c r="S87" s="207">
        <f t="shared" si="27"/>
        <v>1.4490160493914649E-2</v>
      </c>
      <c r="T87" s="19"/>
      <c r="U87" s="281">
        <v>2.1779983863024873E-2</v>
      </c>
      <c r="W87" s="154">
        <f t="shared" si="28"/>
        <v>689886</v>
      </c>
      <c r="Y87" s="187">
        <f t="shared" si="25"/>
        <v>-230906.83245912706</v>
      </c>
    </row>
    <row r="88" spans="1:25" x14ac:dyDescent="0.2">
      <c r="A88" s="21"/>
      <c r="B88" s="23"/>
      <c r="C88" s="11" t="s">
        <v>66</v>
      </c>
      <c r="D88" s="19"/>
      <c r="E88" s="275">
        <f>[1]LGE!$K$18</f>
        <v>27.303339715896861</v>
      </c>
      <c r="F88" s="1" t="s">
        <v>104</v>
      </c>
      <c r="G88" s="221">
        <f>'SK Production Salvage'!Q$14</f>
        <v>-1.1099999999999999E-2</v>
      </c>
      <c r="I88" s="169">
        <v>42573105.700000003</v>
      </c>
      <c r="J88" s="43"/>
      <c r="K88" s="44">
        <v>28812799</v>
      </c>
      <c r="L88" s="44"/>
      <c r="M88" s="169">
        <f t="shared" si="24"/>
        <v>14232868.173269995</v>
      </c>
      <c r="N88" s="44"/>
      <c r="O88" s="223">
        <f>'[2]314 PL'!$E$81</f>
        <v>27.303339715896861</v>
      </c>
      <c r="Q88" s="208">
        <f t="shared" si="26"/>
        <v>521286.71149277652</v>
      </c>
      <c r="S88" s="207">
        <f t="shared" si="27"/>
        <v>1.2244507487100629E-2</v>
      </c>
      <c r="T88" s="19"/>
      <c r="U88" s="281">
        <v>1.8088720269237957E-2</v>
      </c>
      <c r="W88" s="154">
        <f t="shared" si="28"/>
        <v>770093.00000000012</v>
      </c>
      <c r="Y88" s="187">
        <f t="shared" si="25"/>
        <v>-248806.28850722359</v>
      </c>
    </row>
    <row r="89" spans="1:25" x14ac:dyDescent="0.2">
      <c r="A89" s="21"/>
      <c r="C89" s="72" t="s">
        <v>153</v>
      </c>
      <c r="D89" s="19"/>
      <c r="E89" s="275">
        <f>[1]LGE!$K$18</f>
        <v>27.303339715896861</v>
      </c>
      <c r="F89" s="1" t="s">
        <v>104</v>
      </c>
      <c r="G89" s="221">
        <f>'SK Production Salvage'!Q$14</f>
        <v>-1.1099999999999999E-2</v>
      </c>
      <c r="I89" s="169">
        <v>57000938.710000001</v>
      </c>
      <c r="J89" s="43"/>
      <c r="K89" s="44">
        <v>22348217</v>
      </c>
      <c r="L89" s="44"/>
      <c r="M89" s="169">
        <f t="shared" si="24"/>
        <v>35285432.129680991</v>
      </c>
      <c r="N89" s="44"/>
      <c r="O89" s="223">
        <f>'[2]314 PL'!$E$81</f>
        <v>27.303339715896861</v>
      </c>
      <c r="Q89" s="208">
        <f t="shared" si="26"/>
        <v>1292348.5733555411</v>
      </c>
      <c r="S89" s="207">
        <f t="shared" si="27"/>
        <v>2.2672408605944886E-2</v>
      </c>
      <c r="T89" s="19"/>
      <c r="U89" s="281">
        <v>2.3008971951718232E-2</v>
      </c>
      <c r="W89" s="154">
        <f t="shared" si="28"/>
        <v>1311533</v>
      </c>
      <c r="Y89" s="187">
        <f t="shared" si="25"/>
        <v>-19184.426644458901</v>
      </c>
    </row>
    <row r="90" spans="1:25" x14ac:dyDescent="0.2">
      <c r="A90" s="21"/>
      <c r="C90" s="72" t="s">
        <v>154</v>
      </c>
      <c r="E90" s="275">
        <f>[1]LGE!$K$18</f>
        <v>27.303339715896861</v>
      </c>
      <c r="F90" s="1" t="s">
        <v>104</v>
      </c>
      <c r="G90" s="221">
        <f>'SK Production Salvage'!Q$14</f>
        <v>-1.1099999999999999E-2</v>
      </c>
      <c r="I90" s="171">
        <v>20447426.609999999</v>
      </c>
      <c r="J90" s="43"/>
      <c r="K90" s="44">
        <v>2602945</v>
      </c>
      <c r="L90" s="44"/>
      <c r="M90" s="169">
        <f t="shared" si="24"/>
        <v>18071448.045370996</v>
      </c>
      <c r="N90" s="44"/>
      <c r="O90" s="223">
        <f>'[2]314 PL'!$E$81</f>
        <v>27.303339715896861</v>
      </c>
      <c r="Q90" s="205">
        <f t="shared" si="26"/>
        <v>661876.83387498674</v>
      </c>
      <c r="S90" s="207">
        <f t="shared" si="27"/>
        <v>3.2369688689885788E-2</v>
      </c>
      <c r="T90" s="19"/>
      <c r="U90" s="281">
        <v>2.197518585445115E-2</v>
      </c>
      <c r="W90" s="158">
        <f t="shared" si="28"/>
        <v>449336</v>
      </c>
      <c r="Y90" s="164">
        <f t="shared" si="25"/>
        <v>212540.83387498674</v>
      </c>
    </row>
    <row r="91" spans="1:25" x14ac:dyDescent="0.2">
      <c r="A91" s="21"/>
      <c r="E91" s="1"/>
      <c r="F91" s="1"/>
      <c r="G91" s="32"/>
      <c r="I91" s="169"/>
      <c r="K91" s="37"/>
      <c r="L91" s="33"/>
      <c r="M91" s="37"/>
      <c r="N91" s="33"/>
      <c r="O91" s="206"/>
      <c r="Q91" s="167"/>
      <c r="S91" s="20"/>
      <c r="T91" s="19"/>
      <c r="U91" s="281"/>
    </row>
    <row r="92" spans="1:25" x14ac:dyDescent="0.2">
      <c r="A92" s="21"/>
      <c r="C92" s="18" t="s">
        <v>29</v>
      </c>
      <c r="E92" s="1"/>
      <c r="F92" s="1"/>
      <c r="G92" s="32"/>
      <c r="I92" s="169">
        <f>+SUBTOTAL(9,I79:I91)</f>
        <v>218159941.18000001</v>
      </c>
      <c r="K92" s="169">
        <f>+SUBTOTAL(9,K79:K91)</f>
        <v>128698250</v>
      </c>
      <c r="L92" s="33"/>
      <c r="M92" s="169">
        <f>+SUBTOTAL(9,M79:M91)</f>
        <v>91883266.52709797</v>
      </c>
      <c r="N92" s="33"/>
      <c r="O92" s="196"/>
      <c r="Q92" s="169">
        <f>+SUBTOTAL(9,Q79:Q91)</f>
        <v>3367578.3527014842</v>
      </c>
      <c r="S92" s="207">
        <f t="shared" ref="S92" si="29">+Q92/I92</f>
        <v>1.5436281906232058E-2</v>
      </c>
      <c r="T92" s="19"/>
      <c r="U92" s="281">
        <v>2.759961781907554E-2</v>
      </c>
      <c r="W92" s="169">
        <f>+SUBTOTAL(9,W79:W91)</f>
        <v>6021131</v>
      </c>
      <c r="Y92" s="169">
        <f>+SUBTOTAL(9,Y79:Y91)</f>
        <v>-2653552.6472985158</v>
      </c>
    </row>
    <row r="93" spans="1:25" x14ac:dyDescent="0.2">
      <c r="A93" s="21"/>
      <c r="E93" s="1"/>
      <c r="F93" s="1"/>
      <c r="G93" s="32"/>
      <c r="I93" s="169"/>
      <c r="K93" s="33"/>
      <c r="L93" s="33"/>
      <c r="M93" s="33"/>
      <c r="N93" s="33"/>
      <c r="O93" s="196"/>
      <c r="Q93" s="167"/>
      <c r="S93" s="20"/>
      <c r="T93" s="19"/>
      <c r="U93" s="281"/>
    </row>
    <row r="94" spans="1:25" x14ac:dyDescent="0.2">
      <c r="A94" s="21">
        <v>315</v>
      </c>
      <c r="C94" t="s">
        <v>30</v>
      </c>
      <c r="I94" s="169"/>
      <c r="K94" s="33"/>
      <c r="L94" s="33"/>
      <c r="M94" s="33"/>
      <c r="N94" s="33"/>
      <c r="O94" s="196"/>
      <c r="T94" s="19"/>
      <c r="U94" s="281"/>
    </row>
    <row r="95" spans="1:25" x14ac:dyDescent="0.2">
      <c r="A95" s="21"/>
      <c r="C95" s="11" t="s">
        <v>57</v>
      </c>
      <c r="E95" s="1" t="str">
        <f>[1]LGE!$I$19</f>
        <v xml:space="preserve"> 185.3 - L0</v>
      </c>
      <c r="F95" s="1" t="s">
        <v>104</v>
      </c>
      <c r="G95" s="221">
        <f>'SK Production Salvage'!Q$15</f>
        <v>-5.000000000000001E-3</v>
      </c>
      <c r="I95" s="169">
        <v>1883656.22</v>
      </c>
      <c r="J95" s="43"/>
      <c r="K95" s="44">
        <v>2072022</v>
      </c>
      <c r="L95" s="44"/>
      <c r="M95" s="169">
        <f t="shared" ref="M95:M114" si="30">+((1-G95)*I95)-K95</f>
        <v>-178947.49890000024</v>
      </c>
      <c r="N95" s="44"/>
      <c r="O95" s="223">
        <f>'[2]315 PL'!$E$81</f>
        <v>27.688847260851077</v>
      </c>
      <c r="Q95" s="208">
        <v>0</v>
      </c>
      <c r="S95" s="207">
        <f t="shared" ref="S95:S114" si="31">+Q95/I95</f>
        <v>0</v>
      </c>
      <c r="T95" s="19"/>
      <c r="U95" s="281">
        <v>0</v>
      </c>
      <c r="W95" s="154">
        <v>0</v>
      </c>
      <c r="Y95" s="187">
        <f t="shared" ref="Y95:Y114" si="32">+Q95-W95</f>
        <v>0</v>
      </c>
    </row>
    <row r="96" spans="1:25" x14ac:dyDescent="0.2">
      <c r="A96" s="21"/>
      <c r="C96" s="11" t="s">
        <v>58</v>
      </c>
      <c r="E96" s="1" t="str">
        <f>[1]LGE!$I$19</f>
        <v xml:space="preserve"> 185.3 - L0</v>
      </c>
      <c r="F96" s="1" t="s">
        <v>104</v>
      </c>
      <c r="G96" s="221">
        <f>'SK Production Salvage'!Q$15</f>
        <v>-5.000000000000001E-3</v>
      </c>
      <c r="I96" s="169">
        <v>1238068.1499999999</v>
      </c>
      <c r="J96" s="43"/>
      <c r="K96" s="44">
        <v>1361875</v>
      </c>
      <c r="L96" s="44"/>
      <c r="M96" s="169">
        <f t="shared" si="30"/>
        <v>-117616.50925000012</v>
      </c>
      <c r="N96" s="44"/>
      <c r="O96" s="223">
        <f>'[2]315 PL'!$E$81</f>
        <v>27.688847260851077</v>
      </c>
      <c r="Q96" s="208">
        <v>0</v>
      </c>
      <c r="S96" s="207">
        <f t="shared" si="31"/>
        <v>0</v>
      </c>
      <c r="T96" s="19"/>
      <c r="U96" s="281">
        <v>0</v>
      </c>
      <c r="W96" s="154">
        <v>0</v>
      </c>
      <c r="Y96" s="187">
        <f t="shared" si="32"/>
        <v>0</v>
      </c>
    </row>
    <row r="97" spans="1:25" x14ac:dyDescent="0.2">
      <c r="A97" s="21"/>
      <c r="C97" s="11" t="s">
        <v>59</v>
      </c>
      <c r="E97" s="1" t="str">
        <f>[1]LGE!$I$19</f>
        <v xml:space="preserve"> 185.3 - L0</v>
      </c>
      <c r="F97" s="1" t="s">
        <v>104</v>
      </c>
      <c r="G97" s="221">
        <f>'SK Production Salvage'!Q$15</f>
        <v>-5.000000000000001E-3</v>
      </c>
      <c r="I97" s="169">
        <v>766540.94</v>
      </c>
      <c r="J97" s="43"/>
      <c r="K97" s="44">
        <v>843195</v>
      </c>
      <c r="L97" s="44"/>
      <c r="M97" s="169">
        <f t="shared" si="30"/>
        <v>-72821.35530000017</v>
      </c>
      <c r="N97" s="44"/>
      <c r="O97" s="223">
        <f>'[2]315 PL'!$E$81</f>
        <v>27.688847260851077</v>
      </c>
      <c r="Q97" s="208">
        <v>0</v>
      </c>
      <c r="S97" s="207">
        <f t="shared" si="31"/>
        <v>0</v>
      </c>
      <c r="T97" s="19"/>
      <c r="U97" s="281">
        <v>0</v>
      </c>
      <c r="W97" s="154">
        <v>0</v>
      </c>
      <c r="Y97" s="187">
        <f t="shared" si="32"/>
        <v>0</v>
      </c>
    </row>
    <row r="98" spans="1:25" x14ac:dyDescent="0.2">
      <c r="A98" s="21"/>
      <c r="C98" s="11" t="s">
        <v>60</v>
      </c>
      <c r="E98" s="1" t="str">
        <f>[1]LGE!$I$19</f>
        <v xml:space="preserve"> 185.3 - L0</v>
      </c>
      <c r="F98" s="1" t="s">
        <v>104</v>
      </c>
      <c r="G98" s="221">
        <f>'SK Production Salvage'!Q$15</f>
        <v>-5.000000000000001E-3</v>
      </c>
      <c r="I98" s="169">
        <v>5920913.9800000004</v>
      </c>
      <c r="J98" s="43"/>
      <c r="K98" s="44">
        <v>5264226</v>
      </c>
      <c r="L98" s="44"/>
      <c r="M98" s="169">
        <f t="shared" si="30"/>
        <v>686292.54989999998</v>
      </c>
      <c r="N98" s="44"/>
      <c r="O98" s="223">
        <f>'[2]315 PL'!$E$81</f>
        <v>27.688847260851077</v>
      </c>
      <c r="Q98" s="208">
        <f t="shared" ref="Q98:Q114" si="33">+M98/O98</f>
        <v>24785.883768817657</v>
      </c>
      <c r="S98" s="207">
        <f t="shared" si="31"/>
        <v>4.1861583959065815E-3</v>
      </c>
      <c r="T98" s="19"/>
      <c r="U98" s="281">
        <v>5.3295656897889933E-2</v>
      </c>
      <c r="W98" s="154">
        <f t="shared" ref="W98:W114" si="34">I98*U98</f>
        <v>315558.99999999994</v>
      </c>
      <c r="Y98" s="187">
        <f t="shared" si="32"/>
        <v>-290773.1162311823</v>
      </c>
    </row>
    <row r="99" spans="1:25" x14ac:dyDescent="0.2">
      <c r="A99" s="21"/>
      <c r="C99" s="72" t="s">
        <v>145</v>
      </c>
      <c r="E99" s="1" t="str">
        <f>[1]LGE!$I$19</f>
        <v xml:space="preserve"> 185.3 - L0</v>
      </c>
      <c r="F99" s="1" t="s">
        <v>104</v>
      </c>
      <c r="G99" s="221">
        <f>'SK Production Salvage'!Q$15</f>
        <v>-5.000000000000001E-3</v>
      </c>
      <c r="I99" s="169">
        <v>987949</v>
      </c>
      <c r="J99" s="43"/>
      <c r="K99" s="44">
        <v>1086744</v>
      </c>
      <c r="L99" s="44"/>
      <c r="M99" s="169">
        <f t="shared" si="30"/>
        <v>-93855.255000000121</v>
      </c>
      <c r="N99" s="44"/>
      <c r="O99" s="223">
        <f>'[2]315 PL'!$E$81</f>
        <v>27.688847260851077</v>
      </c>
      <c r="Q99" s="208">
        <v>0</v>
      </c>
      <c r="S99" s="207">
        <f t="shared" si="31"/>
        <v>0</v>
      </c>
      <c r="T99" s="19"/>
      <c r="U99" s="281">
        <v>0</v>
      </c>
      <c r="W99" s="154">
        <v>0</v>
      </c>
      <c r="Y99" s="187">
        <f t="shared" si="32"/>
        <v>0</v>
      </c>
    </row>
    <row r="100" spans="1:25" x14ac:dyDescent="0.2">
      <c r="A100" s="21"/>
      <c r="C100" s="11" t="s">
        <v>61</v>
      </c>
      <c r="E100" s="1" t="str">
        <f>[1]LGE!$I$19</f>
        <v xml:space="preserve"> 185.3 - L0</v>
      </c>
      <c r="F100" s="1" t="s">
        <v>104</v>
      </c>
      <c r="G100" s="221">
        <f>'SK Production Salvage'!Q$15</f>
        <v>-5.000000000000001E-3</v>
      </c>
      <c r="I100" s="169">
        <v>9434824.7699999996</v>
      </c>
      <c r="J100" s="43"/>
      <c r="K100" s="44">
        <v>5414071</v>
      </c>
      <c r="L100" s="44"/>
      <c r="M100" s="169">
        <f t="shared" si="30"/>
        <v>4067927.8938499987</v>
      </c>
      <c r="N100" s="44"/>
      <c r="O100" s="223">
        <f>'[2]315 PL'!$E$81</f>
        <v>27.688847260851077</v>
      </c>
      <c r="Q100" s="208">
        <f t="shared" si="33"/>
        <v>146915.7547631675</v>
      </c>
      <c r="S100" s="207">
        <f t="shared" si="31"/>
        <v>1.5571646357473103E-2</v>
      </c>
      <c r="T100" s="19"/>
      <c r="U100" s="282">
        <v>0.13244867079815412</v>
      </c>
      <c r="W100" s="154">
        <f t="shared" si="34"/>
        <v>1249630</v>
      </c>
      <c r="Y100" s="187">
        <f t="shared" si="32"/>
        <v>-1102714.2452368324</v>
      </c>
    </row>
    <row r="101" spans="1:25" x14ac:dyDescent="0.2">
      <c r="A101" s="21"/>
      <c r="C101" s="72" t="s">
        <v>146</v>
      </c>
      <c r="E101" s="1" t="str">
        <f>[1]LGE!$I$19</f>
        <v xml:space="preserve"> 185.3 - L0</v>
      </c>
      <c r="F101" s="1" t="s">
        <v>104</v>
      </c>
      <c r="G101" s="221">
        <f>'SK Production Salvage'!Q$15</f>
        <v>-5.000000000000001E-3</v>
      </c>
      <c r="I101" s="169">
        <v>2216498.98</v>
      </c>
      <c r="J101" s="43"/>
      <c r="K101" s="44">
        <v>2438149</v>
      </c>
      <c r="L101" s="44"/>
      <c r="M101" s="169">
        <f t="shared" si="30"/>
        <v>-210567.5251000002</v>
      </c>
      <c r="N101" s="44"/>
      <c r="O101" s="223">
        <f>'[2]315 PL'!$E$81</f>
        <v>27.688847260851077</v>
      </c>
      <c r="Q101" s="208">
        <v>0</v>
      </c>
      <c r="S101" s="207">
        <f t="shared" si="31"/>
        <v>0</v>
      </c>
      <c r="T101" s="19"/>
      <c r="U101" s="281">
        <v>0</v>
      </c>
      <c r="W101" s="154">
        <v>0</v>
      </c>
      <c r="Y101" s="187">
        <f t="shared" si="32"/>
        <v>0</v>
      </c>
    </row>
    <row r="102" spans="1:25" x14ac:dyDescent="0.2">
      <c r="A102" s="21"/>
      <c r="C102" s="11" t="s">
        <v>62</v>
      </c>
      <c r="E102" s="1" t="str">
        <f>[1]LGE!$I$19</f>
        <v xml:space="preserve"> 185.3 - L0</v>
      </c>
      <c r="F102" s="1" t="s">
        <v>104</v>
      </c>
      <c r="G102" s="221">
        <f>'SK Production Salvage'!Q$15</f>
        <v>-5.000000000000001E-3</v>
      </c>
      <c r="I102" s="169">
        <v>12602452.9</v>
      </c>
      <c r="J102" s="43"/>
      <c r="K102" s="44">
        <v>7468070</v>
      </c>
      <c r="L102" s="44"/>
      <c r="M102" s="169">
        <f t="shared" si="30"/>
        <v>5197395.1645</v>
      </c>
      <c r="N102" s="44"/>
      <c r="O102" s="223">
        <f>'[2]315 PL'!$E$81</f>
        <v>27.688847260851077</v>
      </c>
      <c r="Q102" s="208">
        <f t="shared" si="33"/>
        <v>187707.17016625439</v>
      </c>
      <c r="S102" s="207">
        <f t="shared" si="31"/>
        <v>1.4894494877759424E-2</v>
      </c>
      <c r="T102" s="19"/>
      <c r="U102" s="281">
        <v>0.1280000816349014</v>
      </c>
      <c r="W102" s="154">
        <f t="shared" si="34"/>
        <v>1613115</v>
      </c>
      <c r="Y102" s="187">
        <f t="shared" si="32"/>
        <v>-1425407.8298337455</v>
      </c>
    </row>
    <row r="103" spans="1:25" x14ac:dyDescent="0.2">
      <c r="A103" s="21"/>
      <c r="C103" s="72" t="s">
        <v>147</v>
      </c>
      <c r="E103" s="1" t="str">
        <f>[1]LGE!$I$19</f>
        <v xml:space="preserve"> 185.3 - L0</v>
      </c>
      <c r="F103" s="1" t="s">
        <v>104</v>
      </c>
      <c r="G103" s="221">
        <f>'SK Production Salvage'!Q$15</f>
        <v>-5.000000000000001E-3</v>
      </c>
      <c r="I103" s="169">
        <v>2199914.33</v>
      </c>
      <c r="J103" s="43"/>
      <c r="K103" s="44">
        <v>2419906</v>
      </c>
      <c r="L103" s="44"/>
      <c r="M103" s="169">
        <f t="shared" si="30"/>
        <v>-208992.0983500001</v>
      </c>
      <c r="N103" s="44"/>
      <c r="O103" s="223">
        <f>'[2]315 PL'!$E$81</f>
        <v>27.688847260851077</v>
      </c>
      <c r="Q103" s="208">
        <v>0</v>
      </c>
      <c r="S103" s="207">
        <f t="shared" si="31"/>
        <v>0</v>
      </c>
      <c r="T103" s="19"/>
      <c r="U103" s="281">
        <v>0</v>
      </c>
      <c r="W103" s="154">
        <v>0</v>
      </c>
      <c r="Y103" s="187">
        <f t="shared" si="32"/>
        <v>0</v>
      </c>
    </row>
    <row r="104" spans="1:25" x14ac:dyDescent="0.2">
      <c r="A104" s="21"/>
      <c r="C104" s="11" t="s">
        <v>63</v>
      </c>
      <c r="E104" s="1" t="str">
        <f>[1]LGE!$I$19</f>
        <v xml:space="preserve"> 185.3 - L0</v>
      </c>
      <c r="F104" s="1" t="s">
        <v>104</v>
      </c>
      <c r="G104" s="221">
        <f>'SK Production Salvage'!Q$15</f>
        <v>-5.000000000000001E-3</v>
      </c>
      <c r="I104" s="169">
        <v>15688648.699999999</v>
      </c>
      <c r="J104" s="43"/>
      <c r="K104" s="44">
        <v>8807564</v>
      </c>
      <c r="L104" s="44"/>
      <c r="M104" s="169">
        <f t="shared" si="30"/>
        <v>6959527.9434999973</v>
      </c>
      <c r="N104" s="44"/>
      <c r="O104" s="223">
        <f>'[2]315 PL'!$E$81</f>
        <v>27.688847260851077</v>
      </c>
      <c r="Q104" s="208">
        <f t="shared" si="33"/>
        <v>251347.69526285006</v>
      </c>
      <c r="S104" s="207">
        <f t="shared" si="31"/>
        <v>1.6020990721963842E-2</v>
      </c>
      <c r="T104" s="19"/>
      <c r="U104" s="281">
        <v>3.0863779874171063E-2</v>
      </c>
      <c r="W104" s="154">
        <f t="shared" si="34"/>
        <v>484211</v>
      </c>
      <c r="Y104" s="187">
        <f t="shared" si="32"/>
        <v>-232863.30473714994</v>
      </c>
    </row>
    <row r="105" spans="1:25" x14ac:dyDescent="0.2">
      <c r="A105" s="21"/>
      <c r="C105" s="72" t="s">
        <v>148</v>
      </c>
      <c r="E105" s="1" t="str">
        <f>[1]LGE!$I$19</f>
        <v xml:space="preserve"> 185.3 - L0</v>
      </c>
      <c r="F105" s="1" t="s">
        <v>104</v>
      </c>
      <c r="G105" s="221">
        <f>'SK Production Salvage'!Q$15</f>
        <v>-5.000000000000001E-3</v>
      </c>
      <c r="I105" s="169">
        <v>5541695</v>
      </c>
      <c r="J105" s="43"/>
      <c r="K105" s="44">
        <v>6317532</v>
      </c>
      <c r="L105" s="44"/>
      <c r="M105" s="169">
        <f t="shared" si="30"/>
        <v>-748128.52500000037</v>
      </c>
      <c r="N105" s="44"/>
      <c r="O105" s="223">
        <f>'[2]315 PL'!$E$81</f>
        <v>27.688847260851077</v>
      </c>
      <c r="Q105" s="208">
        <v>0</v>
      </c>
      <c r="S105" s="207">
        <f t="shared" si="31"/>
        <v>0</v>
      </c>
      <c r="T105" s="19"/>
      <c r="U105" s="281">
        <v>0</v>
      </c>
      <c r="W105" s="154">
        <v>0</v>
      </c>
      <c r="Y105" s="187">
        <f t="shared" si="32"/>
        <v>0</v>
      </c>
    </row>
    <row r="106" spans="1:25" x14ac:dyDescent="0.2">
      <c r="A106" s="21"/>
      <c r="C106" s="11" t="s">
        <v>64</v>
      </c>
      <c r="E106" s="1" t="str">
        <f>[1]LGE!$I$19</f>
        <v xml:space="preserve"> 185.3 - L0</v>
      </c>
      <c r="F106" s="1" t="s">
        <v>104</v>
      </c>
      <c r="G106" s="221">
        <f>'SK Production Salvage'!Q$15</f>
        <v>-5.000000000000001E-3</v>
      </c>
      <c r="I106" s="169">
        <v>7415271.5099999998</v>
      </c>
      <c r="J106" s="43"/>
      <c r="K106" s="44">
        <v>5475168</v>
      </c>
      <c r="L106" s="44"/>
      <c r="M106" s="169">
        <f t="shared" si="30"/>
        <v>1977179.8675499987</v>
      </c>
      <c r="N106" s="44"/>
      <c r="O106" s="223">
        <f>'[2]315 PL'!$E$81</f>
        <v>27.688847260851077</v>
      </c>
      <c r="Q106" s="208">
        <f t="shared" si="33"/>
        <v>71407.084914853389</v>
      </c>
      <c r="S106" s="207">
        <f t="shared" si="31"/>
        <v>9.6297330203696605E-3</v>
      </c>
      <c r="T106" s="19"/>
      <c r="U106" s="281">
        <v>2.1071379488840861E-2</v>
      </c>
      <c r="W106" s="154">
        <f t="shared" si="34"/>
        <v>156250</v>
      </c>
      <c r="Y106" s="187">
        <f t="shared" si="32"/>
        <v>-84842.915085146611</v>
      </c>
    </row>
    <row r="107" spans="1:25" x14ac:dyDescent="0.2">
      <c r="A107" s="21"/>
      <c r="C107" s="72" t="s">
        <v>149</v>
      </c>
      <c r="E107" s="1" t="str">
        <f>[1]LGE!$I$19</f>
        <v xml:space="preserve"> 185.3 - L0</v>
      </c>
      <c r="F107" s="1" t="s">
        <v>104</v>
      </c>
      <c r="G107" s="221">
        <f>'SK Production Salvage'!Q$15</f>
        <v>-5.000000000000001E-3</v>
      </c>
      <c r="I107" s="169">
        <v>4505053.4000000004</v>
      </c>
      <c r="J107" s="43"/>
      <c r="K107" s="44">
        <v>5135761</v>
      </c>
      <c r="L107" s="44"/>
      <c r="M107" s="169">
        <f t="shared" si="30"/>
        <v>-608182.33300000057</v>
      </c>
      <c r="N107" s="44"/>
      <c r="O107" s="223">
        <f>'[2]315 PL'!$E$81</f>
        <v>27.688847260851077</v>
      </c>
      <c r="Q107" s="208">
        <v>0</v>
      </c>
      <c r="S107" s="207">
        <f t="shared" si="31"/>
        <v>0</v>
      </c>
      <c r="T107" s="19"/>
      <c r="U107" s="281">
        <v>0</v>
      </c>
      <c r="W107" s="154">
        <v>0</v>
      </c>
      <c r="Y107" s="187">
        <f t="shared" si="32"/>
        <v>0</v>
      </c>
    </row>
    <row r="108" spans="1:25" x14ac:dyDescent="0.2">
      <c r="A108" s="21"/>
      <c r="C108" s="11" t="s">
        <v>65</v>
      </c>
      <c r="E108" s="1" t="str">
        <f>[1]LGE!$I$19</f>
        <v xml:space="preserve"> 185.3 - L0</v>
      </c>
      <c r="F108" s="1" t="s">
        <v>104</v>
      </c>
      <c r="G108" s="221">
        <f>'SK Production Salvage'!Q$15</f>
        <v>-5.000000000000001E-3</v>
      </c>
      <c r="I108" s="169">
        <v>15049879.17</v>
      </c>
      <c r="J108" s="43"/>
      <c r="K108" s="44">
        <v>13392025</v>
      </c>
      <c r="L108" s="44"/>
      <c r="M108" s="169">
        <f t="shared" si="30"/>
        <v>1733103.565849999</v>
      </c>
      <c r="N108" s="44"/>
      <c r="O108" s="223">
        <f>'[2]315 PL'!$E$81</f>
        <v>27.688847260851077</v>
      </c>
      <c r="Q108" s="208">
        <f t="shared" si="33"/>
        <v>62592.116945959431</v>
      </c>
      <c r="S108" s="207">
        <f t="shared" si="31"/>
        <v>4.1589780382243046E-3</v>
      </c>
      <c r="T108" s="19"/>
      <c r="U108" s="281">
        <v>1.2127871455860997E-2</v>
      </c>
      <c r="W108" s="154">
        <f t="shared" si="34"/>
        <v>182523</v>
      </c>
      <c r="Y108" s="187">
        <f t="shared" si="32"/>
        <v>-119930.88305404058</v>
      </c>
    </row>
    <row r="109" spans="1:25" x14ac:dyDescent="0.2">
      <c r="A109" s="21"/>
      <c r="C109" s="72" t="s">
        <v>150</v>
      </c>
      <c r="E109" s="1" t="str">
        <f>[1]LGE!$I$19</f>
        <v xml:space="preserve"> 185.3 - L0</v>
      </c>
      <c r="F109" s="1" t="s">
        <v>104</v>
      </c>
      <c r="G109" s="221">
        <f>'SK Production Salvage'!Q$15</f>
        <v>-5.000000000000001E-3</v>
      </c>
      <c r="I109" s="169">
        <v>2531773</v>
      </c>
      <c r="J109" s="43"/>
      <c r="K109" s="44">
        <v>2886221</v>
      </c>
      <c r="L109" s="44"/>
      <c r="M109" s="169">
        <f t="shared" si="30"/>
        <v>-341789.13500000024</v>
      </c>
      <c r="N109" s="44"/>
      <c r="O109" s="223">
        <f>'[2]315 PL'!$E$81</f>
        <v>27.688847260851077</v>
      </c>
      <c r="Q109" s="208">
        <v>0</v>
      </c>
      <c r="S109" s="207">
        <f t="shared" si="31"/>
        <v>0</v>
      </c>
      <c r="T109" s="19"/>
      <c r="U109" s="281">
        <v>0</v>
      </c>
      <c r="W109" s="154">
        <v>0</v>
      </c>
      <c r="Y109" s="187">
        <f t="shared" si="32"/>
        <v>0</v>
      </c>
    </row>
    <row r="110" spans="1:25" x14ac:dyDescent="0.2">
      <c r="A110" s="21"/>
      <c r="C110" s="11" t="s">
        <v>66</v>
      </c>
      <c r="E110" s="1" t="str">
        <f>[1]LGE!$I$19</f>
        <v xml:space="preserve"> 185.3 - L0</v>
      </c>
      <c r="F110" s="1" t="s">
        <v>104</v>
      </c>
      <c r="G110" s="221">
        <f>'SK Production Salvage'!Q$15</f>
        <v>-5.000000000000001E-3</v>
      </c>
      <c r="I110" s="169">
        <v>24032537.030000001</v>
      </c>
      <c r="J110" s="43"/>
      <c r="K110" s="44">
        <v>17602916</v>
      </c>
      <c r="L110" s="44"/>
      <c r="M110" s="169">
        <f t="shared" si="30"/>
        <v>6549783.7151499987</v>
      </c>
      <c r="N110" s="44"/>
      <c r="O110" s="223">
        <f>'[2]315 PL'!$E$81</f>
        <v>27.688847260851077</v>
      </c>
      <c r="Q110" s="208">
        <f t="shared" si="33"/>
        <v>236549.52672625912</v>
      </c>
      <c r="S110" s="207">
        <f t="shared" si="31"/>
        <v>9.8428861851319535E-3</v>
      </c>
      <c r="T110" s="19"/>
      <c r="U110" s="281">
        <v>1.7466570403116527E-2</v>
      </c>
      <c r="W110" s="154">
        <f t="shared" si="34"/>
        <v>419766</v>
      </c>
      <c r="Y110" s="187">
        <f t="shared" si="32"/>
        <v>-183216.47327374088</v>
      </c>
    </row>
    <row r="111" spans="1:25" x14ac:dyDescent="0.2">
      <c r="A111" s="21"/>
      <c r="C111" s="72" t="s">
        <v>151</v>
      </c>
      <c r="E111" s="1" t="str">
        <f>[1]LGE!$I$19</f>
        <v xml:space="preserve"> 185.3 - L0</v>
      </c>
      <c r="F111" s="1" t="s">
        <v>104</v>
      </c>
      <c r="G111" s="221">
        <f>'SK Production Salvage'!Q$15</f>
        <v>-5.000000000000001E-3</v>
      </c>
      <c r="I111" s="169">
        <v>5864978.5199999996</v>
      </c>
      <c r="J111" s="43"/>
      <c r="K111" s="44">
        <v>5812660</v>
      </c>
      <c r="L111" s="44"/>
      <c r="M111" s="169">
        <f t="shared" si="30"/>
        <v>81643.412599998526</v>
      </c>
      <c r="N111" s="44"/>
      <c r="O111" s="223">
        <f>'[2]315 PL'!$E$81</f>
        <v>27.688847260851077</v>
      </c>
      <c r="Q111" s="208">
        <f t="shared" si="33"/>
        <v>2948.6028013680857</v>
      </c>
      <c r="S111" s="207">
        <f t="shared" si="31"/>
        <v>5.0274741694503015E-4</v>
      </c>
      <c r="T111" s="19"/>
      <c r="U111" s="281">
        <v>6.484252221950166E-3</v>
      </c>
      <c r="W111" s="154">
        <f t="shared" si="34"/>
        <v>38029.999999999993</v>
      </c>
      <c r="Y111" s="187">
        <f t="shared" si="32"/>
        <v>-35081.397198631908</v>
      </c>
    </row>
    <row r="112" spans="1:25" x14ac:dyDescent="0.2">
      <c r="A112" s="21"/>
      <c r="C112" s="72" t="s">
        <v>153</v>
      </c>
      <c r="E112" s="1" t="str">
        <f>[1]LGE!$I$19</f>
        <v xml:space="preserve"> 185.3 - L0</v>
      </c>
      <c r="F112" s="1" t="s">
        <v>104</v>
      </c>
      <c r="G112" s="221">
        <f>'SK Production Salvage'!Q$15</f>
        <v>-5.000000000000001E-3</v>
      </c>
      <c r="I112" s="169">
        <v>49158784.469999999</v>
      </c>
      <c r="J112" s="43"/>
      <c r="K112" s="44">
        <v>25131907</v>
      </c>
      <c r="L112" s="44"/>
      <c r="M112" s="169">
        <f t="shared" si="30"/>
        <v>24272671.392349996</v>
      </c>
      <c r="N112" s="44"/>
      <c r="O112" s="223">
        <f>'[2]315 PL'!$E$81</f>
        <v>27.688847260851077</v>
      </c>
      <c r="Q112" s="208">
        <f t="shared" si="33"/>
        <v>876622.67640404194</v>
      </c>
      <c r="S112" s="207">
        <f t="shared" si="31"/>
        <v>1.783247258562742E-2</v>
      </c>
      <c r="T112" s="19"/>
      <c r="U112" s="281">
        <v>2.1392453278452676E-2</v>
      </c>
      <c r="W112" s="154">
        <f t="shared" si="34"/>
        <v>1051627</v>
      </c>
      <c r="Y112" s="187">
        <f t="shared" si="32"/>
        <v>-175004.32359595806</v>
      </c>
    </row>
    <row r="113" spans="1:25" x14ac:dyDescent="0.2">
      <c r="A113" s="21"/>
      <c r="C113" s="72" t="s">
        <v>152</v>
      </c>
      <c r="E113" s="1" t="str">
        <f>[1]LGE!$I$19</f>
        <v xml:space="preserve"> 185.3 - L0</v>
      </c>
      <c r="F113" s="1" t="s">
        <v>104</v>
      </c>
      <c r="G113" s="221">
        <f>'SK Production Salvage'!Q$15</f>
        <v>-5.000000000000001E-3</v>
      </c>
      <c r="I113" s="169">
        <v>2736920</v>
      </c>
      <c r="J113" s="43"/>
      <c r="K113" s="44">
        <v>2325798</v>
      </c>
      <c r="L113" s="44"/>
      <c r="M113" s="169">
        <f t="shared" si="30"/>
        <v>424806.59999999963</v>
      </c>
      <c r="N113" s="44"/>
      <c r="O113" s="223">
        <f>'[2]315 PL'!$E$81</f>
        <v>27.688847260851077</v>
      </c>
      <c r="Q113" s="208">
        <f t="shared" si="33"/>
        <v>15342.15548946411</v>
      </c>
      <c r="S113" s="207">
        <f t="shared" si="31"/>
        <v>5.6056280378908082E-3</v>
      </c>
      <c r="T113" s="19"/>
      <c r="U113" s="281">
        <v>1.0182614033292898E-2</v>
      </c>
      <c r="W113" s="154">
        <f t="shared" si="34"/>
        <v>27868.999999999996</v>
      </c>
      <c r="Y113" s="187">
        <f t="shared" si="32"/>
        <v>-12526.844510535886</v>
      </c>
    </row>
    <row r="114" spans="1:25" x14ac:dyDescent="0.2">
      <c r="A114" s="21"/>
      <c r="C114" s="72" t="s">
        <v>154</v>
      </c>
      <c r="E114" s="1" t="str">
        <f>[1]LGE!$I$19</f>
        <v xml:space="preserve"> 185.3 - L0</v>
      </c>
      <c r="F114" s="1" t="s">
        <v>104</v>
      </c>
      <c r="G114" s="221">
        <f>'SK Production Salvage'!Q$15</f>
        <v>-5.000000000000001E-3</v>
      </c>
      <c r="I114" s="171">
        <v>8302486.2999999998</v>
      </c>
      <c r="J114" s="43"/>
      <c r="K114" s="44">
        <v>191917</v>
      </c>
      <c r="L114" s="44"/>
      <c r="M114" s="169">
        <f t="shared" si="30"/>
        <v>8152081.7314999988</v>
      </c>
      <c r="N114" s="44"/>
      <c r="O114" s="223">
        <f>'[2]315 PL'!$E$81</f>
        <v>27.688847260851077</v>
      </c>
      <c r="Q114" s="205">
        <f t="shared" si="33"/>
        <v>294417.51961361454</v>
      </c>
      <c r="S114" s="207">
        <f t="shared" si="31"/>
        <v>3.5461367712659106E-2</v>
      </c>
      <c r="T114" s="19"/>
      <c r="U114" s="281">
        <v>2.3709644663912302E-2</v>
      </c>
      <c r="W114" s="158">
        <f t="shared" si="34"/>
        <v>196849</v>
      </c>
      <c r="Y114" s="164">
        <f t="shared" si="32"/>
        <v>97568.519613614539</v>
      </c>
    </row>
    <row r="115" spans="1:25" x14ac:dyDescent="0.2">
      <c r="A115" s="21"/>
      <c r="E115" s="1"/>
      <c r="F115" s="1"/>
      <c r="G115" s="32"/>
      <c r="I115" s="169"/>
      <c r="K115" s="37"/>
      <c r="L115" s="33"/>
      <c r="M115" s="37"/>
      <c r="N115" s="33"/>
      <c r="O115" s="206"/>
      <c r="Q115" s="167"/>
      <c r="S115" s="20"/>
      <c r="T115" s="19"/>
      <c r="U115" s="281"/>
    </row>
    <row r="116" spans="1:25" x14ac:dyDescent="0.2">
      <c r="A116" s="21"/>
      <c r="C116" s="18" t="s">
        <v>31</v>
      </c>
      <c r="E116" s="1"/>
      <c r="F116" s="1"/>
      <c r="G116" s="32"/>
      <c r="I116" s="33">
        <f>+SUBTOTAL(9,I95:I115)</f>
        <v>178078846.37</v>
      </c>
      <c r="K116" s="33">
        <f>+SUBTOTAL(9,K95:K115)</f>
        <v>121447727</v>
      </c>
      <c r="L116" s="33"/>
      <c r="M116" s="33">
        <f>+SUBTOTAL(9,M95:M115)</f>
        <v>57521513.601849988</v>
      </c>
      <c r="N116" s="33"/>
      <c r="O116" s="196"/>
      <c r="Q116" s="33">
        <f>+SUBTOTAL(9,Q95:Q115)</f>
        <v>2170636.1868566503</v>
      </c>
      <c r="S116" s="207">
        <f t="shared" ref="S116" si="35">+Q116/I116</f>
        <v>1.21891860324985E-2</v>
      </c>
      <c r="T116" s="19"/>
      <c r="U116" s="281">
        <v>3.22072448070745E-2</v>
      </c>
      <c r="W116" s="33">
        <f>+SUBTOTAL(9,W95:W115)</f>
        <v>5735429</v>
      </c>
      <c r="Y116" s="33">
        <f>+SUBTOTAL(9,Y95:Y115)</f>
        <v>-3564792.8131433493</v>
      </c>
    </row>
    <row r="117" spans="1:25" x14ac:dyDescent="0.2">
      <c r="A117" s="21"/>
      <c r="E117" s="1"/>
      <c r="F117" s="1"/>
      <c r="G117" s="32"/>
      <c r="I117" s="169"/>
      <c r="K117" s="33"/>
      <c r="L117" s="33"/>
      <c r="M117" s="33"/>
      <c r="N117" s="33"/>
      <c r="O117" s="196"/>
      <c r="Q117" s="167"/>
      <c r="S117" s="20"/>
      <c r="T117" s="19"/>
      <c r="U117" s="281"/>
    </row>
    <row r="118" spans="1:25" x14ac:dyDescent="0.2">
      <c r="A118" s="21">
        <v>316</v>
      </c>
      <c r="B118" t="s">
        <v>0</v>
      </c>
      <c r="C118" t="s">
        <v>135</v>
      </c>
      <c r="I118" s="169"/>
      <c r="K118" s="33"/>
      <c r="L118" s="33"/>
      <c r="M118" s="33"/>
      <c r="N118" s="33"/>
      <c r="O118" s="196"/>
      <c r="T118" s="19"/>
      <c r="U118" s="281"/>
    </row>
    <row r="119" spans="1:25" x14ac:dyDescent="0.2">
      <c r="A119" s="21"/>
      <c r="C119" s="11" t="s">
        <v>68</v>
      </c>
      <c r="E119" s="1" t="str">
        <f>[1]LGE!$I$20</f>
        <v>45 - R2.5</v>
      </c>
      <c r="F119" s="1" t="s">
        <v>104</v>
      </c>
      <c r="G119" s="221">
        <f>'SK Production Salvage'!Q$16</f>
        <v>0</v>
      </c>
      <c r="I119" s="169">
        <v>38745.620000000003</v>
      </c>
      <c r="J119" s="43"/>
      <c r="K119" s="44">
        <v>42620</v>
      </c>
      <c r="L119" s="44"/>
      <c r="M119" s="169">
        <f t="shared" ref="M119:M134" si="36">+((1-G119)*I119)-K119</f>
        <v>-3874.3799999999974</v>
      </c>
      <c r="N119" s="44"/>
      <c r="O119" s="223">
        <f>'[2]316 PL'!$E$91</f>
        <v>20.987639375778283</v>
      </c>
      <c r="Q119" s="208">
        <v>0</v>
      </c>
      <c r="S119" s="207">
        <f t="shared" ref="S119:S134" si="37">+Q119/I119</f>
        <v>0</v>
      </c>
      <c r="T119" s="19"/>
      <c r="U119" s="281">
        <v>0</v>
      </c>
      <c r="W119" s="154">
        <v>0</v>
      </c>
      <c r="Y119" s="187">
        <f t="shared" ref="Y119:Y134" si="38">+Q119-W119</f>
        <v>0</v>
      </c>
    </row>
    <row r="120" spans="1:25" x14ac:dyDescent="0.2">
      <c r="A120" s="21"/>
      <c r="C120" s="11" t="s">
        <v>69</v>
      </c>
      <c r="E120" s="1" t="str">
        <f>[1]LGE!$I$20</f>
        <v>45 - R2.5</v>
      </c>
      <c r="F120" s="1" t="s">
        <v>104</v>
      </c>
      <c r="G120" s="221">
        <f>'SK Production Salvage'!Q$16</f>
        <v>0</v>
      </c>
      <c r="I120" s="169">
        <v>11664.48</v>
      </c>
      <c r="J120" s="43"/>
      <c r="K120" s="44">
        <v>12831</v>
      </c>
      <c r="L120" s="44"/>
      <c r="M120" s="169">
        <f t="shared" si="36"/>
        <v>-1166.5200000000004</v>
      </c>
      <c r="N120" s="44"/>
      <c r="O120" s="223">
        <f>'[2]316 PL'!$E$91</f>
        <v>20.987639375778283</v>
      </c>
      <c r="Q120" s="208">
        <v>0</v>
      </c>
      <c r="S120" s="207">
        <f t="shared" si="37"/>
        <v>0</v>
      </c>
      <c r="T120" s="19"/>
      <c r="U120" s="281">
        <v>0</v>
      </c>
      <c r="W120" s="154">
        <v>0</v>
      </c>
      <c r="Y120" s="187">
        <f t="shared" si="38"/>
        <v>0</v>
      </c>
    </row>
    <row r="121" spans="1:25" x14ac:dyDescent="0.2">
      <c r="A121" s="21"/>
      <c r="C121" s="11" t="s">
        <v>70</v>
      </c>
      <c r="E121" s="1" t="str">
        <f>[1]LGE!$I$20</f>
        <v>45 - R2.5</v>
      </c>
      <c r="F121" s="1" t="s">
        <v>104</v>
      </c>
      <c r="G121" s="221">
        <f>'SK Production Salvage'!Q$16</f>
        <v>0</v>
      </c>
      <c r="I121" s="169">
        <v>87249.03</v>
      </c>
      <c r="J121" s="43"/>
      <c r="K121" s="44">
        <v>30774</v>
      </c>
      <c r="L121" s="44"/>
      <c r="M121" s="169">
        <f t="shared" si="36"/>
        <v>56475.03</v>
      </c>
      <c r="N121" s="44"/>
      <c r="O121" s="223">
        <f>'[2]316 PL'!$E$91</f>
        <v>20.987639375778283</v>
      </c>
      <c r="Q121" s="208">
        <f t="shared" ref="Q121:Q134" si="39">+M121/O121</f>
        <v>2690.8709926270944</v>
      </c>
      <c r="S121" s="207">
        <f t="shared" si="37"/>
        <v>3.08412711594283E-2</v>
      </c>
      <c r="T121" s="19"/>
      <c r="U121" s="281">
        <v>0.18803647444561847</v>
      </c>
      <c r="W121" s="154">
        <f t="shared" ref="W121:W134" si="40">I121*U121</f>
        <v>16406</v>
      </c>
      <c r="Y121" s="187">
        <f t="shared" si="38"/>
        <v>-13715.129007372905</v>
      </c>
    </row>
    <row r="122" spans="1:25" x14ac:dyDescent="0.2">
      <c r="A122" s="21">
        <v>316</v>
      </c>
      <c r="B122" t="s">
        <v>0</v>
      </c>
      <c r="C122" t="s">
        <v>136</v>
      </c>
      <c r="E122" s="1" t="str">
        <f>[1]LGE!$I$20</f>
        <v>45 - R2.5</v>
      </c>
      <c r="F122" s="1"/>
      <c r="G122" s="221">
        <f>'SK Production Salvage'!Q$16</f>
        <v>0</v>
      </c>
      <c r="I122" s="169"/>
      <c r="J122" s="43"/>
      <c r="K122" s="44"/>
      <c r="L122" s="44"/>
      <c r="M122" s="169">
        <f t="shared" si="36"/>
        <v>0</v>
      </c>
      <c r="N122" s="44"/>
      <c r="O122" s="223">
        <f>'[2]316 PL'!$E$91</f>
        <v>20.987639375778283</v>
      </c>
      <c r="Q122" s="209" t="s">
        <v>0</v>
      </c>
      <c r="S122" s="207">
        <v>0</v>
      </c>
      <c r="T122" s="19"/>
      <c r="U122" s="281">
        <v>0</v>
      </c>
      <c r="Y122" s="187">
        <v>0</v>
      </c>
    </row>
    <row r="123" spans="1:25" x14ac:dyDescent="0.2">
      <c r="A123" s="21"/>
      <c r="C123" s="72" t="s">
        <v>145</v>
      </c>
      <c r="E123" s="1" t="str">
        <f>[1]LGE!$I$20</f>
        <v>45 - R2.5</v>
      </c>
      <c r="F123" s="1" t="s">
        <v>104</v>
      </c>
      <c r="G123" s="221">
        <f>'SK Production Salvage'!Q$16</f>
        <v>0</v>
      </c>
      <c r="I123" s="169">
        <v>6464.3</v>
      </c>
      <c r="J123" s="43"/>
      <c r="K123" s="44">
        <v>7111</v>
      </c>
      <c r="L123" s="44"/>
      <c r="M123" s="169">
        <f t="shared" si="36"/>
        <v>-646.69999999999982</v>
      </c>
      <c r="N123" s="44"/>
      <c r="O123" s="223">
        <f>'[2]316 PL'!$E$91</f>
        <v>20.987639375778283</v>
      </c>
      <c r="Q123" s="208">
        <v>0</v>
      </c>
      <c r="S123" s="207">
        <f t="shared" si="37"/>
        <v>0</v>
      </c>
      <c r="T123" s="19"/>
      <c r="U123" s="281">
        <v>0</v>
      </c>
      <c r="W123" s="154">
        <v>0</v>
      </c>
      <c r="Y123" s="187">
        <f t="shared" si="38"/>
        <v>0</v>
      </c>
    </row>
    <row r="124" spans="1:25" x14ac:dyDescent="0.2">
      <c r="A124" s="21"/>
      <c r="C124" s="11" t="s">
        <v>61</v>
      </c>
      <c r="E124" s="1" t="str">
        <f>[1]LGE!$I$20</f>
        <v>45 - R2.5</v>
      </c>
      <c r="F124" s="1" t="s">
        <v>104</v>
      </c>
      <c r="G124" s="221">
        <f>'SK Production Salvage'!Q$16</f>
        <v>0</v>
      </c>
      <c r="I124" s="169">
        <v>96972.33</v>
      </c>
      <c r="J124" s="43"/>
      <c r="K124" s="44">
        <v>39551</v>
      </c>
      <c r="L124" s="44"/>
      <c r="M124" s="169">
        <f t="shared" si="36"/>
        <v>57421.33</v>
      </c>
      <c r="N124" s="44"/>
      <c r="O124" s="223">
        <f>'[2]316 PL'!$E$91</f>
        <v>20.987639375778283</v>
      </c>
      <c r="Q124" s="208">
        <f t="shared" si="39"/>
        <v>2735.959436499068</v>
      </c>
      <c r="S124" s="207">
        <f t="shared" si="37"/>
        <v>2.8213815595635044E-2</v>
      </c>
      <c r="T124" s="19"/>
      <c r="U124" s="281">
        <v>0.17399808790816926</v>
      </c>
      <c r="W124" s="154">
        <f t="shared" si="40"/>
        <v>16873</v>
      </c>
      <c r="Y124" s="187">
        <f t="shared" si="38"/>
        <v>-14137.040563500932</v>
      </c>
    </row>
    <row r="125" spans="1:25" x14ac:dyDescent="0.2">
      <c r="A125" s="21"/>
      <c r="C125" s="72" t="s">
        <v>146</v>
      </c>
      <c r="E125" s="1" t="str">
        <f>[1]LGE!$I$20</f>
        <v>45 - R2.5</v>
      </c>
      <c r="F125" s="1" t="s">
        <v>104</v>
      </c>
      <c r="G125" s="221">
        <f>'SK Production Salvage'!Q$16</f>
        <v>0</v>
      </c>
      <c r="I125" s="169">
        <v>47299.47</v>
      </c>
      <c r="J125" s="43"/>
      <c r="K125" s="44">
        <v>52029</v>
      </c>
      <c r="L125" s="44"/>
      <c r="M125" s="169">
        <f t="shared" si="36"/>
        <v>-4729.5299999999988</v>
      </c>
      <c r="N125" s="44"/>
      <c r="O125" s="223">
        <f>'[2]316 PL'!$E$91</f>
        <v>20.987639375778283</v>
      </c>
      <c r="Q125" s="208">
        <v>0</v>
      </c>
      <c r="S125" s="207">
        <f t="shared" si="37"/>
        <v>0</v>
      </c>
      <c r="T125" s="19"/>
      <c r="U125" s="281">
        <v>0</v>
      </c>
      <c r="W125" s="154">
        <v>0</v>
      </c>
      <c r="Y125" s="187">
        <f t="shared" si="38"/>
        <v>0</v>
      </c>
    </row>
    <row r="126" spans="1:25" x14ac:dyDescent="0.2">
      <c r="A126" s="21"/>
      <c r="C126" s="11" t="s">
        <v>62</v>
      </c>
      <c r="E126" s="1" t="str">
        <f>[1]LGE!$I$20</f>
        <v>45 - R2.5</v>
      </c>
      <c r="F126" s="1" t="s">
        <v>104</v>
      </c>
      <c r="G126" s="221">
        <f>'SK Production Salvage'!Q$16</f>
        <v>0</v>
      </c>
      <c r="I126" s="169">
        <v>2930864.12</v>
      </c>
      <c r="J126" s="43"/>
      <c r="K126" s="44">
        <v>1399447</v>
      </c>
      <c r="L126" s="44"/>
      <c r="M126" s="169">
        <f t="shared" si="36"/>
        <v>1531417.12</v>
      </c>
      <c r="N126" s="44"/>
      <c r="O126" s="223">
        <f>'[2]316 PL'!$E$91</f>
        <v>20.987639375778283</v>
      </c>
      <c r="Q126" s="208">
        <f t="shared" si="39"/>
        <v>72967.573559864002</v>
      </c>
      <c r="S126" s="207">
        <f t="shared" si="37"/>
        <v>2.4896266279265108E-2</v>
      </c>
      <c r="T126" s="19"/>
      <c r="U126" s="281">
        <v>0.15740272530955818</v>
      </c>
      <c r="W126" s="154">
        <f t="shared" si="40"/>
        <v>461326</v>
      </c>
      <c r="Y126" s="187">
        <f t="shared" si="38"/>
        <v>-388358.42644013598</v>
      </c>
    </row>
    <row r="127" spans="1:25" x14ac:dyDescent="0.2">
      <c r="A127" s="21"/>
      <c r="C127" s="72" t="s">
        <v>147</v>
      </c>
      <c r="E127" s="1" t="str">
        <f>[1]LGE!$I$20</f>
        <v>45 - R2.5</v>
      </c>
      <c r="F127" s="1" t="s">
        <v>104</v>
      </c>
      <c r="G127" s="221">
        <f>'SK Production Salvage'!Q$16</f>
        <v>0</v>
      </c>
      <c r="I127" s="169">
        <v>31568.91</v>
      </c>
      <c r="J127" s="43"/>
      <c r="K127" s="44">
        <v>34726</v>
      </c>
      <c r="L127" s="44"/>
      <c r="M127" s="169">
        <f t="shared" si="36"/>
        <v>-3157.09</v>
      </c>
      <c r="N127" s="44"/>
      <c r="O127" s="223">
        <f>'[2]316 PL'!$E$91</f>
        <v>20.987639375778283</v>
      </c>
      <c r="Q127" s="208">
        <v>0</v>
      </c>
      <c r="S127" s="207">
        <f t="shared" si="37"/>
        <v>0</v>
      </c>
      <c r="T127" s="19"/>
      <c r="U127" s="281">
        <v>0</v>
      </c>
      <c r="W127" s="154">
        <v>0</v>
      </c>
      <c r="Y127" s="187">
        <f t="shared" si="38"/>
        <v>0</v>
      </c>
    </row>
    <row r="128" spans="1:25" x14ac:dyDescent="0.2">
      <c r="A128" s="21"/>
      <c r="C128" s="11" t="s">
        <v>71</v>
      </c>
      <c r="E128" s="1" t="str">
        <f>[1]LGE!$I$20</f>
        <v>45 - R2.5</v>
      </c>
      <c r="F128" s="1" t="s">
        <v>104</v>
      </c>
      <c r="G128" s="221">
        <f>'SK Production Salvage'!Q$16</f>
        <v>0</v>
      </c>
      <c r="I128" s="169">
        <v>740548.61</v>
      </c>
      <c r="J128" s="43"/>
      <c r="K128" s="44">
        <v>490286</v>
      </c>
      <c r="L128" s="44"/>
      <c r="M128" s="169">
        <f t="shared" si="36"/>
        <v>250262.61</v>
      </c>
      <c r="N128" s="44"/>
      <c r="O128" s="223">
        <f>'[2]316 PL'!$E$91</f>
        <v>20.987639375778283</v>
      </c>
      <c r="Q128" s="208">
        <f t="shared" si="39"/>
        <v>11924.28579122751</v>
      </c>
      <c r="S128" s="207">
        <f t="shared" si="37"/>
        <v>1.6101962288778734E-2</v>
      </c>
      <c r="T128" s="19"/>
      <c r="U128" s="281">
        <v>2.9247236045720212E-2</v>
      </c>
      <c r="W128" s="154">
        <f t="shared" si="40"/>
        <v>21659</v>
      </c>
      <c r="Y128" s="187">
        <f t="shared" si="38"/>
        <v>-9734.7142087724897</v>
      </c>
    </row>
    <row r="129" spans="1:26" x14ac:dyDescent="0.2">
      <c r="A129" s="21"/>
      <c r="C129" s="11" t="s">
        <v>72</v>
      </c>
      <c r="E129" s="1" t="str">
        <f>[1]LGE!$I$20</f>
        <v>45 - R2.5</v>
      </c>
      <c r="F129" s="1" t="s">
        <v>104</v>
      </c>
      <c r="G129" s="221">
        <f>'SK Production Salvage'!Q$16</f>
        <v>0</v>
      </c>
      <c r="I129" s="169">
        <v>125820.55</v>
      </c>
      <c r="J129" s="43"/>
      <c r="K129" s="44">
        <v>94780</v>
      </c>
      <c r="L129" s="44"/>
      <c r="M129" s="169">
        <f t="shared" si="36"/>
        <v>31040.550000000003</v>
      </c>
      <c r="N129" s="44"/>
      <c r="O129" s="223">
        <f>'[2]316 PL'!$E$91</f>
        <v>20.987639375778283</v>
      </c>
      <c r="Q129" s="208">
        <f t="shared" si="39"/>
        <v>1478.9919649478886</v>
      </c>
      <c r="S129" s="207">
        <f t="shared" si="37"/>
        <v>1.1754772689738589E-2</v>
      </c>
      <c r="T129" s="19"/>
      <c r="U129" s="281">
        <v>2.1300177117330992E-2</v>
      </c>
      <c r="W129" s="154">
        <f t="shared" si="40"/>
        <v>2680</v>
      </c>
      <c r="Y129" s="187">
        <f t="shared" si="38"/>
        <v>-1201.0080350521114</v>
      </c>
    </row>
    <row r="130" spans="1:26" x14ac:dyDescent="0.2">
      <c r="A130" s="21"/>
      <c r="C130" s="11" t="s">
        <v>73</v>
      </c>
      <c r="E130" s="1" t="str">
        <f>[1]LGE!$I$20</f>
        <v>45 - R2.5</v>
      </c>
      <c r="F130" s="1" t="s">
        <v>104</v>
      </c>
      <c r="G130" s="221">
        <f>'SK Production Salvage'!Q$16</f>
        <v>0</v>
      </c>
      <c r="I130" s="169">
        <v>410061.13</v>
      </c>
      <c r="J130" s="43"/>
      <c r="K130" s="44">
        <v>323848</v>
      </c>
      <c r="L130" s="44"/>
      <c r="M130" s="169">
        <f t="shared" si="36"/>
        <v>86213.13</v>
      </c>
      <c r="N130" s="44"/>
      <c r="O130" s="223">
        <f>'[2]316 PL'!$E$91</f>
        <v>20.987639375778283</v>
      </c>
      <c r="Q130" s="208">
        <f t="shared" si="39"/>
        <v>4107.8050016191</v>
      </c>
      <c r="S130" s="207">
        <f t="shared" si="37"/>
        <v>1.0017542998086895E-2</v>
      </c>
      <c r="T130" s="19"/>
      <c r="U130" s="281">
        <v>1.545623209885804E-2</v>
      </c>
      <c r="W130" s="154">
        <f t="shared" si="40"/>
        <v>6338</v>
      </c>
      <c r="Y130" s="187">
        <f t="shared" si="38"/>
        <v>-2230.1949983809</v>
      </c>
    </row>
    <row r="131" spans="1:26" x14ac:dyDescent="0.2">
      <c r="A131" s="21"/>
      <c r="C131" s="11" t="s">
        <v>74</v>
      </c>
      <c r="E131" s="1" t="str">
        <f>[1]LGE!$I$20</f>
        <v>45 - R2.5</v>
      </c>
      <c r="F131" s="1" t="s">
        <v>104</v>
      </c>
      <c r="G131" s="221">
        <f>'SK Production Salvage'!Q$16</f>
        <v>0</v>
      </c>
      <c r="I131" s="169">
        <v>7285291.6799999997</v>
      </c>
      <c r="J131" s="43"/>
      <c r="K131" s="44">
        <v>2613795</v>
      </c>
      <c r="L131" s="44"/>
      <c r="M131" s="169">
        <f t="shared" si="36"/>
        <v>4671496.68</v>
      </c>
      <c r="N131" s="44"/>
      <c r="O131" s="223">
        <f>'[2]316 PL'!$E$91</f>
        <v>20.987639375778283</v>
      </c>
      <c r="Q131" s="208">
        <f t="shared" si="39"/>
        <v>222583.23560635161</v>
      </c>
      <c r="S131" s="207">
        <f t="shared" si="37"/>
        <v>3.0552412364957173E-2</v>
      </c>
      <c r="T131" s="19"/>
      <c r="U131" s="281">
        <v>2.9407607740422E-2</v>
      </c>
      <c r="W131" s="154">
        <f t="shared" si="40"/>
        <v>214243</v>
      </c>
      <c r="Y131" s="187">
        <f t="shared" si="38"/>
        <v>8340.2356063516054</v>
      </c>
    </row>
    <row r="132" spans="1:26" x14ac:dyDescent="0.2">
      <c r="A132" s="21"/>
      <c r="C132" s="72" t="s">
        <v>151</v>
      </c>
      <c r="E132" s="1" t="str">
        <f>[1]LGE!$I$20</f>
        <v>45 - R2.5</v>
      </c>
      <c r="F132" s="1" t="s">
        <v>104</v>
      </c>
      <c r="G132" s="221">
        <f>'SK Production Salvage'!Q$16</f>
        <v>0</v>
      </c>
      <c r="I132" s="170">
        <v>74850.91</v>
      </c>
      <c r="J132" s="43"/>
      <c r="K132" s="44">
        <v>38270</v>
      </c>
      <c r="L132" s="44"/>
      <c r="M132" s="169">
        <f t="shared" si="36"/>
        <v>36580.910000000003</v>
      </c>
      <c r="N132" s="44"/>
      <c r="O132" s="223">
        <f>'[2]316 PL'!$E$91</f>
        <v>20.987639375778283</v>
      </c>
      <c r="Q132" s="208">
        <f t="shared" si="39"/>
        <v>1742.9740117517852</v>
      </c>
      <c r="S132" s="207">
        <f t="shared" si="37"/>
        <v>2.3285942839596539E-2</v>
      </c>
      <c r="T132" s="19"/>
      <c r="U132" s="281">
        <v>2.311261145656078E-2</v>
      </c>
      <c r="W132" s="154">
        <f t="shared" si="40"/>
        <v>1730</v>
      </c>
      <c r="Y132" s="187">
        <f t="shared" si="38"/>
        <v>12.974011751785156</v>
      </c>
    </row>
    <row r="133" spans="1:26" x14ac:dyDescent="0.2">
      <c r="A133" s="21"/>
      <c r="C133" s="72" t="s">
        <v>153</v>
      </c>
      <c r="E133" s="1" t="str">
        <f>[1]LGE!$I$20</f>
        <v>45 - R2.5</v>
      </c>
      <c r="F133" s="1" t="s">
        <v>104</v>
      </c>
      <c r="G133" s="221">
        <f>'SK Production Salvage'!Q$16</f>
        <v>0</v>
      </c>
      <c r="I133" s="170">
        <v>2917559.67</v>
      </c>
      <c r="J133" s="43"/>
      <c r="K133" s="44">
        <v>1204753</v>
      </c>
      <c r="L133" s="44"/>
      <c r="M133" s="169">
        <f t="shared" si="36"/>
        <v>1712806.67</v>
      </c>
      <c r="N133" s="44"/>
      <c r="O133" s="223">
        <f>'[2]316 PL'!$E$91</f>
        <v>20.987639375778283</v>
      </c>
      <c r="Q133" s="208">
        <f t="shared" si="39"/>
        <v>81610.25827310243</v>
      </c>
      <c r="S133" s="207">
        <f t="shared" si="37"/>
        <v>2.7972095690883481E-2</v>
      </c>
      <c r="T133" s="19"/>
      <c r="U133" s="281">
        <v>2.616741682613127E-2</v>
      </c>
      <c r="W133" s="154">
        <f t="shared" si="40"/>
        <v>76345</v>
      </c>
      <c r="Y133" s="187">
        <f t="shared" si="38"/>
        <v>5265.2582731024304</v>
      </c>
    </row>
    <row r="134" spans="1:26" x14ac:dyDescent="0.2">
      <c r="A134" s="21"/>
      <c r="C134" s="72" t="s">
        <v>154</v>
      </c>
      <c r="E134" s="1" t="str">
        <f>[1]LGE!$I$20</f>
        <v>45 - R2.5</v>
      </c>
      <c r="F134" s="1" t="s">
        <v>104</v>
      </c>
      <c r="G134" s="221">
        <f>'SK Production Salvage'!Q$16</f>
        <v>0</v>
      </c>
      <c r="I134" s="172">
        <v>1540223.39</v>
      </c>
      <c r="J134" s="43"/>
      <c r="K134" s="44">
        <v>42234</v>
      </c>
      <c r="L134" s="44"/>
      <c r="M134" s="169">
        <f t="shared" si="36"/>
        <v>1497989.39</v>
      </c>
      <c r="N134" s="44"/>
      <c r="O134" s="223">
        <f>'[2]316 PL'!$E$91</f>
        <v>20.987639375778283</v>
      </c>
      <c r="Q134" s="205">
        <f t="shared" si="39"/>
        <v>71374.839408038475</v>
      </c>
      <c r="S134" s="207">
        <f t="shared" si="37"/>
        <v>4.6340576225139964E-2</v>
      </c>
      <c r="T134" s="19"/>
      <c r="U134" s="281">
        <v>2.6296185516310074E-2</v>
      </c>
      <c r="W134" s="158">
        <f t="shared" si="40"/>
        <v>40502</v>
      </c>
      <c r="Y134" s="164">
        <f t="shared" si="38"/>
        <v>30872.839408038475</v>
      </c>
    </row>
    <row r="135" spans="1:26" x14ac:dyDescent="0.2">
      <c r="A135" s="21"/>
      <c r="E135" s="1"/>
      <c r="F135" s="1"/>
      <c r="G135" s="32"/>
      <c r="I135" s="170"/>
      <c r="K135" s="37"/>
      <c r="L135" s="33"/>
      <c r="M135" s="37"/>
      <c r="N135" s="33"/>
      <c r="O135" s="206"/>
      <c r="Q135" s="167"/>
      <c r="S135" s="20"/>
      <c r="T135" s="19"/>
      <c r="U135" s="281"/>
    </row>
    <row r="136" spans="1:26" x14ac:dyDescent="0.2">
      <c r="A136" s="21"/>
      <c r="C136" s="18" t="s">
        <v>137</v>
      </c>
      <c r="E136" s="1"/>
      <c r="F136" s="1"/>
      <c r="G136" s="32"/>
      <c r="I136" s="170">
        <f>+SUBTOTAL(9,I119:I135)</f>
        <v>16345184.200000001</v>
      </c>
      <c r="K136" s="170">
        <f>+SUBTOTAL(9,K119:K135)</f>
        <v>6427055</v>
      </c>
      <c r="L136" s="33"/>
      <c r="M136" s="170">
        <f>+SUBTOTAL(9,M119:M135)</f>
        <v>9918129.2000000011</v>
      </c>
      <c r="N136" s="33"/>
      <c r="O136" s="196"/>
      <c r="Q136" s="170">
        <f>+SUBTOTAL(9,Q119:Q135)</f>
        <v>473216.79404602892</v>
      </c>
      <c r="S136" s="207">
        <f t="shared" ref="S136" si="41">+Q136/I136</f>
        <v>2.8951450669245371E-2</v>
      </c>
      <c r="T136" s="19"/>
      <c r="U136" s="281">
        <v>5.2498765966797728E-2</v>
      </c>
      <c r="W136" s="170">
        <f>+SUBTOTAL(9,W119:W135)</f>
        <v>858102</v>
      </c>
      <c r="Y136" s="170">
        <f>+SUBTOTAL(9,Y119:Y135)</f>
        <v>-384885.20595397108</v>
      </c>
    </row>
    <row r="137" spans="1:26" x14ac:dyDescent="0.2">
      <c r="A137" s="21"/>
      <c r="C137" s="18"/>
      <c r="E137" s="1"/>
      <c r="F137" s="1"/>
      <c r="G137" s="32"/>
      <c r="I137" s="170"/>
      <c r="K137" s="170"/>
      <c r="L137" s="33"/>
      <c r="M137" s="170"/>
      <c r="N137" s="33"/>
      <c r="O137" s="196"/>
      <c r="Q137" s="170"/>
      <c r="S137" s="33"/>
      <c r="T137" s="19"/>
      <c r="U137" s="281"/>
      <c r="W137" s="170"/>
      <c r="Y137" s="170"/>
    </row>
    <row r="138" spans="1:26" ht="15.75" x14ac:dyDescent="0.25">
      <c r="A138" s="21"/>
      <c r="C138" s="16" t="s">
        <v>32</v>
      </c>
      <c r="F138" s="1"/>
      <c r="G138" s="32"/>
      <c r="I138" s="174">
        <f>+SUBTOTAL(9,I17:I137)</f>
        <v>2121660944.6100004</v>
      </c>
      <c r="J138" s="14"/>
      <c r="K138" s="174">
        <f>+SUBTOTAL(9,K17:K137)</f>
        <v>1145073487</v>
      </c>
      <c r="L138" s="38"/>
      <c r="M138" s="174">
        <f>+SUBTOTAL(9,M17:M137)</f>
        <v>1022585727.3483344</v>
      </c>
      <c r="N138" s="38"/>
      <c r="O138" s="199"/>
      <c r="Q138" s="174">
        <f>+SUBTOTAL(9,Q17:Q137)</f>
        <v>39937186.465122841</v>
      </c>
      <c r="S138" s="207">
        <f t="shared" ref="S138" si="42">+Q138/I138</f>
        <v>1.8823547922009763E-2</v>
      </c>
      <c r="T138" s="19"/>
      <c r="U138" s="281">
        <v>3.2686341413871695E-2</v>
      </c>
      <c r="W138" s="174">
        <f>+SUBTOTAL(9,W17:W137)</f>
        <v>69349334</v>
      </c>
      <c r="Y138" s="174">
        <f>+SUBTOTAL(9,Y17:Y137)</f>
        <v>-29412147.534877174</v>
      </c>
      <c r="Z138" s="166">
        <f>Y138</f>
        <v>-29412147.534877174</v>
      </c>
    </row>
    <row r="139" spans="1:26" ht="15.75" x14ac:dyDescent="0.25">
      <c r="A139" s="21"/>
      <c r="C139" s="16"/>
      <c r="F139" s="1"/>
      <c r="G139" s="32"/>
      <c r="I139" s="174"/>
      <c r="J139" s="14"/>
      <c r="K139" s="38"/>
      <c r="L139" s="38"/>
      <c r="M139" s="38"/>
      <c r="N139" s="38"/>
      <c r="O139" s="200"/>
      <c r="Q139" s="167"/>
      <c r="S139" s="20"/>
      <c r="T139" s="19"/>
      <c r="U139" s="281"/>
    </row>
    <row r="140" spans="1:26" ht="15.75" x14ac:dyDescent="0.25">
      <c r="A140" s="21"/>
      <c r="C140" s="16"/>
      <c r="F140" s="1"/>
      <c r="G140" s="32"/>
      <c r="I140" s="174"/>
      <c r="J140" s="14"/>
      <c r="K140" s="38"/>
      <c r="L140" s="38"/>
      <c r="M140" s="38"/>
      <c r="N140" s="38"/>
      <c r="O140" s="200"/>
      <c r="Q140" s="167"/>
      <c r="S140" s="20"/>
      <c r="T140" s="19"/>
      <c r="U140" s="281"/>
    </row>
    <row r="141" spans="1:26" ht="15.75" x14ac:dyDescent="0.25">
      <c r="A141" s="21"/>
      <c r="C141" s="46" t="s">
        <v>133</v>
      </c>
      <c r="E141" s="1"/>
      <c r="F141" s="1"/>
      <c r="G141" s="32"/>
      <c r="I141" s="174"/>
      <c r="J141" s="14"/>
      <c r="K141" s="38"/>
      <c r="L141" s="38"/>
      <c r="M141" s="38"/>
      <c r="N141" s="38"/>
      <c r="O141" s="200"/>
      <c r="Q141" s="167"/>
      <c r="S141" s="20"/>
      <c r="T141" s="19"/>
      <c r="U141" s="281"/>
    </row>
    <row r="142" spans="1:26" ht="15.75" x14ac:dyDescent="0.25">
      <c r="A142" s="21"/>
      <c r="C142" s="16"/>
      <c r="E142" s="1"/>
      <c r="F142" s="1"/>
      <c r="G142" s="32"/>
      <c r="I142" s="174"/>
      <c r="J142" s="14"/>
      <c r="K142" s="38"/>
      <c r="L142" s="38"/>
      <c r="M142" s="38"/>
      <c r="N142" s="38"/>
      <c r="O142" s="200"/>
      <c r="Q142" s="167"/>
      <c r="S142" s="20"/>
      <c r="T142" s="19"/>
      <c r="U142" s="281"/>
    </row>
    <row r="143" spans="1:26" ht="15.75" x14ac:dyDescent="0.25">
      <c r="A143" s="21">
        <v>331</v>
      </c>
      <c r="C143" s="47" t="s">
        <v>34</v>
      </c>
      <c r="E143" s="1"/>
      <c r="F143" s="1"/>
      <c r="G143" s="32"/>
      <c r="I143" s="174"/>
      <c r="J143" s="14"/>
      <c r="K143" s="38"/>
      <c r="L143" s="38"/>
      <c r="M143" s="38"/>
      <c r="N143" s="38"/>
      <c r="O143" s="200"/>
      <c r="Q143" s="167"/>
      <c r="S143" s="20"/>
      <c r="T143" s="19"/>
      <c r="U143" s="281"/>
    </row>
    <row r="144" spans="1:26" x14ac:dyDescent="0.2">
      <c r="A144" s="21"/>
      <c r="C144" s="47" t="s">
        <v>75</v>
      </c>
      <c r="E144" s="1" t="str">
        <f>[1]LGE!$I$24</f>
        <v>100 - S2</v>
      </c>
      <c r="F144" s="1" t="s">
        <v>104</v>
      </c>
      <c r="G144" s="221">
        <f>'SK Production Salvage'!Q$20</f>
        <v>-0.13360000000000002</v>
      </c>
      <c r="I144" s="170">
        <v>65796.14</v>
      </c>
      <c r="J144" s="43"/>
      <c r="K144" s="44">
        <v>38867</v>
      </c>
      <c r="L144" s="44"/>
      <c r="M144" s="169">
        <f t="shared" ref="M144:M145" si="43">+((1-G144)*I144)-K144</f>
        <v>35719.504304000002</v>
      </c>
      <c r="N144" s="44"/>
      <c r="O144" s="223">
        <f>'[2]331 PL'!$E$100</f>
        <v>51.556567914181301</v>
      </c>
      <c r="Q144" s="208">
        <f t="shared" ref="Q144:Q145" si="44">+M144/O144</f>
        <v>692.82160836340097</v>
      </c>
      <c r="S144" s="207">
        <f t="shared" ref="S144:S147" si="45">+Q144/I144</f>
        <v>1.0529821481372631E-2</v>
      </c>
      <c r="T144" s="55"/>
      <c r="U144" s="281">
        <v>1.5669612229532007E-2</v>
      </c>
      <c r="W144" s="154">
        <f t="shared" ref="W144:W145" si="46">I144*U144</f>
        <v>1031</v>
      </c>
      <c r="Y144" s="187">
        <f t="shared" ref="Y144:Y145" si="47">+Q144-W144</f>
        <v>-338.17839163659903</v>
      </c>
    </row>
    <row r="145" spans="1:25" x14ac:dyDescent="0.2">
      <c r="A145" s="21"/>
      <c r="C145" s="47" t="s">
        <v>76</v>
      </c>
      <c r="E145" s="1" t="str">
        <f>[1]LGE!$I$24</f>
        <v>100 - S2</v>
      </c>
      <c r="F145" s="1" t="s">
        <v>104</v>
      </c>
      <c r="G145" s="221">
        <f>'SK Production Salvage'!Q$20</f>
        <v>-0.13360000000000002</v>
      </c>
      <c r="I145" s="172">
        <v>4897579.6900000004</v>
      </c>
      <c r="J145" s="43"/>
      <c r="K145" s="45">
        <v>4267867</v>
      </c>
      <c r="L145" s="44"/>
      <c r="M145" s="169">
        <f t="shared" si="43"/>
        <v>1284029.3365839999</v>
      </c>
      <c r="N145" s="44"/>
      <c r="O145" s="223">
        <f>'[2]331 PL'!$E$100</f>
        <v>51.556567914181301</v>
      </c>
      <c r="Q145" s="205">
        <f t="shared" si="44"/>
        <v>24905.25239619007</v>
      </c>
      <c r="S145" s="207">
        <f t="shared" si="45"/>
        <v>5.0852163665743369E-3</v>
      </c>
      <c r="T145" s="55"/>
      <c r="U145" s="281">
        <v>5.6054218078481124E-3</v>
      </c>
      <c r="W145" s="158">
        <f t="shared" si="46"/>
        <v>27453</v>
      </c>
      <c r="Y145" s="187">
        <f t="shared" si="47"/>
        <v>-2547.7476038099303</v>
      </c>
    </row>
    <row r="146" spans="1:25" x14ac:dyDescent="0.2">
      <c r="A146" s="21"/>
      <c r="C146" s="47"/>
      <c r="E146" s="1"/>
      <c r="F146" s="1"/>
      <c r="G146" s="221"/>
      <c r="I146" s="175"/>
      <c r="J146" s="48"/>
      <c r="K146" s="52"/>
      <c r="L146" s="52"/>
      <c r="M146" s="52"/>
      <c r="N146" s="52"/>
      <c r="O146" s="198"/>
      <c r="P146" s="48"/>
      <c r="Q146" s="204"/>
      <c r="R146" s="48"/>
      <c r="S146" s="54"/>
      <c r="T146" s="55"/>
      <c r="U146" s="281"/>
    </row>
    <row r="147" spans="1:25" x14ac:dyDescent="0.2">
      <c r="A147" s="21"/>
      <c r="C147" s="49" t="s">
        <v>100</v>
      </c>
      <c r="E147" s="1"/>
      <c r="F147" s="1"/>
      <c r="G147" s="221"/>
      <c r="I147" s="52">
        <f>+SUBTOTAL(9,I144:I146)</f>
        <v>4963375.83</v>
      </c>
      <c r="J147" s="48"/>
      <c r="K147" s="52">
        <f>+SUBTOTAL(9,K144:K146)</f>
        <v>4306734</v>
      </c>
      <c r="L147" s="52"/>
      <c r="M147" s="52">
        <f>+SUBTOTAL(9,M144:M146)</f>
        <v>1319748.8408879999</v>
      </c>
      <c r="N147" s="52"/>
      <c r="O147" s="198"/>
      <c r="P147" s="48"/>
      <c r="Q147" s="52">
        <f>+SUBTOTAL(9,Q144:Q146)</f>
        <v>25598.074004553469</v>
      </c>
      <c r="S147" s="207">
        <f t="shared" si="45"/>
        <v>5.1573918400117345E-3</v>
      </c>
      <c r="T147" s="55"/>
      <c r="U147" s="281">
        <v>5.7388360212085729E-3</v>
      </c>
      <c r="W147" s="52">
        <f>+SUBTOTAL(9,W144:W146)</f>
        <v>28484</v>
      </c>
      <c r="Y147" s="52">
        <f>+SUBTOTAL(9,Y144:Y146)</f>
        <v>-2885.9259954465292</v>
      </c>
    </row>
    <row r="148" spans="1:25" x14ac:dyDescent="0.2">
      <c r="A148" s="21"/>
      <c r="C148" s="47"/>
      <c r="E148" s="1"/>
      <c r="F148" s="1"/>
      <c r="G148" s="221"/>
      <c r="I148" s="175"/>
      <c r="J148" s="48"/>
      <c r="K148" s="52"/>
      <c r="L148" s="52"/>
      <c r="M148" s="52"/>
      <c r="N148" s="52"/>
      <c r="O148" s="198"/>
      <c r="P148" s="48"/>
      <c r="Q148" s="204"/>
      <c r="R148" s="48"/>
      <c r="S148" s="54"/>
      <c r="T148" s="55"/>
      <c r="U148" s="281"/>
    </row>
    <row r="149" spans="1:25" x14ac:dyDescent="0.2">
      <c r="A149" s="21">
        <v>332</v>
      </c>
      <c r="C149" s="77" t="s">
        <v>171</v>
      </c>
      <c r="E149" s="1"/>
      <c r="F149" s="1"/>
      <c r="G149" s="221"/>
      <c r="I149" s="175"/>
      <c r="J149" s="48"/>
      <c r="K149" s="52"/>
      <c r="L149" s="52"/>
      <c r="M149" s="52"/>
      <c r="N149" s="52"/>
      <c r="O149" s="198"/>
      <c r="P149" s="48"/>
      <c r="Q149" s="204"/>
      <c r="R149" s="48"/>
      <c r="S149" s="54"/>
      <c r="T149" s="55"/>
      <c r="U149" s="281"/>
    </row>
    <row r="150" spans="1:25" x14ac:dyDescent="0.2">
      <c r="A150" s="21"/>
      <c r="C150" s="47" t="s">
        <v>76</v>
      </c>
      <c r="E150" s="1" t="str">
        <f>[1]LGE!$I$25</f>
        <v xml:space="preserve"> 100 - S2</v>
      </c>
      <c r="F150" s="1" t="s">
        <v>104</v>
      </c>
      <c r="G150" s="221">
        <f>'SK Production Salvage'!Q21</f>
        <v>-5.5399999999999998E-2</v>
      </c>
      <c r="I150" s="172">
        <v>11690251.609999999</v>
      </c>
      <c r="J150" s="43"/>
      <c r="K150" s="45">
        <v>1705082</v>
      </c>
      <c r="L150" s="44"/>
      <c r="M150" s="169">
        <f t="shared" ref="M150" si="48">+((1-G150)*I150)-K150</f>
        <v>10632809.549193999</v>
      </c>
      <c r="N150" s="44"/>
      <c r="O150" s="223">
        <f>'[2]332 PL'!$E$100</f>
        <v>44.345116451270833</v>
      </c>
      <c r="Q150" s="205">
        <f t="shared" ref="Q150" si="49">+M150/O150</f>
        <v>239774.08111844718</v>
      </c>
      <c r="S150" s="212">
        <f t="shared" ref="S150:S152" si="50">+Q150/I150</f>
        <v>2.0510600551432202E-2</v>
      </c>
      <c r="T150" s="55"/>
      <c r="U150" s="281">
        <v>2.7111820221977244E-2</v>
      </c>
      <c r="W150" s="158">
        <f t="shared" ref="W150" si="51">I150*U150</f>
        <v>316944</v>
      </c>
      <c r="Y150" s="187">
        <f t="shared" ref="Y150" si="52">+Q150-W150</f>
        <v>-77169.918881552818</v>
      </c>
    </row>
    <row r="151" spans="1:25" x14ac:dyDescent="0.2">
      <c r="A151" s="21"/>
      <c r="C151" s="47"/>
      <c r="E151" s="1"/>
      <c r="F151" s="1"/>
      <c r="G151" s="221"/>
      <c r="I151" s="175"/>
      <c r="J151" s="48"/>
      <c r="K151" s="52"/>
      <c r="L151" s="52"/>
      <c r="M151" s="52"/>
      <c r="N151" s="52"/>
      <c r="O151" s="198"/>
      <c r="P151" s="48"/>
      <c r="Q151" s="204"/>
      <c r="R151" s="48"/>
      <c r="S151" s="210"/>
      <c r="T151" s="55"/>
      <c r="U151" s="281"/>
    </row>
    <row r="152" spans="1:25" x14ac:dyDescent="0.2">
      <c r="A152" s="21"/>
      <c r="C152" s="78" t="s">
        <v>172</v>
      </c>
      <c r="E152" s="1"/>
      <c r="F152" s="1"/>
      <c r="G152" s="221"/>
      <c r="I152" s="175">
        <f>+SUBTOTAL(9,I150:I151)</f>
        <v>11690251.609999999</v>
      </c>
      <c r="J152" s="48"/>
      <c r="K152" s="175">
        <f>+SUBTOTAL(9,K150:K151)</f>
        <v>1705082</v>
      </c>
      <c r="L152" s="52"/>
      <c r="M152" s="175">
        <f>+SUBTOTAL(9,M150:M151)</f>
        <v>10632809.549193999</v>
      </c>
      <c r="N152" s="52"/>
      <c r="O152" s="198"/>
      <c r="P152" s="48"/>
      <c r="Q152" s="175">
        <f>+SUBTOTAL(9,Q150:Q151)</f>
        <v>239774.08111844718</v>
      </c>
      <c r="S152" s="207">
        <f t="shared" si="50"/>
        <v>2.0510600551432202E-2</v>
      </c>
      <c r="T152" s="55"/>
      <c r="U152" s="281">
        <v>2.7111820221977244E-2</v>
      </c>
      <c r="W152" s="52">
        <f>+SUBTOTAL(9,W150:W151)</f>
        <v>316944</v>
      </c>
      <c r="Y152" s="175">
        <f>+SUBTOTAL(9,Y150:Y151)</f>
        <v>-77169.918881552818</v>
      </c>
    </row>
    <row r="153" spans="1:25" x14ac:dyDescent="0.2">
      <c r="A153" s="21"/>
      <c r="C153" s="47"/>
      <c r="E153" s="1"/>
      <c r="F153" s="1"/>
      <c r="G153" s="221"/>
      <c r="I153" s="175"/>
      <c r="J153" s="48"/>
      <c r="K153" s="52"/>
      <c r="L153" s="52"/>
      <c r="M153" s="52"/>
      <c r="N153" s="52"/>
      <c r="O153" s="198"/>
      <c r="P153" s="48"/>
      <c r="Q153" s="204"/>
      <c r="R153" s="48"/>
      <c r="S153" s="210"/>
      <c r="T153" s="55"/>
      <c r="U153" s="281"/>
    </row>
    <row r="154" spans="1:25" x14ac:dyDescent="0.2">
      <c r="A154" s="21">
        <v>333</v>
      </c>
      <c r="C154" s="77" t="s">
        <v>173</v>
      </c>
      <c r="E154" s="1"/>
      <c r="F154" s="1"/>
      <c r="G154" s="221"/>
      <c r="I154" s="175"/>
      <c r="J154" s="48"/>
      <c r="K154" s="52"/>
      <c r="L154" s="52"/>
      <c r="M154" s="52"/>
      <c r="N154" s="52"/>
      <c r="O154" s="198"/>
      <c r="P154" s="48"/>
      <c r="Q154" s="204"/>
      <c r="R154" s="48"/>
      <c r="S154" s="210"/>
      <c r="T154" s="55"/>
      <c r="U154" s="281"/>
    </row>
    <row r="155" spans="1:25" x14ac:dyDescent="0.2">
      <c r="A155" s="21"/>
      <c r="C155" s="47" t="s">
        <v>77</v>
      </c>
      <c r="E155" s="1" t="str">
        <f>[1]LGE!$I$26</f>
        <v xml:space="preserve"> 100 - S2</v>
      </c>
      <c r="F155" s="1" t="s">
        <v>104</v>
      </c>
      <c r="G155" s="221">
        <f>'SK Production Salvage'!Q22</f>
        <v>-0.11299999999999999</v>
      </c>
      <c r="I155" s="172">
        <v>19945213.620000001</v>
      </c>
      <c r="J155" s="43"/>
      <c r="K155" s="45">
        <v>915731</v>
      </c>
      <c r="L155" s="44"/>
      <c r="M155" s="169">
        <f t="shared" ref="M155" si="53">+((1-G155)*I155)-K155</f>
        <v>21283291.759059999</v>
      </c>
      <c r="N155" s="44"/>
      <c r="O155" s="223">
        <f>'[2]333 PL'!$E$100</f>
        <v>86.991413270554901</v>
      </c>
      <c r="Q155" s="205">
        <f t="shared" ref="Q155" si="54">+M155/O155</f>
        <v>244659.68489172743</v>
      </c>
      <c r="S155" s="212">
        <f t="shared" ref="S155:S157" si="55">+Q155/I155</f>
        <v>1.2266586337606116E-2</v>
      </c>
      <c r="T155" s="55"/>
      <c r="U155" s="281">
        <v>3.0470819294238272E-2</v>
      </c>
      <c r="W155" s="158">
        <f t="shared" ref="W155" si="56">I155*U155</f>
        <v>607747</v>
      </c>
      <c r="Y155" s="164">
        <f t="shared" ref="Y155" si="57">+Q155-W155</f>
        <v>-363087.3151082726</v>
      </c>
    </row>
    <row r="156" spans="1:25" x14ac:dyDescent="0.2">
      <c r="A156" s="21"/>
      <c r="C156" s="47"/>
      <c r="E156" s="1"/>
      <c r="F156" s="1"/>
      <c r="G156" s="221"/>
      <c r="I156" s="175"/>
      <c r="J156" s="48"/>
      <c r="K156" s="52"/>
      <c r="L156" s="52"/>
      <c r="M156" s="52"/>
      <c r="N156" s="52"/>
      <c r="O156" s="198"/>
      <c r="P156" s="48"/>
      <c r="Q156" s="204"/>
      <c r="R156" s="48"/>
      <c r="S156" s="210"/>
      <c r="T156" s="55"/>
      <c r="U156" s="281"/>
    </row>
    <row r="157" spans="1:25" x14ac:dyDescent="0.2">
      <c r="A157" s="21"/>
      <c r="C157" s="78" t="s">
        <v>174</v>
      </c>
      <c r="E157" s="1"/>
      <c r="F157" s="1"/>
      <c r="G157" s="221"/>
      <c r="I157" s="52">
        <f>+SUBTOTAL(9,I155:I156)</f>
        <v>19945213.620000001</v>
      </c>
      <c r="J157" s="48"/>
      <c r="K157" s="52">
        <f>+SUBTOTAL(9,K155:K156)</f>
        <v>915731</v>
      </c>
      <c r="L157" s="52"/>
      <c r="M157" s="52">
        <f>+SUBTOTAL(9,M155:M156)</f>
        <v>21283291.759059999</v>
      </c>
      <c r="N157" s="52"/>
      <c r="O157" s="198"/>
      <c r="P157" s="48"/>
      <c r="Q157" s="52">
        <f>+SUBTOTAL(9,Q155:Q156)</f>
        <v>244659.68489172743</v>
      </c>
      <c r="S157" s="213">
        <f t="shared" si="55"/>
        <v>1.2266586337606116E-2</v>
      </c>
      <c r="T157" s="55"/>
      <c r="U157" s="281">
        <v>3.0470819294238272E-2</v>
      </c>
      <c r="W157" s="175">
        <f>+SUBTOTAL(9,W155:W156)</f>
        <v>607747</v>
      </c>
      <c r="Y157" s="52">
        <f>+SUBTOTAL(9,Y155:Y156)</f>
        <v>-363087.3151082726</v>
      </c>
    </row>
    <row r="158" spans="1:25" x14ac:dyDescent="0.2">
      <c r="A158" s="21"/>
      <c r="C158" s="47"/>
      <c r="E158" s="1"/>
      <c r="F158" s="1"/>
      <c r="G158" s="221"/>
      <c r="I158" s="175"/>
      <c r="J158" s="48"/>
      <c r="K158" s="52"/>
      <c r="L158" s="52"/>
      <c r="M158" s="52"/>
      <c r="N158" s="52"/>
      <c r="O158" s="198"/>
      <c r="P158" s="48"/>
      <c r="Q158" s="204"/>
      <c r="R158" s="48"/>
      <c r="S158" s="210"/>
      <c r="T158" s="55"/>
      <c r="U158" s="281"/>
    </row>
    <row r="159" spans="1:25" x14ac:dyDescent="0.2">
      <c r="A159" s="21">
        <v>334</v>
      </c>
      <c r="C159" s="47" t="s">
        <v>78</v>
      </c>
      <c r="E159" s="1"/>
      <c r="F159" s="1"/>
      <c r="G159" s="221"/>
      <c r="I159" s="175"/>
      <c r="J159" s="48"/>
      <c r="K159" s="52"/>
      <c r="L159" s="52"/>
      <c r="M159" s="52"/>
      <c r="N159" s="52"/>
      <c r="O159" s="198"/>
      <c r="P159" s="48"/>
      <c r="Q159" s="204"/>
      <c r="R159" s="48"/>
      <c r="S159" s="210"/>
      <c r="T159" s="55"/>
      <c r="U159" s="281"/>
    </row>
    <row r="160" spans="1:25" x14ac:dyDescent="0.2">
      <c r="A160" s="21"/>
      <c r="C160" s="47" t="s">
        <v>79</v>
      </c>
      <c r="E160" s="1" t="str">
        <f>[1]LGE!$I$27</f>
        <v xml:space="preserve"> 83.9 - S0.5</v>
      </c>
      <c r="F160" s="1" t="s">
        <v>104</v>
      </c>
      <c r="G160" s="221">
        <f>'SK Production Salvage'!Q23</f>
        <v>-0.1384</v>
      </c>
      <c r="I160" s="172">
        <v>5509836.2199999997</v>
      </c>
      <c r="J160" s="43"/>
      <c r="K160" s="45">
        <v>1941911</v>
      </c>
      <c r="L160" s="44"/>
      <c r="M160" s="169">
        <f t="shared" ref="M160" si="58">+((1-G160)*I160)-K160</f>
        <v>4330486.5528480001</v>
      </c>
      <c r="N160" s="44"/>
      <c r="O160" s="223">
        <f>'[2]334 PL'!$E$100</f>
        <v>28.585083214689888</v>
      </c>
      <c r="Q160" s="205">
        <f t="shared" ref="Q160" si="59">+M160/O160</f>
        <v>151494.62817105115</v>
      </c>
      <c r="S160" s="212">
        <f t="shared" ref="S160:S162" si="60">+Q160/I160</f>
        <v>2.7495305145576753E-2</v>
      </c>
      <c r="T160" s="55"/>
      <c r="U160" s="281">
        <v>2.0963599531457579E-2</v>
      </c>
      <c r="W160" s="158">
        <f t="shared" ref="W160" si="61">I160*U160</f>
        <v>115505.99999999999</v>
      </c>
      <c r="Y160" s="164">
        <f t="shared" ref="Y160" si="62">+Q160-W160</f>
        <v>35988.628171051168</v>
      </c>
    </row>
    <row r="161" spans="1:26" x14ac:dyDescent="0.2">
      <c r="A161" s="21"/>
      <c r="C161" s="47"/>
      <c r="E161" s="1"/>
      <c r="F161" s="1"/>
      <c r="G161" s="221"/>
      <c r="I161" s="175"/>
      <c r="J161" s="48"/>
      <c r="K161" s="52"/>
      <c r="L161" s="52"/>
      <c r="M161" s="52"/>
      <c r="N161" s="52"/>
      <c r="O161" s="198"/>
      <c r="P161" s="48"/>
      <c r="Q161" s="204"/>
      <c r="R161" s="48"/>
      <c r="S161" s="210"/>
      <c r="T161" s="55"/>
      <c r="U161" s="281"/>
    </row>
    <row r="162" spans="1:26" x14ac:dyDescent="0.2">
      <c r="A162" s="21"/>
      <c r="C162" s="49" t="s">
        <v>101</v>
      </c>
      <c r="E162" s="1"/>
      <c r="F162" s="1"/>
      <c r="G162" s="221"/>
      <c r="I162" s="175">
        <f>+SUBTOTAL(9,I160:I161)</f>
        <v>5509836.2199999997</v>
      </c>
      <c r="J162" s="48"/>
      <c r="K162" s="175">
        <f>+SUBTOTAL(9,K160:K161)</f>
        <v>1941911</v>
      </c>
      <c r="L162" s="52"/>
      <c r="M162" s="175">
        <f>+SUBTOTAL(9,M160:M161)</f>
        <v>4330486.5528480001</v>
      </c>
      <c r="N162" s="52"/>
      <c r="O162" s="198"/>
      <c r="P162" s="48"/>
      <c r="Q162" s="175">
        <f>+SUBTOTAL(9,Q160:Q161)</f>
        <v>151494.62817105115</v>
      </c>
      <c r="S162" s="213">
        <f t="shared" si="60"/>
        <v>2.7495305145576753E-2</v>
      </c>
      <c r="T162" s="55"/>
      <c r="U162" s="281">
        <v>2.0963599531457579E-2</v>
      </c>
      <c r="W162" s="52">
        <f>+SUBTOTAL(9,W160:W161)</f>
        <v>115505.99999999999</v>
      </c>
      <c r="Y162" s="175">
        <f>+SUBTOTAL(9,Y160:Y161)</f>
        <v>35988.628171051168</v>
      </c>
    </row>
    <row r="163" spans="1:26" x14ac:dyDescent="0.2">
      <c r="A163" s="21"/>
      <c r="C163" s="47"/>
      <c r="E163" s="1"/>
      <c r="F163" s="1"/>
      <c r="G163" s="221"/>
      <c r="I163" s="175"/>
      <c r="J163" s="48"/>
      <c r="K163" s="52"/>
      <c r="L163" s="52"/>
      <c r="M163" s="52"/>
      <c r="N163" s="52"/>
      <c r="O163" s="198"/>
      <c r="P163" s="48"/>
      <c r="Q163" s="204"/>
      <c r="R163" s="48"/>
      <c r="S163" s="210"/>
      <c r="T163" s="55"/>
      <c r="U163" s="281"/>
    </row>
    <row r="164" spans="1:26" x14ac:dyDescent="0.2">
      <c r="A164" s="21">
        <v>335</v>
      </c>
      <c r="C164" s="77" t="s">
        <v>138</v>
      </c>
      <c r="E164" s="1"/>
      <c r="F164" s="1"/>
      <c r="G164" s="221"/>
      <c r="I164" s="175"/>
      <c r="J164" s="48"/>
      <c r="K164" s="52"/>
      <c r="L164" s="52"/>
      <c r="M164" s="52"/>
      <c r="N164" s="52"/>
      <c r="O164" s="198"/>
      <c r="P164" s="48"/>
      <c r="Q164" s="204"/>
      <c r="R164" s="48"/>
      <c r="S164" s="210"/>
      <c r="T164" s="55"/>
      <c r="U164" s="281"/>
    </row>
    <row r="165" spans="1:26" x14ac:dyDescent="0.2">
      <c r="A165" s="21"/>
      <c r="C165" s="47" t="s">
        <v>80</v>
      </c>
      <c r="E165" s="1" t="str">
        <f>[1]LGE!$I$28</f>
        <v>80 - S1.5</v>
      </c>
      <c r="F165" s="1" t="s">
        <v>104</v>
      </c>
      <c r="G165" s="221">
        <f>'SK Production Salvage'!Q$24</f>
        <v>-0.1191</v>
      </c>
      <c r="I165" s="170">
        <v>25458.41</v>
      </c>
      <c r="J165" s="43"/>
      <c r="K165" s="44">
        <v>3717</v>
      </c>
      <c r="L165" s="44"/>
      <c r="M165" s="169">
        <f t="shared" ref="M165:M166" si="63">+((1-G165)*I165)-K165</f>
        <v>24773.506631</v>
      </c>
      <c r="N165" s="44"/>
      <c r="O165" s="223">
        <f>'[2]335 PL'!$E$100</f>
        <v>28.004469670508055</v>
      </c>
      <c r="Q165" s="208">
        <f t="shared" ref="Q165:Q166" si="64">+M165/O165</f>
        <v>884.62688001156357</v>
      </c>
      <c r="S165" s="207">
        <f t="shared" ref="S165:S168" si="65">+Q165/I165</f>
        <v>3.4747923378229968E-2</v>
      </c>
      <c r="T165" s="55"/>
      <c r="U165" s="281">
        <v>2.9106295326377412E-2</v>
      </c>
      <c r="W165" s="154">
        <f t="shared" ref="W165:W166" si="66">I165*U165</f>
        <v>741</v>
      </c>
      <c r="Y165" s="187">
        <f t="shared" ref="Y165:Y166" si="67">+Q165-W165</f>
        <v>143.62688001156357</v>
      </c>
    </row>
    <row r="166" spans="1:26" x14ac:dyDescent="0.2">
      <c r="A166" s="21"/>
      <c r="C166" s="47" t="s">
        <v>77</v>
      </c>
      <c r="E166" s="1" t="s">
        <v>185</v>
      </c>
      <c r="F166" s="1" t="s">
        <v>104</v>
      </c>
      <c r="G166" s="221">
        <f>'SK Production Salvage'!Q$24</f>
        <v>-0.1191</v>
      </c>
      <c r="I166" s="172">
        <v>284788.68</v>
      </c>
      <c r="J166" s="43"/>
      <c r="K166" s="45">
        <v>51923</v>
      </c>
      <c r="L166" s="44"/>
      <c r="M166" s="169">
        <f t="shared" si="63"/>
        <v>266784.011788</v>
      </c>
      <c r="N166" s="44"/>
      <c r="O166" s="223">
        <f>'[2]335 PL'!$E$100</f>
        <v>28.004469670508055</v>
      </c>
      <c r="Q166" s="205">
        <f t="shared" si="64"/>
        <v>9526.4796986659039</v>
      </c>
      <c r="S166" s="212">
        <f t="shared" si="65"/>
        <v>3.345104762824809E-2</v>
      </c>
      <c r="T166" s="55"/>
      <c r="U166" s="281">
        <v>2.722018304941053E-2</v>
      </c>
      <c r="W166" s="158">
        <f t="shared" si="66"/>
        <v>7751.9999999999991</v>
      </c>
      <c r="Y166" s="164">
        <f t="shared" si="67"/>
        <v>1774.4796986659048</v>
      </c>
    </row>
    <row r="167" spans="1:26" x14ac:dyDescent="0.2">
      <c r="A167" s="21"/>
      <c r="C167" s="47"/>
      <c r="E167" s="1"/>
      <c r="F167" s="1"/>
      <c r="G167" s="221"/>
      <c r="I167" s="175"/>
      <c r="J167" s="48"/>
      <c r="K167" s="52"/>
      <c r="L167" s="52"/>
      <c r="M167" s="52"/>
      <c r="N167" s="52"/>
      <c r="O167" s="198"/>
      <c r="P167" s="48"/>
      <c r="Q167" s="204"/>
      <c r="R167" s="48"/>
      <c r="S167" s="210"/>
      <c r="T167" s="55"/>
      <c r="U167" s="281"/>
    </row>
    <row r="168" spans="1:26" x14ac:dyDescent="0.2">
      <c r="A168" s="21"/>
      <c r="C168" s="78" t="s">
        <v>139</v>
      </c>
      <c r="E168" s="1"/>
      <c r="F168" s="1"/>
      <c r="G168" s="221"/>
      <c r="I168" s="52">
        <f>+SUBTOTAL(9,I165:I167)</f>
        <v>310247.08999999997</v>
      </c>
      <c r="J168" s="48"/>
      <c r="K168" s="52">
        <f>+SUBTOTAL(9,K165:K167)</f>
        <v>55640</v>
      </c>
      <c r="L168" s="52"/>
      <c r="M168" s="52">
        <f>+SUBTOTAL(9,M165:M167)</f>
        <v>291557.51841900003</v>
      </c>
      <c r="N168" s="52"/>
      <c r="O168" s="198"/>
      <c r="P168" s="48"/>
      <c r="Q168" s="52">
        <f>+SUBTOTAL(9,Q165:Q167)</f>
        <v>10411.106578677467</v>
      </c>
      <c r="S168" s="213">
        <f t="shared" si="65"/>
        <v>3.3557467303488547E-2</v>
      </c>
      <c r="T168" s="55"/>
      <c r="U168" s="281">
        <v>2.737495458861516E-2</v>
      </c>
      <c r="W168" s="175">
        <f>+SUBTOTAL(9,W165:W167)</f>
        <v>8493</v>
      </c>
      <c r="Y168" s="52">
        <f>+SUBTOTAL(9,Y165:Y167)</f>
        <v>1918.1065786774684</v>
      </c>
    </row>
    <row r="169" spans="1:26" x14ac:dyDescent="0.2">
      <c r="A169" s="21"/>
      <c r="C169" s="47"/>
      <c r="E169" s="1"/>
      <c r="F169" s="1"/>
      <c r="G169" s="221"/>
      <c r="I169" s="175"/>
      <c r="J169" s="48"/>
      <c r="K169" s="52"/>
      <c r="L169" s="52"/>
      <c r="M169" s="52"/>
      <c r="N169" s="52"/>
      <c r="O169" s="198"/>
      <c r="P169" s="48"/>
      <c r="Q169" s="204"/>
      <c r="R169" s="48"/>
      <c r="S169" s="210"/>
      <c r="T169" s="55"/>
      <c r="U169" s="281"/>
    </row>
    <row r="170" spans="1:26" x14ac:dyDescent="0.2">
      <c r="A170" s="21">
        <v>336</v>
      </c>
      <c r="C170" s="77" t="s">
        <v>175</v>
      </c>
      <c r="E170" s="1"/>
      <c r="F170" s="1"/>
      <c r="G170" s="221"/>
      <c r="I170" s="175"/>
      <c r="J170" s="48"/>
      <c r="K170" s="52"/>
      <c r="L170" s="52"/>
      <c r="M170" s="52"/>
      <c r="N170" s="52"/>
      <c r="O170" s="198"/>
      <c r="P170" s="48"/>
      <c r="Q170" s="204"/>
      <c r="R170" s="48"/>
      <c r="S170" s="210"/>
      <c r="T170" s="55"/>
      <c r="U170" s="281"/>
    </row>
    <row r="171" spans="1:26" x14ac:dyDescent="0.2">
      <c r="A171" s="21"/>
      <c r="C171" s="47" t="s">
        <v>76</v>
      </c>
      <c r="E171" s="1" t="str">
        <f>[1]LGE!$I$29</f>
        <v>91 - L5</v>
      </c>
      <c r="F171" s="1" t="s">
        <v>104</v>
      </c>
      <c r="G171" s="267">
        <f>'SK Production Salvage'!Q25</f>
        <v>-4.19E-2</v>
      </c>
      <c r="I171" s="172">
        <v>29930.61</v>
      </c>
      <c r="J171" s="43"/>
      <c r="K171" s="45">
        <v>17806</v>
      </c>
      <c r="L171" s="44"/>
      <c r="M171" s="169">
        <f t="shared" ref="M171" si="68">+((1-G171)*I171)-K171</f>
        <v>13378.702559000001</v>
      </c>
      <c r="N171" s="44"/>
      <c r="O171" s="223">
        <f>'[2]336 PL'!$E$100</f>
        <v>28.998999208791208</v>
      </c>
      <c r="Q171" s="205">
        <f t="shared" ref="Q171" si="69">+M171/O171</f>
        <v>461.35049222471696</v>
      </c>
      <c r="S171" s="207">
        <f t="shared" ref="S171" si="70">+Q171/I171</f>
        <v>1.5414002328209046E-2</v>
      </c>
      <c r="T171" s="55"/>
      <c r="U171" s="281">
        <v>2.4523389266039013E-2</v>
      </c>
      <c r="W171" s="158">
        <f t="shared" ref="W171" si="71">I171*U171</f>
        <v>734</v>
      </c>
      <c r="Y171" s="164">
        <f t="shared" ref="Y171" si="72">+Q171-W171</f>
        <v>-272.64950777528304</v>
      </c>
    </row>
    <row r="172" spans="1:26" x14ac:dyDescent="0.2">
      <c r="A172" s="21"/>
      <c r="C172" s="47"/>
      <c r="E172" s="1"/>
      <c r="F172" s="1"/>
      <c r="G172" s="221"/>
      <c r="I172" s="175"/>
      <c r="J172" s="48"/>
      <c r="K172" s="52"/>
      <c r="L172" s="52"/>
      <c r="M172" s="52"/>
      <c r="N172" s="52"/>
      <c r="O172" s="198"/>
      <c r="P172" s="48"/>
      <c r="Q172" s="204"/>
      <c r="R172" s="48"/>
      <c r="S172" s="210"/>
      <c r="T172" s="55"/>
      <c r="U172" s="281"/>
    </row>
    <row r="173" spans="1:26" x14ac:dyDescent="0.2">
      <c r="A173" s="21"/>
      <c r="C173" s="78" t="s">
        <v>176</v>
      </c>
      <c r="E173" s="1"/>
      <c r="F173" s="1"/>
      <c r="G173" s="221"/>
      <c r="I173" s="175">
        <f>+SUBTOTAL(9,I171:I172)</f>
        <v>29930.61</v>
      </c>
      <c r="J173" s="48"/>
      <c r="K173" s="175">
        <f>+SUBTOTAL(9,K171:K172)</f>
        <v>17806</v>
      </c>
      <c r="L173" s="52"/>
      <c r="M173" s="175">
        <f>+SUBTOTAL(9,M171:M172)</f>
        <v>13378.702559000001</v>
      </c>
      <c r="N173" s="52"/>
      <c r="O173" s="198"/>
      <c r="P173" s="48"/>
      <c r="Q173" s="175">
        <f>+SUBTOTAL(9,Q171:Q172)</f>
        <v>461.35049222471696</v>
      </c>
      <c r="S173" s="214" t="s">
        <v>0</v>
      </c>
      <c r="T173" s="55"/>
      <c r="U173" s="281">
        <v>2.4523389266039013E-2</v>
      </c>
      <c r="W173" s="175">
        <f>+SUBTOTAL(9,W171:W172)</f>
        <v>734</v>
      </c>
      <c r="Y173" s="175">
        <f>+SUBTOTAL(9,Y171:Y172)</f>
        <v>-272.64950777528304</v>
      </c>
    </row>
    <row r="174" spans="1:26" ht="15.75" x14ac:dyDescent="0.25">
      <c r="A174" s="21"/>
      <c r="C174" s="47"/>
      <c r="E174" s="1"/>
      <c r="F174" s="1"/>
      <c r="G174" s="221"/>
      <c r="I174" s="174"/>
      <c r="J174" s="14"/>
      <c r="K174" s="174"/>
      <c r="L174" s="38"/>
      <c r="M174" s="174"/>
      <c r="N174" s="38"/>
      <c r="O174" s="200"/>
      <c r="Q174" s="174"/>
      <c r="S174" s="215"/>
      <c r="T174" s="19"/>
      <c r="U174" s="281"/>
      <c r="W174" s="174"/>
      <c r="Y174" s="174"/>
    </row>
    <row r="175" spans="1:26" ht="15.75" x14ac:dyDescent="0.25">
      <c r="A175" s="21"/>
      <c r="C175" s="79" t="s">
        <v>134</v>
      </c>
      <c r="E175" s="1"/>
      <c r="F175" s="1"/>
      <c r="G175" s="221"/>
      <c r="I175" s="174">
        <f>+SUBTOTAL(9,I143:I174)</f>
        <v>42448854.979999997</v>
      </c>
      <c r="J175" s="14"/>
      <c r="K175" s="174">
        <f>+SUBTOTAL(9,K143:K174)</f>
        <v>8942904</v>
      </c>
      <c r="L175" s="38"/>
      <c r="M175" s="174">
        <f>+SUBTOTAL(9,M143:M174)</f>
        <v>37871272.922968</v>
      </c>
      <c r="N175" s="38"/>
      <c r="O175" s="200"/>
      <c r="Q175" s="174">
        <f>+SUBTOTAL(9,Q143:Q174)</f>
        <v>672398.9252566814</v>
      </c>
      <c r="S175" s="207"/>
      <c r="T175" s="19"/>
      <c r="U175" s="281">
        <v>2.5393099543152862E-2</v>
      </c>
      <c r="W175" s="174">
        <f>+SUBTOTAL(9,W143:W174)</f>
        <v>1077908</v>
      </c>
      <c r="Y175" s="174">
        <f>+SUBTOTAL(9,Y143:Y174)</f>
        <v>-405509.07474331855</v>
      </c>
      <c r="Z175" s="166">
        <f>Y175</f>
        <v>-405509.07474331855</v>
      </c>
    </row>
    <row r="176" spans="1:26" ht="15.75" x14ac:dyDescent="0.25">
      <c r="A176" s="21"/>
      <c r="C176" s="47"/>
      <c r="E176" s="1"/>
      <c r="F176" s="1"/>
      <c r="G176" s="221"/>
      <c r="I176" s="174"/>
      <c r="J176" s="14"/>
      <c r="K176" s="38"/>
      <c r="L176" s="38"/>
      <c r="M176" s="38"/>
      <c r="N176" s="38"/>
      <c r="O176" s="200"/>
      <c r="Q176" s="167"/>
      <c r="S176" s="215"/>
      <c r="T176" s="19"/>
      <c r="U176" s="281"/>
    </row>
    <row r="177" spans="1:25" ht="15.75" x14ac:dyDescent="0.25">
      <c r="A177" s="21"/>
      <c r="B177" s="19"/>
      <c r="C177" s="4" t="s">
        <v>33</v>
      </c>
      <c r="D177" s="19"/>
      <c r="E177" s="1"/>
      <c r="F177" s="1"/>
      <c r="G177" s="221"/>
      <c r="H177" s="19"/>
      <c r="I177" s="170"/>
      <c r="J177" s="19"/>
      <c r="K177" s="33"/>
      <c r="L177" s="33"/>
      <c r="M177" s="33"/>
      <c r="N177" s="33"/>
      <c r="O177" s="196"/>
      <c r="P177" s="19"/>
      <c r="Q177" s="167"/>
      <c r="R177" s="19"/>
      <c r="S177" s="215"/>
      <c r="T177" s="19"/>
      <c r="U177" s="281"/>
    </row>
    <row r="178" spans="1:25" x14ac:dyDescent="0.2">
      <c r="A178" s="21"/>
      <c r="C178" s="24"/>
      <c r="E178" s="1"/>
      <c r="F178" s="1"/>
      <c r="G178" s="221"/>
      <c r="I178" s="170"/>
      <c r="K178" s="33"/>
      <c r="L178" s="33"/>
      <c r="M178" s="33"/>
      <c r="N178" s="33"/>
      <c r="O178" s="196"/>
      <c r="Q178" s="167"/>
      <c r="S178" s="215"/>
      <c r="T178" s="19"/>
      <c r="U178" s="281"/>
    </row>
    <row r="179" spans="1:25" x14ac:dyDescent="0.2">
      <c r="A179" s="21">
        <v>341</v>
      </c>
      <c r="C179" s="11" t="s">
        <v>34</v>
      </c>
      <c r="G179" s="220"/>
      <c r="I179" s="170"/>
      <c r="K179" s="33"/>
      <c r="L179" s="33"/>
      <c r="M179" s="33"/>
      <c r="N179" s="33"/>
      <c r="O179" s="196"/>
      <c r="S179" s="150"/>
      <c r="T179" s="19"/>
      <c r="U179" s="281"/>
    </row>
    <row r="180" spans="1:25" x14ac:dyDescent="0.2">
      <c r="A180" s="21"/>
      <c r="C180" s="11" t="s">
        <v>81</v>
      </c>
      <c r="E180" s="1" t="str">
        <f>[1]LGE!$I$32</f>
        <v>112 - S1</v>
      </c>
      <c r="F180" s="1" t="s">
        <v>104</v>
      </c>
      <c r="G180" s="221">
        <f>'SK Production Salvage'!Q$28</f>
        <v>-1.1000000000000001E-3</v>
      </c>
      <c r="I180" s="170">
        <v>211518.43</v>
      </c>
      <c r="J180" s="43"/>
      <c r="K180" s="44">
        <v>26810</v>
      </c>
      <c r="L180" s="44"/>
      <c r="M180" s="169">
        <f t="shared" ref="M180:M192" si="73">+((1-G180)*I180)-K180</f>
        <v>184941.10027300002</v>
      </c>
      <c r="N180" s="44"/>
      <c r="O180" s="223">
        <f>'[2]341 PL'!$E$64</f>
        <v>21.82171065889743</v>
      </c>
      <c r="Q180" s="208">
        <f t="shared" ref="Q180:Q192" si="74">+M180/O180</f>
        <v>8475.0963461974716</v>
      </c>
      <c r="R180" s="208"/>
      <c r="S180" s="207">
        <f t="shared" ref="S180:S192" si="75">+Q180/I180</f>
        <v>4.0067886028642856E-2</v>
      </c>
      <c r="T180" s="19"/>
      <c r="U180" s="281">
        <v>0.1432924781069905</v>
      </c>
      <c r="W180" s="154">
        <f t="shared" ref="W180:W192" si="76">I180*U180</f>
        <v>30309</v>
      </c>
      <c r="Y180" s="187">
        <f t="shared" ref="Y180:Y192" si="77">+Q180-W180</f>
        <v>-21833.903653802528</v>
      </c>
    </row>
    <row r="181" spans="1:25" x14ac:dyDescent="0.2">
      <c r="A181" s="21"/>
      <c r="C181" s="11" t="s">
        <v>106</v>
      </c>
      <c r="E181" s="1" t="str">
        <f>[1]LGE!$I$32</f>
        <v>112 - S1</v>
      </c>
      <c r="F181" s="1" t="s">
        <v>104</v>
      </c>
      <c r="G181" s="221">
        <f>'SK Production Salvage'!Q$28</f>
        <v>-1.1000000000000001E-3</v>
      </c>
      <c r="I181" s="170">
        <v>8241.14</v>
      </c>
      <c r="J181" s="43"/>
      <c r="K181" s="44">
        <v>8653</v>
      </c>
      <c r="L181" s="44"/>
      <c r="M181" s="169">
        <f t="shared" si="73"/>
        <v>-402.79474599999958</v>
      </c>
      <c r="N181" s="44"/>
      <c r="O181" s="223">
        <f>'[2]341 PL'!$E$64</f>
        <v>21.82171065889743</v>
      </c>
      <c r="Q181" s="208">
        <v>0</v>
      </c>
      <c r="R181" s="208"/>
      <c r="S181" s="207">
        <f t="shared" si="75"/>
        <v>0</v>
      </c>
      <c r="T181" s="19"/>
      <c r="U181" s="281">
        <v>0</v>
      </c>
      <c r="W181" s="154">
        <v>0</v>
      </c>
      <c r="Y181" s="187">
        <f t="shared" si="77"/>
        <v>0</v>
      </c>
    </row>
    <row r="182" spans="1:25" x14ac:dyDescent="0.2">
      <c r="A182" s="21"/>
      <c r="C182" s="72" t="s">
        <v>159</v>
      </c>
      <c r="E182" s="1" t="str">
        <f>[1]LGE!$I$32</f>
        <v>112 - S1</v>
      </c>
      <c r="F182" s="1" t="s">
        <v>104</v>
      </c>
      <c r="G182" s="221">
        <f>'SK Production Salvage'!Q$28</f>
        <v>-1.1000000000000001E-3</v>
      </c>
      <c r="I182" s="170">
        <v>64113.35</v>
      </c>
      <c r="J182" s="43"/>
      <c r="K182" s="44">
        <v>52586</v>
      </c>
      <c r="L182" s="44"/>
      <c r="M182" s="169">
        <f t="shared" si="73"/>
        <v>11597.874685000003</v>
      </c>
      <c r="N182" s="44"/>
      <c r="O182" s="223">
        <f>'[2]341 PL'!$E$64</f>
        <v>21.82171065889743</v>
      </c>
      <c r="Q182" s="208">
        <f t="shared" si="74"/>
        <v>531.48329506748212</v>
      </c>
      <c r="R182" s="208"/>
      <c r="S182" s="207">
        <f t="shared" si="75"/>
        <v>8.2897445706312661E-3</v>
      </c>
      <c r="T182" s="19"/>
      <c r="U182" s="281">
        <v>3.5406042579275612E-2</v>
      </c>
      <c r="W182" s="154">
        <f t="shared" si="76"/>
        <v>2270</v>
      </c>
      <c r="Y182" s="187">
        <f t="shared" si="77"/>
        <v>-1738.5167049325178</v>
      </c>
    </row>
    <row r="183" spans="1:25" x14ac:dyDescent="0.2">
      <c r="A183" s="21"/>
      <c r="C183" s="72" t="s">
        <v>160</v>
      </c>
      <c r="E183" s="1" t="str">
        <f>[1]LGE!$I$32</f>
        <v>112 - S1</v>
      </c>
      <c r="F183" s="1" t="s">
        <v>104</v>
      </c>
      <c r="G183" s="221">
        <f>'SK Production Salvage'!Q$28</f>
        <v>-1.1000000000000001E-3</v>
      </c>
      <c r="I183" s="170">
        <v>2158698.12</v>
      </c>
      <c r="J183" s="43"/>
      <c r="K183" s="44">
        <v>754202</v>
      </c>
      <c r="L183" s="44"/>
      <c r="M183" s="169">
        <f t="shared" si="73"/>
        <v>1406870.6879320005</v>
      </c>
      <c r="N183" s="44"/>
      <c r="O183" s="223">
        <f>'[2]341 PL'!$E$64</f>
        <v>21.82171065889743</v>
      </c>
      <c r="Q183" s="208">
        <f t="shared" si="74"/>
        <v>64471.145728365387</v>
      </c>
      <c r="R183" s="208"/>
      <c r="S183" s="207">
        <f t="shared" si="75"/>
        <v>2.9865753405281782E-2</v>
      </c>
      <c r="T183" s="19"/>
      <c r="U183" s="281">
        <v>3.6797178477183272E-2</v>
      </c>
      <c r="W183" s="154">
        <f t="shared" si="76"/>
        <v>79434</v>
      </c>
      <c r="Y183" s="187">
        <f t="shared" si="77"/>
        <v>-14962.854271634613</v>
      </c>
    </row>
    <row r="184" spans="1:25" x14ac:dyDescent="0.2">
      <c r="A184" s="21"/>
      <c r="C184" s="72" t="s">
        <v>161</v>
      </c>
      <c r="E184" s="1" t="str">
        <f>[1]LGE!$I$32</f>
        <v>112 - S1</v>
      </c>
      <c r="F184" s="1" t="s">
        <v>104</v>
      </c>
      <c r="G184" s="221">
        <f>'SK Production Salvage'!Q$28</f>
        <v>-1.1000000000000001E-3</v>
      </c>
      <c r="I184" s="170">
        <v>858538.64</v>
      </c>
      <c r="J184" s="43"/>
      <c r="K184" s="44">
        <v>300046</v>
      </c>
      <c r="L184" s="44"/>
      <c r="M184" s="169">
        <f t="shared" si="73"/>
        <v>559437.03250400012</v>
      </c>
      <c r="N184" s="44"/>
      <c r="O184" s="223">
        <f>'[2]341 PL'!$E$64</f>
        <v>21.82171065889743</v>
      </c>
      <c r="Q184" s="208">
        <f t="shared" si="74"/>
        <v>25636.717544685216</v>
      </c>
      <c r="R184" s="208"/>
      <c r="S184" s="207">
        <f t="shared" si="75"/>
        <v>2.9860877950333389E-2</v>
      </c>
      <c r="T184" s="19"/>
      <c r="U184" s="281">
        <v>3.6791588087403966E-2</v>
      </c>
      <c r="W184" s="154">
        <f t="shared" si="76"/>
        <v>31587.000000000004</v>
      </c>
      <c r="Y184" s="187">
        <f t="shared" si="77"/>
        <v>-5950.2824553147875</v>
      </c>
    </row>
    <row r="185" spans="1:25" x14ac:dyDescent="0.2">
      <c r="A185" s="21"/>
      <c r="C185" s="72" t="s">
        <v>162</v>
      </c>
      <c r="E185" s="1" t="str">
        <f>[1]LGE!$I$32</f>
        <v>112 - S1</v>
      </c>
      <c r="F185" s="1" t="s">
        <v>104</v>
      </c>
      <c r="G185" s="221">
        <f>'SK Production Salvage'!Q$28</f>
        <v>-1.1000000000000001E-3</v>
      </c>
      <c r="I185" s="170">
        <v>105977.86</v>
      </c>
      <c r="J185" s="43"/>
      <c r="K185" s="44">
        <v>34594</v>
      </c>
      <c r="L185" s="44"/>
      <c r="M185" s="169">
        <f t="shared" si="73"/>
        <v>71500.435646000013</v>
      </c>
      <c r="N185" s="44"/>
      <c r="O185" s="223">
        <f>'[2]341 PL'!$E$64</f>
        <v>21.82171065889743</v>
      </c>
      <c r="Q185" s="208">
        <f t="shared" si="74"/>
        <v>3276.5733522750625</v>
      </c>
      <c r="R185" s="208"/>
      <c r="S185" s="207">
        <f t="shared" si="75"/>
        <v>3.0917527040790052E-2</v>
      </c>
      <c r="T185" s="19"/>
      <c r="U185" s="281">
        <v>4.2074825817392435E-2</v>
      </c>
      <c r="W185" s="154">
        <f t="shared" si="76"/>
        <v>4459.0000000000009</v>
      </c>
      <c r="Y185" s="187">
        <f t="shared" si="77"/>
        <v>-1182.4266477249384</v>
      </c>
    </row>
    <row r="186" spans="1:25" x14ac:dyDescent="0.2">
      <c r="A186" s="21"/>
      <c r="C186" s="72" t="s">
        <v>163</v>
      </c>
      <c r="E186" s="1" t="str">
        <f>[1]LGE!$I$32</f>
        <v>112 - S1</v>
      </c>
      <c r="F186" s="1" t="s">
        <v>104</v>
      </c>
      <c r="G186" s="221">
        <f>'SK Production Salvage'!Q$28</f>
        <v>-1.1000000000000001E-3</v>
      </c>
      <c r="I186" s="170">
        <v>144356.29</v>
      </c>
      <c r="J186" s="43"/>
      <c r="K186" s="44">
        <v>47476</v>
      </c>
      <c r="L186" s="44"/>
      <c r="M186" s="169">
        <f t="shared" si="73"/>
        <v>97039.081919000018</v>
      </c>
      <c r="N186" s="44"/>
      <c r="O186" s="223">
        <f>'[2]341 PL'!$E$64</f>
        <v>21.82171065889743</v>
      </c>
      <c r="Q186" s="208">
        <f t="shared" si="74"/>
        <v>4446.9053520070383</v>
      </c>
      <c r="R186" s="208"/>
      <c r="S186" s="207">
        <f t="shared" si="75"/>
        <v>3.0805068154681991E-2</v>
      </c>
      <c r="T186" s="19"/>
      <c r="U186" s="281">
        <v>4.1979466222081478E-2</v>
      </c>
      <c r="W186" s="154">
        <f t="shared" si="76"/>
        <v>6059.9999999999982</v>
      </c>
      <c r="Y186" s="187">
        <f t="shared" si="77"/>
        <v>-1613.0946479929598</v>
      </c>
    </row>
    <row r="187" spans="1:25" x14ac:dyDescent="0.2">
      <c r="A187" s="21"/>
      <c r="C187" s="72" t="s">
        <v>164</v>
      </c>
      <c r="E187" s="1" t="str">
        <f>[1]LGE!$I$32</f>
        <v>112 - S1</v>
      </c>
      <c r="F187" s="1" t="s">
        <v>104</v>
      </c>
      <c r="G187" s="221">
        <f>'SK Production Salvage'!Q$28</f>
        <v>-1.1000000000000001E-3</v>
      </c>
      <c r="I187" s="170">
        <v>1555655.08</v>
      </c>
      <c r="J187" s="43"/>
      <c r="K187" s="44">
        <v>486383</v>
      </c>
      <c r="L187" s="44"/>
      <c r="M187" s="169">
        <f t="shared" si="73"/>
        <v>1070983.3005880003</v>
      </c>
      <c r="N187" s="44"/>
      <c r="O187" s="223">
        <f>'[2]341 PL'!$E$64</f>
        <v>21.82171065889743</v>
      </c>
      <c r="Q187" s="208">
        <f t="shared" si="74"/>
        <v>49078.79667771716</v>
      </c>
      <c r="R187" s="208"/>
      <c r="S187" s="207">
        <f t="shared" si="75"/>
        <v>3.1548636525338999E-2</v>
      </c>
      <c r="T187" s="19"/>
      <c r="U187" s="281">
        <v>3.6814716023040275E-2</v>
      </c>
      <c r="W187" s="154">
        <f t="shared" si="76"/>
        <v>57271.000000000007</v>
      </c>
      <c r="Y187" s="187">
        <f t="shared" si="77"/>
        <v>-8192.2033222828468</v>
      </c>
    </row>
    <row r="188" spans="1:25" x14ac:dyDescent="0.2">
      <c r="A188" s="21"/>
      <c r="C188" s="72" t="s">
        <v>165</v>
      </c>
      <c r="E188" s="1" t="str">
        <f>[1]LGE!$I$32</f>
        <v>112 - S1</v>
      </c>
      <c r="F188" s="1" t="s">
        <v>104</v>
      </c>
      <c r="G188" s="221">
        <f>'SK Production Salvage'!Q$28</f>
        <v>-1.1000000000000001E-3</v>
      </c>
      <c r="I188" s="170">
        <v>1467923.89</v>
      </c>
      <c r="J188" s="43"/>
      <c r="K188" s="44">
        <v>463218</v>
      </c>
      <c r="L188" s="44"/>
      <c r="M188" s="169">
        <f t="shared" si="73"/>
        <v>1006320.6062789999</v>
      </c>
      <c r="N188" s="44"/>
      <c r="O188" s="223">
        <f>'[2]341 PL'!$E$64</f>
        <v>21.82171065889743</v>
      </c>
      <c r="Q188" s="208">
        <f t="shared" si="74"/>
        <v>46115.569123298308</v>
      </c>
      <c r="R188" s="208"/>
      <c r="S188" s="207">
        <f t="shared" si="75"/>
        <v>3.1415504194361406E-2</v>
      </c>
      <c r="T188" s="19"/>
      <c r="U188" s="281">
        <v>3.6684463252382928E-2</v>
      </c>
      <c r="W188" s="154">
        <f t="shared" si="76"/>
        <v>53849.999999999993</v>
      </c>
      <c r="Y188" s="187">
        <f t="shared" si="77"/>
        <v>-7734.4308767016846</v>
      </c>
    </row>
    <row r="189" spans="1:25" x14ac:dyDescent="0.2">
      <c r="A189" s="21"/>
      <c r="C189" s="72" t="s">
        <v>166</v>
      </c>
      <c r="E189" s="1" t="str">
        <f>[1]LGE!$I$32</f>
        <v>112 - S1</v>
      </c>
      <c r="F189" s="1" t="s">
        <v>104</v>
      </c>
      <c r="G189" s="221">
        <f>'SK Production Salvage'!Q$28</f>
        <v>-1.1000000000000001E-3</v>
      </c>
      <c r="I189" s="170">
        <v>2083698.13</v>
      </c>
      <c r="J189" s="43"/>
      <c r="K189" s="44">
        <v>533540</v>
      </c>
      <c r="L189" s="44"/>
      <c r="M189" s="169">
        <f t="shared" si="73"/>
        <v>1552450.1979430001</v>
      </c>
      <c r="N189" s="44"/>
      <c r="O189" s="223">
        <f>'[2]341 PL'!$E$64</f>
        <v>21.82171065889743</v>
      </c>
      <c r="Q189" s="208">
        <f t="shared" si="74"/>
        <v>71142.460928470566</v>
      </c>
      <c r="R189" s="208"/>
      <c r="S189" s="207">
        <f t="shared" si="75"/>
        <v>3.4142402828988748E-2</v>
      </c>
      <c r="T189" s="19"/>
      <c r="U189" s="281">
        <v>3.6105037921207908E-2</v>
      </c>
      <c r="W189" s="154">
        <f t="shared" si="76"/>
        <v>75232</v>
      </c>
      <c r="Y189" s="187">
        <f t="shared" si="77"/>
        <v>-4089.5390715294343</v>
      </c>
    </row>
    <row r="190" spans="1:25" x14ac:dyDescent="0.2">
      <c r="A190" s="21"/>
      <c r="C190" s="72" t="s">
        <v>167</v>
      </c>
      <c r="E190" s="1" t="str">
        <f>[1]LGE!$I$32</f>
        <v>112 - S1</v>
      </c>
      <c r="F190" s="1" t="s">
        <v>104</v>
      </c>
      <c r="G190" s="221">
        <f>'SK Production Salvage'!Q$28</f>
        <v>-1.1000000000000001E-3</v>
      </c>
      <c r="I190" s="170">
        <v>2075526.5</v>
      </c>
      <c r="J190" s="43"/>
      <c r="K190" s="44">
        <v>531447</v>
      </c>
      <c r="L190" s="44"/>
      <c r="M190" s="169">
        <f t="shared" si="73"/>
        <v>1546362.5791500001</v>
      </c>
      <c r="N190" s="44"/>
      <c r="O190" s="223">
        <f>'[2]341 PL'!$E$64</f>
        <v>21.82171065889743</v>
      </c>
      <c r="Q190" s="208">
        <f t="shared" si="74"/>
        <v>70863.49018744308</v>
      </c>
      <c r="R190" s="208"/>
      <c r="S190" s="207">
        <f t="shared" si="75"/>
        <v>3.4142416484416405E-2</v>
      </c>
      <c r="T190" s="19"/>
      <c r="U190" s="281">
        <v>3.610505575332331E-2</v>
      </c>
      <c r="W190" s="154">
        <f t="shared" si="76"/>
        <v>74937</v>
      </c>
      <c r="Y190" s="187">
        <f t="shared" si="77"/>
        <v>-4073.5098125569202</v>
      </c>
    </row>
    <row r="191" spans="1:25" x14ac:dyDescent="0.2">
      <c r="A191" s="21"/>
      <c r="C191" s="72" t="s">
        <v>168</v>
      </c>
      <c r="E191" s="1" t="str">
        <f>[1]LGE!$I$32</f>
        <v>112 - S1</v>
      </c>
      <c r="F191" s="1" t="s">
        <v>104</v>
      </c>
      <c r="G191" s="221">
        <f>'SK Production Salvage'!Q$28</f>
        <v>-1.1000000000000001E-3</v>
      </c>
      <c r="I191" s="170">
        <v>2137402.33</v>
      </c>
      <c r="J191" s="43"/>
      <c r="K191" s="44">
        <v>541181</v>
      </c>
      <c r="L191" s="44"/>
      <c r="M191" s="169">
        <f t="shared" si="73"/>
        <v>1598572.4725630004</v>
      </c>
      <c r="N191" s="44"/>
      <c r="O191" s="223">
        <f>'[2]341 PL'!$E$64</f>
        <v>21.82171065889743</v>
      </c>
      <c r="Q191" s="208">
        <f t="shared" si="74"/>
        <v>73256.056665347161</v>
      </c>
      <c r="R191" s="208"/>
      <c r="S191" s="207">
        <f t="shared" si="75"/>
        <v>3.4273405449757863E-2</v>
      </c>
      <c r="T191" s="19"/>
      <c r="U191" s="281">
        <v>3.6234638146015304E-2</v>
      </c>
      <c r="W191" s="154">
        <f t="shared" si="76"/>
        <v>77448</v>
      </c>
      <c r="Y191" s="187">
        <f t="shared" si="77"/>
        <v>-4191.9433346528385</v>
      </c>
    </row>
    <row r="192" spans="1:25" x14ac:dyDescent="0.2">
      <c r="A192" s="21"/>
      <c r="C192" s="72" t="s">
        <v>169</v>
      </c>
      <c r="E192" s="1" t="str">
        <f>[1]LGE!$I$32</f>
        <v>112 - S1</v>
      </c>
      <c r="F192" s="1" t="s">
        <v>104</v>
      </c>
      <c r="G192" s="221">
        <f>'SK Production Salvage'!Q$28</f>
        <v>-1.1000000000000001E-3</v>
      </c>
      <c r="I192" s="172">
        <v>2132789.69</v>
      </c>
      <c r="J192" s="43"/>
      <c r="K192" s="44">
        <v>540013</v>
      </c>
      <c r="L192" s="44"/>
      <c r="M192" s="169">
        <f t="shared" si="73"/>
        <v>1595122.758659</v>
      </c>
      <c r="N192" s="44"/>
      <c r="O192" s="223">
        <f>'[2]341 PL'!$E$64</f>
        <v>21.82171065889743</v>
      </c>
      <c r="Q192" s="205">
        <f t="shared" si="74"/>
        <v>73097.970346729708</v>
      </c>
      <c r="R192" s="208"/>
      <c r="S192" s="207">
        <f t="shared" si="75"/>
        <v>3.4273407588879382E-2</v>
      </c>
      <c r="T192" s="19"/>
      <c r="U192" s="281">
        <v>3.6234702541158667E-2</v>
      </c>
      <c r="W192" s="158">
        <f t="shared" si="76"/>
        <v>77281</v>
      </c>
      <c r="Y192" s="164">
        <f t="shared" si="77"/>
        <v>-4183.0296532702923</v>
      </c>
    </row>
    <row r="193" spans="1:25" x14ac:dyDescent="0.2">
      <c r="A193" s="21"/>
      <c r="C193" s="11"/>
      <c r="E193" s="1"/>
      <c r="F193" s="1"/>
      <c r="G193" s="221"/>
      <c r="I193" s="170"/>
      <c r="K193" s="37"/>
      <c r="L193" s="33"/>
      <c r="M193" s="37"/>
      <c r="N193" s="33"/>
      <c r="O193" s="206"/>
      <c r="Q193" s="167"/>
      <c r="S193" s="215"/>
      <c r="T193" s="19"/>
      <c r="U193" s="281"/>
    </row>
    <row r="194" spans="1:25" x14ac:dyDescent="0.2">
      <c r="A194" s="21"/>
      <c r="C194" s="18" t="s">
        <v>35</v>
      </c>
      <c r="E194" s="1"/>
      <c r="F194" s="1"/>
      <c r="G194" s="221"/>
      <c r="I194" s="33">
        <f>+SUBTOTAL(9,I180:I193)</f>
        <v>15004439.449999999</v>
      </c>
      <c r="K194" s="33">
        <f>+SUBTOTAL(9,K180:K193)</f>
        <v>4320149</v>
      </c>
      <c r="L194" s="33"/>
      <c r="M194" s="33">
        <f>+SUBTOTAL(9,M180:M193)</f>
        <v>10700795.333395001</v>
      </c>
      <c r="N194" s="33"/>
      <c r="O194" s="196"/>
      <c r="Q194" s="33">
        <f>+SUBTOTAL(9,Q180:Q193)</f>
        <v>490392.26554760372</v>
      </c>
      <c r="S194" s="207">
        <f t="shared" ref="S194" si="78">+Q194/I194</f>
        <v>3.2683144690727098E-2</v>
      </c>
      <c r="T194" s="19"/>
      <c r="U194" s="281">
        <v>3.7997953998874651E-2</v>
      </c>
      <c r="W194" s="170">
        <f>+SUBTOTAL(9,W180:W193)</f>
        <v>570138</v>
      </c>
      <c r="Y194" s="33">
        <f>+SUBTOTAL(9,Y180:Y193)</f>
        <v>-79745.734452396369</v>
      </c>
    </row>
    <row r="195" spans="1:25" x14ac:dyDescent="0.2">
      <c r="A195" s="21"/>
      <c r="C195" s="11"/>
      <c r="E195" s="1"/>
      <c r="F195" s="1"/>
      <c r="G195" s="221"/>
      <c r="I195" s="170"/>
      <c r="K195" s="33"/>
      <c r="L195" s="33"/>
      <c r="M195" s="33"/>
      <c r="N195" s="33"/>
      <c r="O195" s="196"/>
      <c r="Q195" s="167"/>
      <c r="S195" s="215"/>
      <c r="T195" s="19"/>
      <c r="U195" s="281"/>
    </row>
    <row r="196" spans="1:25" x14ac:dyDescent="0.2">
      <c r="A196" s="21">
        <v>342</v>
      </c>
      <c r="C196" t="s">
        <v>82</v>
      </c>
      <c r="G196" s="220"/>
      <c r="I196" s="170"/>
      <c r="K196" s="33"/>
      <c r="L196" s="33"/>
      <c r="M196" s="33"/>
      <c r="N196" s="33"/>
      <c r="O196" s="196"/>
      <c r="S196" s="150"/>
      <c r="T196" s="19"/>
      <c r="U196" s="281"/>
    </row>
    <row r="197" spans="1:25" x14ac:dyDescent="0.2">
      <c r="A197" s="21"/>
      <c r="C197" s="11" t="s">
        <v>81</v>
      </c>
      <c r="E197" s="1" t="str">
        <f>[1]LGE!$I$33</f>
        <v xml:space="preserve"> 66.8 - L0</v>
      </c>
      <c r="F197" s="1" t="s">
        <v>104</v>
      </c>
      <c r="G197" s="221">
        <f>'SK Production Salvage'!Q$29</f>
        <v>-1.43E-2</v>
      </c>
      <c r="I197" s="170">
        <v>319042.17</v>
      </c>
      <c r="J197" s="43"/>
      <c r="K197" s="44">
        <v>35135</v>
      </c>
      <c r="L197" s="44"/>
      <c r="M197" s="169">
        <f t="shared" ref="M197:M211" si="79">+((1-G197)*I197)-K197</f>
        <v>288469.473031</v>
      </c>
      <c r="N197" s="44"/>
      <c r="O197" s="223">
        <f>'[2]342 PL'!$E$64</f>
        <v>19.065904201376298</v>
      </c>
      <c r="Q197" s="208">
        <f t="shared" ref="Q197:Q211" si="80">+M197/O197</f>
        <v>15130.122861425918</v>
      </c>
      <c r="S197" s="207">
        <f t="shared" ref="S197:S211" si="81">+Q197/I197</f>
        <v>4.742358310008335E-2</v>
      </c>
      <c r="T197" s="19"/>
      <c r="U197" s="281">
        <v>0.14653548776953218</v>
      </c>
      <c r="W197" s="154">
        <f t="shared" ref="W197:W211" si="82">I197*U197</f>
        <v>46751.000000000007</v>
      </c>
      <c r="Y197" s="187">
        <f t="shared" ref="Y197:Y211" si="83">+Q197-W197</f>
        <v>-31620.877138574091</v>
      </c>
    </row>
    <row r="198" spans="1:25" x14ac:dyDescent="0.2">
      <c r="A198" s="21"/>
      <c r="C198" s="11" t="s">
        <v>106</v>
      </c>
      <c r="E198" s="1" t="str">
        <f>[1]LGE!$I$33</f>
        <v xml:space="preserve"> 66.8 - L0</v>
      </c>
      <c r="F198" s="1" t="s">
        <v>104</v>
      </c>
      <c r="G198" s="221">
        <f>'SK Production Salvage'!Q$29</f>
        <v>-1.43E-2</v>
      </c>
      <c r="I198" s="170">
        <v>23433.81</v>
      </c>
      <c r="J198" s="43"/>
      <c r="K198" s="44">
        <v>17418</v>
      </c>
      <c r="L198" s="44"/>
      <c r="M198" s="169">
        <f t="shared" si="79"/>
        <v>6350.9134830000003</v>
      </c>
      <c r="N198" s="44"/>
      <c r="O198" s="223">
        <f>'[2]342 PL'!$E$64</f>
        <v>19.065904201376298</v>
      </c>
      <c r="Q198" s="208">
        <f t="shared" si="80"/>
        <v>333.1031885989205</v>
      </c>
      <c r="S198" s="207">
        <f t="shared" si="81"/>
        <v>1.4214640666580488E-2</v>
      </c>
      <c r="T198" s="19"/>
      <c r="U198" s="281">
        <v>4.1137143298507581E-2</v>
      </c>
      <c r="W198" s="154">
        <f t="shared" si="82"/>
        <v>964</v>
      </c>
      <c r="Y198" s="187">
        <f t="shared" si="83"/>
        <v>-630.8968114010795</v>
      </c>
    </row>
    <row r="199" spans="1:25" x14ac:dyDescent="0.2">
      <c r="A199" s="21"/>
      <c r="C199" s="72" t="s">
        <v>170</v>
      </c>
      <c r="E199" s="1" t="str">
        <f>[1]LGE!$I$33</f>
        <v xml:space="preserve"> 66.8 - L0</v>
      </c>
      <c r="F199" s="1" t="s">
        <v>104</v>
      </c>
      <c r="G199" s="221">
        <f>'SK Production Salvage'!Q$29</f>
        <v>-1.43E-2</v>
      </c>
      <c r="I199" s="170">
        <v>9237.57</v>
      </c>
      <c r="J199" s="43"/>
      <c r="K199" s="44">
        <v>9699</v>
      </c>
      <c r="L199" s="44"/>
      <c r="M199" s="169">
        <f t="shared" si="79"/>
        <v>-329.33274900000106</v>
      </c>
      <c r="N199" s="44"/>
      <c r="O199" s="223">
        <f>'[2]342 PL'!$E$64</f>
        <v>19.065904201376298</v>
      </c>
      <c r="Q199" s="208">
        <v>0</v>
      </c>
      <c r="S199" s="207">
        <v>0</v>
      </c>
      <c r="T199" s="19"/>
      <c r="U199" s="281">
        <v>0</v>
      </c>
      <c r="W199" s="154">
        <v>0</v>
      </c>
      <c r="Y199" s="187">
        <f t="shared" si="83"/>
        <v>0</v>
      </c>
    </row>
    <row r="200" spans="1:25" x14ac:dyDescent="0.2">
      <c r="A200" s="21"/>
      <c r="C200" s="72" t="s">
        <v>159</v>
      </c>
      <c r="E200" s="1" t="str">
        <f>[1]LGE!$I$33</f>
        <v xml:space="preserve"> 66.8 - L0</v>
      </c>
      <c r="F200" s="1" t="s">
        <v>104</v>
      </c>
      <c r="G200" s="221">
        <f>'SK Production Salvage'!Q$29</f>
        <v>-1.43E-2</v>
      </c>
      <c r="I200" s="170">
        <v>21667.08</v>
      </c>
      <c r="J200" s="43"/>
      <c r="K200" s="44">
        <v>15410</v>
      </c>
      <c r="L200" s="44"/>
      <c r="M200" s="169">
        <f t="shared" si="79"/>
        <v>6566.9192440000006</v>
      </c>
      <c r="N200" s="44"/>
      <c r="O200" s="223">
        <f>'[2]342 PL'!$E$64</f>
        <v>19.065904201376298</v>
      </c>
      <c r="Q200" s="208">
        <f t="shared" si="80"/>
        <v>344.43261513534503</v>
      </c>
      <c r="S200" s="207">
        <f t="shared" si="81"/>
        <v>1.5896586671362501E-2</v>
      </c>
      <c r="T200" s="19"/>
      <c r="U200" s="281">
        <v>5.2337463100703918E-2</v>
      </c>
      <c r="W200" s="154">
        <f t="shared" si="82"/>
        <v>1134</v>
      </c>
      <c r="Y200" s="187">
        <f t="shared" si="83"/>
        <v>-789.56738486465497</v>
      </c>
    </row>
    <row r="201" spans="1:25" x14ac:dyDescent="0.2">
      <c r="A201" s="21"/>
      <c r="C201" s="72" t="s">
        <v>160</v>
      </c>
      <c r="E201" s="1" t="str">
        <f>[1]LGE!$I$33</f>
        <v xml:space="preserve"> 66.8 - L0</v>
      </c>
      <c r="F201" s="1" t="s">
        <v>104</v>
      </c>
      <c r="G201" s="221">
        <f>'SK Production Salvage'!Q$29</f>
        <v>-1.43E-2</v>
      </c>
      <c r="I201" s="170">
        <v>2255338.17</v>
      </c>
      <c r="J201" s="43"/>
      <c r="K201" s="44">
        <v>785083</v>
      </c>
      <c r="L201" s="44"/>
      <c r="M201" s="169">
        <f t="shared" si="79"/>
        <v>1502506.5058309999</v>
      </c>
      <c r="N201" s="44"/>
      <c r="O201" s="223">
        <f>'[2]342 PL'!$E$64</f>
        <v>19.065904201376298</v>
      </c>
      <c r="Q201" s="208">
        <f t="shared" si="80"/>
        <v>78805.940172642819</v>
      </c>
      <c r="S201" s="207">
        <f t="shared" si="81"/>
        <v>3.4941961795752707E-2</v>
      </c>
      <c r="T201" s="19"/>
      <c r="U201" s="281">
        <v>3.8036424488838406E-2</v>
      </c>
      <c r="W201" s="154">
        <f t="shared" si="82"/>
        <v>85785</v>
      </c>
      <c r="Y201" s="187">
        <f t="shared" si="83"/>
        <v>-6979.0598273571813</v>
      </c>
    </row>
    <row r="202" spans="1:25" x14ac:dyDescent="0.2">
      <c r="A202" s="21"/>
      <c r="C202" s="72" t="s">
        <v>161</v>
      </c>
      <c r="E202" s="1" t="str">
        <f>[1]LGE!$I$33</f>
        <v xml:space="preserve"> 66.8 - L0</v>
      </c>
      <c r="F202" s="1" t="s">
        <v>104</v>
      </c>
      <c r="G202" s="221">
        <f>'SK Production Salvage'!Q$29</f>
        <v>-1.43E-2</v>
      </c>
      <c r="I202" s="170">
        <v>846906.63</v>
      </c>
      <c r="J202" s="43"/>
      <c r="K202" s="44">
        <v>228324</v>
      </c>
      <c r="L202" s="44"/>
      <c r="M202" s="169">
        <f t="shared" si="79"/>
        <v>630693.39480899996</v>
      </c>
      <c r="N202" s="44"/>
      <c r="O202" s="223">
        <f>'[2]342 PL'!$E$64</f>
        <v>19.065904201376298</v>
      </c>
      <c r="Q202" s="208">
        <f t="shared" si="80"/>
        <v>33079.647739102373</v>
      </c>
      <c r="S202" s="207">
        <f t="shared" si="81"/>
        <v>3.9059379826914771E-2</v>
      </c>
      <c r="T202" s="19"/>
      <c r="U202" s="281">
        <v>4.2146322552699816E-2</v>
      </c>
      <c r="W202" s="154">
        <f t="shared" si="82"/>
        <v>35694</v>
      </c>
      <c r="Y202" s="187">
        <f t="shared" si="83"/>
        <v>-2614.3522608976273</v>
      </c>
    </row>
    <row r="203" spans="1:25" x14ac:dyDescent="0.2">
      <c r="A203" s="21"/>
      <c r="C203" s="72" t="s">
        <v>162</v>
      </c>
      <c r="E203" s="1" t="str">
        <f>[1]LGE!$I$33</f>
        <v xml:space="preserve"> 66.8 - L0</v>
      </c>
      <c r="F203" s="1" t="s">
        <v>104</v>
      </c>
      <c r="G203" s="221">
        <f>'SK Production Salvage'!Q$29</f>
        <v>-1.43E-2</v>
      </c>
      <c r="I203" s="170">
        <v>403060.13</v>
      </c>
      <c r="J203" s="43"/>
      <c r="K203" s="44">
        <v>49527</v>
      </c>
      <c r="L203" s="44"/>
      <c r="M203" s="169">
        <f t="shared" si="79"/>
        <v>359296.88985899999</v>
      </c>
      <c r="N203" s="44"/>
      <c r="O203" s="223">
        <f>'[2]342 PL'!$E$64</f>
        <v>19.065904201376298</v>
      </c>
      <c r="Q203" s="208">
        <f t="shared" si="80"/>
        <v>18844.996075930332</v>
      </c>
      <c r="S203" s="207">
        <f t="shared" si="81"/>
        <v>4.6754800768635515E-2</v>
      </c>
      <c r="T203" s="19"/>
      <c r="U203" s="281">
        <v>5.5162985234982177E-2</v>
      </c>
      <c r="W203" s="154">
        <f t="shared" si="82"/>
        <v>22233.999999999996</v>
      </c>
      <c r="Y203" s="187">
        <f t="shared" si="83"/>
        <v>-3389.0039240696642</v>
      </c>
    </row>
    <row r="204" spans="1:25" x14ac:dyDescent="0.2">
      <c r="A204" s="21"/>
      <c r="C204" s="72" t="s">
        <v>163</v>
      </c>
      <c r="E204" s="1" t="str">
        <f>[1]LGE!$I$33</f>
        <v xml:space="preserve"> 66.8 - L0</v>
      </c>
      <c r="F204" s="1" t="s">
        <v>104</v>
      </c>
      <c r="G204" s="221">
        <f>'SK Production Salvage'!Q$29</f>
        <v>-1.43E-2</v>
      </c>
      <c r="I204" s="170">
        <v>141363.16</v>
      </c>
      <c r="J204" s="43"/>
      <c r="K204" s="44">
        <v>-48742</v>
      </c>
      <c r="L204" s="44"/>
      <c r="M204" s="169">
        <f t="shared" si="79"/>
        <v>192126.653188</v>
      </c>
      <c r="N204" s="44"/>
      <c r="O204" s="223">
        <f>'[2]342 PL'!$E$64</f>
        <v>19.065904201376298</v>
      </c>
      <c r="Q204" s="208">
        <f t="shared" si="80"/>
        <v>10076.975692248106</v>
      </c>
      <c r="S204" s="207">
        <f t="shared" si="81"/>
        <v>7.1284312633136573E-2</v>
      </c>
      <c r="T204" s="19"/>
      <c r="U204" s="281">
        <v>8.1874230881652632E-2</v>
      </c>
      <c r="W204" s="154">
        <f t="shared" si="82"/>
        <v>11574.000000000002</v>
      </c>
      <c r="Y204" s="187">
        <f t="shared" si="83"/>
        <v>-1497.0243077518953</v>
      </c>
    </row>
    <row r="205" spans="1:25" x14ac:dyDescent="0.2">
      <c r="A205" s="21"/>
      <c r="C205" s="72" t="s">
        <v>164</v>
      </c>
      <c r="E205" s="1" t="str">
        <f>[1]LGE!$I$33</f>
        <v xml:space="preserve"> 66.8 - L0</v>
      </c>
      <c r="F205" s="1" t="s">
        <v>104</v>
      </c>
      <c r="G205" s="221">
        <f>'SK Production Salvage'!Q$29</f>
        <v>-1.43E-2</v>
      </c>
      <c r="I205" s="170">
        <v>97996.9</v>
      </c>
      <c r="J205" s="43"/>
      <c r="K205" s="44">
        <v>31005</v>
      </c>
      <c r="L205" s="44"/>
      <c r="M205" s="169">
        <f t="shared" si="79"/>
        <v>68393.255669999999</v>
      </c>
      <c r="N205" s="44"/>
      <c r="O205" s="223">
        <f>'[2]342 PL'!$E$64</f>
        <v>19.065904201376298</v>
      </c>
      <c r="Q205" s="208">
        <f t="shared" si="80"/>
        <v>3587.2023140168162</v>
      </c>
      <c r="S205" s="207">
        <f t="shared" si="81"/>
        <v>3.6605263166659519E-2</v>
      </c>
      <c r="T205" s="19"/>
      <c r="U205" s="281">
        <v>3.782772720361563E-2</v>
      </c>
      <c r="W205" s="154">
        <f t="shared" si="82"/>
        <v>3707.0000000000005</v>
      </c>
      <c r="Y205" s="187">
        <f t="shared" si="83"/>
        <v>-119.79768598318424</v>
      </c>
    </row>
    <row r="206" spans="1:25" x14ac:dyDescent="0.2">
      <c r="A206" s="21"/>
      <c r="C206" s="72" t="s">
        <v>165</v>
      </c>
      <c r="E206" s="1" t="str">
        <f>[1]LGE!$I$33</f>
        <v xml:space="preserve"> 66.8 - L0</v>
      </c>
      <c r="F206" s="1" t="s">
        <v>104</v>
      </c>
      <c r="G206" s="221">
        <f>'SK Production Salvage'!Q$29</f>
        <v>-1.43E-2</v>
      </c>
      <c r="I206" s="170">
        <v>97861.58</v>
      </c>
      <c r="J206" s="43"/>
      <c r="K206" s="44">
        <v>30967</v>
      </c>
      <c r="L206" s="44"/>
      <c r="M206" s="169">
        <f t="shared" si="79"/>
        <v>68294.000593999997</v>
      </c>
      <c r="N206" s="44"/>
      <c r="O206" s="223">
        <f>'[2]342 PL'!$E$64</f>
        <v>19.065904201376298</v>
      </c>
      <c r="Q206" s="208">
        <f t="shared" si="80"/>
        <v>3581.9964200318441</v>
      </c>
      <c r="S206" s="207">
        <f t="shared" si="81"/>
        <v>3.6602683300554148E-2</v>
      </c>
      <c r="T206" s="19"/>
      <c r="U206" s="281">
        <v>3.7828941654120034E-2</v>
      </c>
      <c r="W206" s="154">
        <f t="shared" si="82"/>
        <v>3702</v>
      </c>
      <c r="Y206" s="187">
        <f t="shared" si="83"/>
        <v>-120.00357996815592</v>
      </c>
    </row>
    <row r="207" spans="1:25" x14ac:dyDescent="0.2">
      <c r="A207" s="21"/>
      <c r="C207" s="11" t="s">
        <v>83</v>
      </c>
      <c r="E207" s="1" t="str">
        <f>[1]LGE!$I$33</f>
        <v xml:space="preserve"> 66.8 - L0</v>
      </c>
      <c r="F207" s="1" t="s">
        <v>104</v>
      </c>
      <c r="G207" s="221">
        <f>'SK Production Salvage'!Q$29</f>
        <v>-1.43E-2</v>
      </c>
      <c r="I207" s="170">
        <v>1998390.62</v>
      </c>
      <c r="J207" s="43"/>
      <c r="K207" s="44">
        <v>645679</v>
      </c>
      <c r="L207" s="44"/>
      <c r="M207" s="169">
        <f t="shared" si="79"/>
        <v>1381288.6058660001</v>
      </c>
      <c r="N207" s="44"/>
      <c r="O207" s="223">
        <f>'[2]342 PL'!$E$64</f>
        <v>19.065904201376298</v>
      </c>
      <c r="Q207" s="208">
        <f t="shared" si="80"/>
        <v>72448.103760339349</v>
      </c>
      <c r="S207" s="207">
        <f t="shared" si="81"/>
        <v>3.6253224487382427E-2</v>
      </c>
      <c r="T207" s="19"/>
      <c r="U207" s="281">
        <v>3.443921289022063E-2</v>
      </c>
      <c r="W207" s="154">
        <f t="shared" si="82"/>
        <v>68823</v>
      </c>
      <c r="Y207" s="187">
        <f t="shared" si="83"/>
        <v>3625.1037603393488</v>
      </c>
    </row>
    <row r="208" spans="1:25" x14ac:dyDescent="0.2">
      <c r="A208" s="21"/>
      <c r="C208" s="72" t="s">
        <v>166</v>
      </c>
      <c r="E208" s="1" t="str">
        <f>[1]LGE!$I$33</f>
        <v xml:space="preserve"> 66.8 - L0</v>
      </c>
      <c r="F208" s="1" t="s">
        <v>104</v>
      </c>
      <c r="G208" s="221">
        <f>'SK Production Salvage'!Q$29</f>
        <v>-1.43E-2</v>
      </c>
      <c r="I208" s="170">
        <v>338423.07</v>
      </c>
      <c r="J208" s="43"/>
      <c r="K208" s="44">
        <v>86852</v>
      </c>
      <c r="L208" s="44"/>
      <c r="M208" s="169">
        <f t="shared" si="79"/>
        <v>256410.51990100002</v>
      </c>
      <c r="N208" s="44"/>
      <c r="O208" s="223">
        <f>'[2]342 PL'!$E$64</f>
        <v>19.065904201376298</v>
      </c>
      <c r="Q208" s="208">
        <f t="shared" si="80"/>
        <v>13448.641994251218</v>
      </c>
      <c r="S208" s="207">
        <f t="shared" si="81"/>
        <v>3.9739140698213091E-2</v>
      </c>
      <c r="T208" s="19"/>
      <c r="U208" s="281">
        <v>3.7264008035858782E-2</v>
      </c>
      <c r="W208" s="154">
        <f t="shared" si="82"/>
        <v>12611</v>
      </c>
      <c r="Y208" s="187">
        <f t="shared" si="83"/>
        <v>837.64199425121842</v>
      </c>
    </row>
    <row r="209" spans="1:25" x14ac:dyDescent="0.2">
      <c r="A209" s="21"/>
      <c r="C209" s="72" t="s">
        <v>167</v>
      </c>
      <c r="E209" s="1" t="str">
        <f>[1]LGE!$I$33</f>
        <v xml:space="preserve"> 66.8 - L0</v>
      </c>
      <c r="F209" s="1" t="s">
        <v>104</v>
      </c>
      <c r="G209" s="221">
        <f>'SK Production Salvage'!Q$29</f>
        <v>-1.43E-2</v>
      </c>
      <c r="I209" s="170">
        <v>337096.18</v>
      </c>
      <c r="J209" s="43"/>
      <c r="K209" s="44">
        <v>86511</v>
      </c>
      <c r="L209" s="44"/>
      <c r="M209" s="169">
        <f t="shared" si="79"/>
        <v>255405.65537399997</v>
      </c>
      <c r="N209" s="44"/>
      <c r="O209" s="223">
        <f>'[2]342 PL'!$E$64</f>
        <v>19.065904201376298</v>
      </c>
      <c r="Q209" s="208">
        <f t="shared" si="80"/>
        <v>13395.937201633646</v>
      </c>
      <c r="S209" s="207">
        <f t="shared" si="81"/>
        <v>3.9739213899230914E-2</v>
      </c>
      <c r="T209" s="19"/>
      <c r="U209" s="281">
        <v>3.7265328844723188E-2</v>
      </c>
      <c r="W209" s="154">
        <f t="shared" si="82"/>
        <v>12562</v>
      </c>
      <c r="Y209" s="187">
        <f t="shared" si="83"/>
        <v>833.9372016336456</v>
      </c>
    </row>
    <row r="210" spans="1:25" x14ac:dyDescent="0.2">
      <c r="A210" s="21"/>
      <c r="C210" s="72" t="s">
        <v>168</v>
      </c>
      <c r="E210" s="1" t="str">
        <f>[1]LGE!$I$33</f>
        <v xml:space="preserve"> 66.8 - L0</v>
      </c>
      <c r="F210" s="1" t="s">
        <v>104</v>
      </c>
      <c r="G210" s="221">
        <f>'SK Production Salvage'!Q$29</f>
        <v>-1.43E-2</v>
      </c>
      <c r="I210" s="170">
        <v>347146.53</v>
      </c>
      <c r="J210" s="43"/>
      <c r="K210" s="44">
        <v>88099</v>
      </c>
      <c r="L210" s="44"/>
      <c r="M210" s="169">
        <f t="shared" si="79"/>
        <v>264011.72537900001</v>
      </c>
      <c r="N210" s="44"/>
      <c r="O210" s="223">
        <f>'[2]342 PL'!$E$64</f>
        <v>19.065904201376298</v>
      </c>
      <c r="Q210" s="208">
        <f t="shared" si="80"/>
        <v>13847.322560235143</v>
      </c>
      <c r="S210" s="207">
        <f t="shared" si="81"/>
        <v>3.9888984516812373E-2</v>
      </c>
      <c r="T210" s="19"/>
      <c r="U210" s="281">
        <v>3.7399192784672221E-2</v>
      </c>
      <c r="W210" s="154">
        <f t="shared" si="82"/>
        <v>12983</v>
      </c>
      <c r="Y210" s="187">
        <f t="shared" si="83"/>
        <v>864.3225602351431</v>
      </c>
    </row>
    <row r="211" spans="1:25" x14ac:dyDescent="0.2">
      <c r="A211" s="21"/>
      <c r="C211" s="72" t="s">
        <v>169</v>
      </c>
      <c r="E211" s="1" t="str">
        <f>[1]LGE!$I$33</f>
        <v xml:space="preserve"> 66.8 - L0</v>
      </c>
      <c r="F211" s="1" t="s">
        <v>104</v>
      </c>
      <c r="G211" s="221">
        <f>'SK Production Salvage'!Q$29</f>
        <v>-1.43E-2</v>
      </c>
      <c r="I211" s="172">
        <v>361860.02</v>
      </c>
      <c r="J211" s="43"/>
      <c r="K211" s="44">
        <v>90772</v>
      </c>
      <c r="L211" s="44"/>
      <c r="M211" s="169">
        <f t="shared" si="79"/>
        <v>276262.61828599998</v>
      </c>
      <c r="N211" s="44"/>
      <c r="O211" s="223">
        <f>'[2]342 PL'!$E$64</f>
        <v>19.065904201376298</v>
      </c>
      <c r="Q211" s="205">
        <f t="shared" si="80"/>
        <v>14489.877603919649</v>
      </c>
      <c r="S211" s="207">
        <f t="shared" si="81"/>
        <v>4.004277014056333E-2</v>
      </c>
      <c r="T211" s="19"/>
      <c r="U211" s="281">
        <v>3.7514506299977539E-2</v>
      </c>
      <c r="W211" s="158">
        <f t="shared" si="82"/>
        <v>13574.999999999998</v>
      </c>
      <c r="Y211" s="219">
        <f t="shared" si="83"/>
        <v>914.87760391965094</v>
      </c>
    </row>
    <row r="212" spans="1:25" x14ac:dyDescent="0.2">
      <c r="A212" s="21"/>
      <c r="E212" s="1"/>
      <c r="F212" s="1"/>
      <c r="G212" s="221"/>
      <c r="I212" s="170"/>
      <c r="K212" s="37"/>
      <c r="L212" s="33"/>
      <c r="M212" s="37"/>
      <c r="N212" s="33"/>
      <c r="O212" s="206"/>
      <c r="Q212" s="167"/>
      <c r="S212" s="215"/>
      <c r="T212" s="19"/>
      <c r="U212" s="281"/>
    </row>
    <row r="213" spans="1:25" x14ac:dyDescent="0.2">
      <c r="A213" s="21"/>
      <c r="C213" s="18" t="s">
        <v>105</v>
      </c>
      <c r="E213" s="1"/>
      <c r="F213" s="1"/>
      <c r="G213" s="221"/>
      <c r="I213" s="170">
        <f>+SUBTOTAL(9,I197:I212)</f>
        <v>7598823.6199999992</v>
      </c>
      <c r="K213" s="170">
        <f>+SUBTOTAL(9,K197:K212)</f>
        <v>2151739</v>
      </c>
      <c r="L213" s="33"/>
      <c r="M213" s="170">
        <f>+SUBTOTAL(9,M197:M212)</f>
        <v>5555747.797766</v>
      </c>
      <c r="N213" s="33"/>
      <c r="O213" s="196"/>
      <c r="Q213" s="170">
        <f>+SUBTOTAL(9,Q197:Q212)</f>
        <v>291414.30019951152</v>
      </c>
      <c r="S213" s="207">
        <f t="shared" ref="S213" si="84">+Q213/I213</f>
        <v>3.8349922931822378E-2</v>
      </c>
      <c r="T213" s="19"/>
      <c r="U213" s="281">
        <v>4.3704001646507493E-2</v>
      </c>
      <c r="W213" s="33">
        <f>+SUBTOTAL(9,W197:W212)</f>
        <v>332099</v>
      </c>
      <c r="Y213" s="170">
        <f>+SUBTOTAL(9,Y197:Y212)</f>
        <v>-40684.699800488524</v>
      </c>
    </row>
    <row r="214" spans="1:25" x14ac:dyDescent="0.2">
      <c r="A214" s="21"/>
      <c r="E214" s="1"/>
      <c r="F214" s="1"/>
      <c r="G214" s="221"/>
      <c r="I214" s="170"/>
      <c r="K214" s="33"/>
      <c r="L214" s="33"/>
      <c r="M214" s="33"/>
      <c r="N214" s="33"/>
      <c r="O214" s="196"/>
      <c r="Q214" s="167"/>
      <c r="S214" s="215"/>
      <c r="T214" s="19"/>
      <c r="U214" s="281"/>
    </row>
    <row r="215" spans="1:25" x14ac:dyDescent="0.2">
      <c r="A215" s="21">
        <v>343</v>
      </c>
      <c r="C215" t="s">
        <v>84</v>
      </c>
      <c r="G215" s="220"/>
      <c r="I215" s="170"/>
      <c r="K215" s="33"/>
      <c r="L215" s="33"/>
      <c r="M215" s="33"/>
      <c r="N215" s="33"/>
      <c r="O215" s="196"/>
      <c r="S215" s="150"/>
      <c r="T215" s="19"/>
      <c r="U215" s="281"/>
    </row>
    <row r="216" spans="1:25" x14ac:dyDescent="0.2">
      <c r="A216" s="21"/>
      <c r="C216" s="72" t="s">
        <v>160</v>
      </c>
      <c r="E216" s="1" t="str">
        <f>[1]LGE!$I$34</f>
        <v>171.7 - O3</v>
      </c>
      <c r="F216" s="1" t="s">
        <v>104</v>
      </c>
      <c r="G216" s="221">
        <f>'SK Production Salvage'!Q$30</f>
        <v>-5.1500000000000001E-3</v>
      </c>
      <c r="I216" s="170">
        <v>20146190.989999998</v>
      </c>
      <c r="J216" s="43"/>
      <c r="K216" s="44">
        <v>5644307</v>
      </c>
      <c r="L216" s="44"/>
      <c r="M216" s="169">
        <f t="shared" ref="M216:M225" si="85">+((1-G216)*I216)-K216</f>
        <v>14605636.873598497</v>
      </c>
      <c r="N216" s="44"/>
      <c r="O216" s="223">
        <f>'[2]343 PL'!$E$36</f>
        <v>19.853544925778063</v>
      </c>
      <c r="Q216" s="208">
        <f t="shared" ref="Q216:Q225" si="86">+M216/O216</f>
        <v>735668.96633328067</v>
      </c>
      <c r="S216" s="207">
        <f t="shared" ref="S216:S225" si="87">+Q216/I216</f>
        <v>3.6516528940803053E-2</v>
      </c>
      <c r="T216" s="19"/>
      <c r="U216" s="281">
        <v>4.6861960182379869E-2</v>
      </c>
      <c r="W216" s="154">
        <f t="shared" ref="W216:W225" si="88">I216*U216</f>
        <v>944090</v>
      </c>
      <c r="Y216" s="187">
        <f t="shared" ref="Y216:Y225" si="89">+Q216-W216</f>
        <v>-208421.03366671933</v>
      </c>
    </row>
    <row r="217" spans="1:25" x14ac:dyDescent="0.2">
      <c r="A217" s="21"/>
      <c r="C217" s="72" t="s">
        <v>161</v>
      </c>
      <c r="E217" s="1" t="str">
        <f>[1]LGE!$I$34</f>
        <v>171.7 - O3</v>
      </c>
      <c r="F217" s="1" t="s">
        <v>104</v>
      </c>
      <c r="G217" s="221">
        <f>'SK Production Salvage'!Q$30</f>
        <v>-5.1500000000000001E-3</v>
      </c>
      <c r="I217" s="170">
        <v>15877891</v>
      </c>
      <c r="J217" s="43"/>
      <c r="K217" s="44">
        <v>4993220</v>
      </c>
      <c r="L217" s="44"/>
      <c r="M217" s="169">
        <f t="shared" si="85"/>
        <v>10966442.13865</v>
      </c>
      <c r="N217" s="44"/>
      <c r="O217" s="223">
        <f>'[2]343 PL'!$E$36</f>
        <v>19.853544925778063</v>
      </c>
      <c r="Q217" s="208">
        <f t="shared" si="86"/>
        <v>552366.95409549004</v>
      </c>
      <c r="S217" s="207">
        <f t="shared" si="87"/>
        <v>3.4788433432090572E-2</v>
      </c>
      <c r="T217" s="19"/>
      <c r="U217" s="281">
        <v>4.4534818887470635E-2</v>
      </c>
      <c r="W217" s="154">
        <f t="shared" si="88"/>
        <v>707119</v>
      </c>
      <c r="Y217" s="187">
        <f t="shared" si="89"/>
        <v>-154752.04590450996</v>
      </c>
    </row>
    <row r="218" spans="1:25" x14ac:dyDescent="0.2">
      <c r="A218" s="21"/>
      <c r="C218" s="72" t="s">
        <v>162</v>
      </c>
      <c r="E218" s="1" t="str">
        <f>[1]LGE!$I$34</f>
        <v>171.7 - O3</v>
      </c>
      <c r="F218" s="1" t="s">
        <v>104</v>
      </c>
      <c r="G218" s="221">
        <f>'SK Production Salvage'!Q$30</f>
        <v>-5.1500000000000001E-3</v>
      </c>
      <c r="I218" s="170">
        <v>19951721.960000001</v>
      </c>
      <c r="J218" s="43"/>
      <c r="K218" s="44">
        <v>2379308</v>
      </c>
      <c r="L218" s="44"/>
      <c r="M218" s="169">
        <f t="shared" si="85"/>
        <v>17675165.328094002</v>
      </c>
      <c r="N218" s="44"/>
      <c r="O218" s="223">
        <f>'[2]343 PL'!$E$36</f>
        <v>19.853544925778063</v>
      </c>
      <c r="Q218" s="208">
        <f t="shared" si="86"/>
        <v>890277.54963519739</v>
      </c>
      <c r="S218" s="207">
        <f t="shared" si="87"/>
        <v>4.4621589626201733E-2</v>
      </c>
      <c r="T218" s="19"/>
      <c r="U218" s="281">
        <v>6.1177626795677335E-2</v>
      </c>
      <c r="W218" s="154">
        <f t="shared" si="88"/>
        <v>1220599</v>
      </c>
      <c r="Y218" s="187">
        <f t="shared" si="89"/>
        <v>-330321.45036480261</v>
      </c>
    </row>
    <row r="219" spans="1:25" x14ac:dyDescent="0.2">
      <c r="A219" s="21"/>
      <c r="C219" s="72" t="s">
        <v>163</v>
      </c>
      <c r="E219" s="1" t="str">
        <f>[1]LGE!$I$34</f>
        <v>171.7 - O3</v>
      </c>
      <c r="F219" s="1" t="s">
        <v>104</v>
      </c>
      <c r="G219" s="221">
        <f>'SK Production Salvage'!Q$30</f>
        <v>-5.1500000000000001E-3</v>
      </c>
      <c r="I219" s="170">
        <v>18239647.010000002</v>
      </c>
      <c r="J219" s="43"/>
      <c r="K219" s="44">
        <v>4842316</v>
      </c>
      <c r="L219" s="44"/>
      <c r="M219" s="169">
        <f t="shared" si="85"/>
        <v>13491265.192101501</v>
      </c>
      <c r="N219" s="44"/>
      <c r="O219" s="223">
        <f>'[2]343 PL'!$E$36</f>
        <v>19.853544925778063</v>
      </c>
      <c r="Q219" s="208">
        <f t="shared" si="86"/>
        <v>679539.35896779282</v>
      </c>
      <c r="S219" s="207">
        <f t="shared" si="87"/>
        <v>3.7256168312645034E-2</v>
      </c>
      <c r="T219" s="19"/>
      <c r="U219" s="281">
        <v>5.1828470116867677E-2</v>
      </c>
      <c r="W219" s="154">
        <f t="shared" si="88"/>
        <v>945333</v>
      </c>
      <c r="Y219" s="187">
        <f t="shared" si="89"/>
        <v>-265793.64103220718</v>
      </c>
    </row>
    <row r="220" spans="1:25" x14ac:dyDescent="0.2">
      <c r="A220" s="21"/>
      <c r="C220" s="72" t="s">
        <v>164</v>
      </c>
      <c r="E220" s="1" t="str">
        <f>[1]LGE!$I$34</f>
        <v>171.7 - O3</v>
      </c>
      <c r="F220" s="1" t="s">
        <v>104</v>
      </c>
      <c r="G220" s="221">
        <f>'SK Production Salvage'!Q$30</f>
        <v>-5.1500000000000001E-3</v>
      </c>
      <c r="I220" s="170">
        <v>16268197.67</v>
      </c>
      <c r="J220" s="43"/>
      <c r="K220" s="44">
        <v>4216785</v>
      </c>
      <c r="L220" s="44"/>
      <c r="M220" s="169">
        <f t="shared" si="85"/>
        <v>12135193.888000499</v>
      </c>
      <c r="N220" s="44"/>
      <c r="O220" s="223">
        <f>'[2]343 PL'!$E$36</f>
        <v>19.853544925778063</v>
      </c>
      <c r="Q220" s="208">
        <f t="shared" si="86"/>
        <v>611235.62232173607</v>
      </c>
      <c r="S220" s="207">
        <f t="shared" si="87"/>
        <v>3.7572424107490947E-2</v>
      </c>
      <c r="T220" s="19"/>
      <c r="U220" s="281">
        <v>4.4873194610008695E-2</v>
      </c>
      <c r="W220" s="154">
        <f t="shared" si="88"/>
        <v>730006</v>
      </c>
      <c r="Y220" s="187">
        <f t="shared" si="89"/>
        <v>-118770.37767826393</v>
      </c>
    </row>
    <row r="221" spans="1:25" x14ac:dyDescent="0.2">
      <c r="A221" s="21"/>
      <c r="C221" s="72" t="s">
        <v>165</v>
      </c>
      <c r="E221" s="1" t="str">
        <f>[1]LGE!$I$34</f>
        <v>171.7 - O3</v>
      </c>
      <c r="F221" s="1" t="s">
        <v>104</v>
      </c>
      <c r="G221" s="221">
        <f>'SK Production Salvage'!Q$30</f>
        <v>-5.1500000000000001E-3</v>
      </c>
      <c r="I221" s="170">
        <v>13120484.41</v>
      </c>
      <c r="J221" s="43"/>
      <c r="K221" s="44">
        <v>3291737</v>
      </c>
      <c r="L221" s="44"/>
      <c r="M221" s="169">
        <f t="shared" si="85"/>
        <v>9896317.9047114998</v>
      </c>
      <c r="N221" s="44"/>
      <c r="O221" s="223">
        <f>'[2]343 PL'!$E$36</f>
        <v>19.853544925778063</v>
      </c>
      <c r="Q221" s="208">
        <f t="shared" si="86"/>
        <v>498466.03927452827</v>
      </c>
      <c r="S221" s="207">
        <f t="shared" si="87"/>
        <v>3.7991435658779021E-2</v>
      </c>
      <c r="T221" s="19"/>
      <c r="U221" s="281">
        <v>4.6085264926586655E-2</v>
      </c>
      <c r="W221" s="154">
        <f t="shared" si="88"/>
        <v>604661</v>
      </c>
      <c r="Y221" s="187">
        <f t="shared" si="89"/>
        <v>-106194.96072547173</v>
      </c>
    </row>
    <row r="222" spans="1:25" x14ac:dyDescent="0.2">
      <c r="A222" s="21"/>
      <c r="C222" s="72" t="s">
        <v>166</v>
      </c>
      <c r="E222" s="1" t="str">
        <f>[1]LGE!$I$34</f>
        <v>171.7 - O3</v>
      </c>
      <c r="F222" s="1" t="s">
        <v>104</v>
      </c>
      <c r="G222" s="221">
        <f>'SK Production Salvage'!Q$30</f>
        <v>-5.1500000000000001E-3</v>
      </c>
      <c r="I222" s="170">
        <v>13611692.25</v>
      </c>
      <c r="J222" s="43"/>
      <c r="K222" s="44">
        <v>3670974</v>
      </c>
      <c r="L222" s="44"/>
      <c r="M222" s="169">
        <f t="shared" si="85"/>
        <v>10010818.465087499</v>
      </c>
      <c r="N222" s="44"/>
      <c r="O222" s="223">
        <f>'[2]343 PL'!$E$36</f>
        <v>19.853544925778063</v>
      </c>
      <c r="Q222" s="208">
        <f t="shared" si="86"/>
        <v>504233.29951969138</v>
      </c>
      <c r="S222" s="207">
        <f t="shared" si="87"/>
        <v>3.7044130168289058E-2</v>
      </c>
      <c r="T222" s="19"/>
      <c r="U222" s="281">
        <v>4.1376853785391757E-2</v>
      </c>
      <c r="W222" s="154">
        <f t="shared" si="88"/>
        <v>563209.00000000012</v>
      </c>
      <c r="Y222" s="187">
        <f t="shared" si="89"/>
        <v>-58975.700480308733</v>
      </c>
    </row>
    <row r="223" spans="1:25" x14ac:dyDescent="0.2">
      <c r="A223" s="21"/>
      <c r="C223" s="72" t="s">
        <v>167</v>
      </c>
      <c r="E223" s="1" t="str">
        <f>[1]LGE!$I$34</f>
        <v>171.7 - O3</v>
      </c>
      <c r="F223" s="1" t="s">
        <v>104</v>
      </c>
      <c r="G223" s="221">
        <f>'SK Production Salvage'!Q$30</f>
        <v>-5.1500000000000001E-3</v>
      </c>
      <c r="I223" s="170">
        <v>13496647.460000001</v>
      </c>
      <c r="J223" s="43"/>
      <c r="K223" s="44">
        <v>3637317</v>
      </c>
      <c r="L223" s="44"/>
      <c r="M223" s="169">
        <f t="shared" si="85"/>
        <v>9928838.1944190003</v>
      </c>
      <c r="N223" s="44"/>
      <c r="O223" s="223">
        <f>'[2]343 PL'!$E$36</f>
        <v>19.853544925778063</v>
      </c>
      <c r="Q223" s="208">
        <f t="shared" si="86"/>
        <v>500104.04849802348</v>
      </c>
      <c r="S223" s="207">
        <f t="shared" si="87"/>
        <v>3.7053946172942671E-2</v>
      </c>
      <c r="T223" s="19"/>
      <c r="U223" s="281">
        <v>4.1379238929902369E-2</v>
      </c>
      <c r="W223" s="154">
        <f t="shared" si="88"/>
        <v>558481</v>
      </c>
      <c r="Y223" s="187">
        <f t="shared" si="89"/>
        <v>-58376.951501976524</v>
      </c>
    </row>
    <row r="224" spans="1:25" x14ac:dyDescent="0.2">
      <c r="A224" s="21"/>
      <c r="C224" s="72" t="s">
        <v>168</v>
      </c>
      <c r="E224" s="1" t="str">
        <f>[1]LGE!$I$34</f>
        <v>171.7 - O3</v>
      </c>
      <c r="F224" s="1" t="s">
        <v>104</v>
      </c>
      <c r="G224" s="221">
        <f>'SK Production Salvage'!Q$30</f>
        <v>-5.1500000000000001E-3</v>
      </c>
      <c r="I224" s="170">
        <v>13407237.42</v>
      </c>
      <c r="J224" s="43"/>
      <c r="K224" s="44">
        <v>3476963</v>
      </c>
      <c r="L224" s="44"/>
      <c r="M224" s="169">
        <f t="shared" si="85"/>
        <v>9999321.6927129999</v>
      </c>
      <c r="N224" s="44"/>
      <c r="O224" s="223">
        <f>'[2]343 PL'!$E$36</f>
        <v>19.853544925778063</v>
      </c>
      <c r="Q224" s="208">
        <f t="shared" si="86"/>
        <v>503654.2204475418</v>
      </c>
      <c r="S224" s="207">
        <f t="shared" si="87"/>
        <v>3.7565846316424956E-2</v>
      </c>
      <c r="T224" s="19"/>
      <c r="U224" s="281">
        <v>4.1891329466738118E-2</v>
      </c>
      <c r="W224" s="154">
        <f t="shared" si="88"/>
        <v>561647</v>
      </c>
      <c r="Y224" s="187">
        <f t="shared" si="89"/>
        <v>-57992.779552458203</v>
      </c>
    </row>
    <row r="225" spans="1:25" x14ac:dyDescent="0.2">
      <c r="A225" s="21"/>
      <c r="C225" s="72" t="s">
        <v>169</v>
      </c>
      <c r="E225" s="1" t="str">
        <f>[1]LGE!$I$34</f>
        <v>171.7 - O3</v>
      </c>
      <c r="F225" s="1" t="s">
        <v>104</v>
      </c>
      <c r="G225" s="221">
        <f>'SK Production Salvage'!Q$30</f>
        <v>-5.1500000000000001E-3</v>
      </c>
      <c r="I225" s="172">
        <v>13352629.949999999</v>
      </c>
      <c r="J225" s="43"/>
      <c r="K225" s="45">
        <v>3461812</v>
      </c>
      <c r="L225" s="44"/>
      <c r="M225" s="169">
        <f t="shared" si="85"/>
        <v>9959583.9942424987</v>
      </c>
      <c r="N225" s="44"/>
      <c r="O225" s="223">
        <f>'[2]343 PL'!$E$36</f>
        <v>19.853544925778063</v>
      </c>
      <c r="Q225" s="205">
        <f t="shared" si="86"/>
        <v>501652.67872695439</v>
      </c>
      <c r="S225" s="207">
        <f t="shared" si="87"/>
        <v>3.7569578472962509E-2</v>
      </c>
      <c r="T225" s="19"/>
      <c r="U225" s="281">
        <v>4.1907849022656402E-2</v>
      </c>
      <c r="W225" s="158">
        <f t="shared" si="88"/>
        <v>559580.00000000012</v>
      </c>
      <c r="Y225" s="164">
        <f t="shared" si="89"/>
        <v>-57927.321273045731</v>
      </c>
    </row>
    <row r="226" spans="1:25" x14ac:dyDescent="0.2">
      <c r="A226" s="21"/>
      <c r="E226" s="1"/>
      <c r="F226" s="1"/>
      <c r="G226" s="221"/>
      <c r="I226" s="170"/>
      <c r="J226" s="43"/>
      <c r="K226" s="44"/>
      <c r="L226" s="44"/>
      <c r="M226" s="44"/>
      <c r="N226" s="44"/>
      <c r="O226" s="197"/>
      <c r="Q226" s="167"/>
      <c r="S226" s="215"/>
      <c r="T226" s="19"/>
      <c r="U226" s="281"/>
    </row>
    <row r="227" spans="1:25" x14ac:dyDescent="0.2">
      <c r="A227" s="21"/>
      <c r="C227" s="18" t="s">
        <v>107</v>
      </c>
      <c r="E227" s="1"/>
      <c r="F227" s="1"/>
      <c r="G227" s="221"/>
      <c r="I227" s="33">
        <f>+SUBTOTAL(9,I216:I226)</f>
        <v>157472340.11999997</v>
      </c>
      <c r="K227" s="33">
        <f>+SUBTOTAL(9,K216:K226)</f>
        <v>39614739</v>
      </c>
      <c r="L227" s="33"/>
      <c r="M227" s="33">
        <f>+SUBTOTAL(9,M216:M226)</f>
        <v>118668583.671618</v>
      </c>
      <c r="N227" s="33"/>
      <c r="O227" s="196"/>
      <c r="Q227" s="33">
        <f>+SUBTOTAL(9,Q216:Q226)</f>
        <v>5977198.737820236</v>
      </c>
      <c r="S227" s="207">
        <f t="shared" ref="S227" si="90">+Q227/I227</f>
        <v>3.7957134143465326E-2</v>
      </c>
      <c r="T227" s="19"/>
      <c r="U227" s="281">
        <v>4.6958881758948495E-2</v>
      </c>
      <c r="W227" s="170">
        <f>+SUBTOTAL(9,W216:W226)</f>
        <v>7394725</v>
      </c>
      <c r="Y227" s="33">
        <f>+SUBTOTAL(9,Y216:Y226)</f>
        <v>-1417526.262179764</v>
      </c>
    </row>
    <row r="228" spans="1:25" x14ac:dyDescent="0.2">
      <c r="A228" s="21"/>
      <c r="E228" s="1"/>
      <c r="F228" s="1"/>
      <c r="G228" s="221"/>
      <c r="I228" s="170"/>
      <c r="K228" s="33"/>
      <c r="L228" s="33"/>
      <c r="M228" s="33"/>
      <c r="N228" s="33"/>
      <c r="O228" s="196"/>
      <c r="Q228" s="167"/>
      <c r="S228" s="215"/>
      <c r="T228" s="19"/>
      <c r="U228" s="281"/>
    </row>
    <row r="229" spans="1:25" x14ac:dyDescent="0.2">
      <c r="A229" s="21">
        <v>344</v>
      </c>
      <c r="C229" t="s">
        <v>85</v>
      </c>
      <c r="G229" s="220"/>
      <c r="I229" s="170"/>
      <c r="K229" s="33"/>
      <c r="L229" s="33"/>
      <c r="M229" s="33"/>
      <c r="N229" s="33"/>
      <c r="O229" s="196"/>
      <c r="S229" s="150"/>
      <c r="T229" s="19"/>
      <c r="U229" s="281"/>
    </row>
    <row r="230" spans="1:25" x14ac:dyDescent="0.2">
      <c r="A230" s="21"/>
      <c r="C230" s="11" t="s">
        <v>81</v>
      </c>
      <c r="E230" s="1" t="str">
        <f>[1]LGE!$I$35</f>
        <v>259 - S0</v>
      </c>
      <c r="F230" s="1" t="s">
        <v>104</v>
      </c>
      <c r="G230" s="221">
        <f>'SK Production Salvage'!Q$31</f>
        <v>-6.0000000000000006E-4</v>
      </c>
      <c r="I230" s="170">
        <v>2910123.6</v>
      </c>
      <c r="J230" s="43"/>
      <c r="K230" s="44">
        <v>2077069</v>
      </c>
      <c r="L230" s="44"/>
      <c r="M230" s="169">
        <f t="shared" ref="M230:M244" si="91">+((1-G230)*I230)-K230</f>
        <v>834800.67415999994</v>
      </c>
      <c r="N230" s="44"/>
      <c r="O230" s="223">
        <f>'[2]344 PL'!$E$66</f>
        <v>16.898003693952163</v>
      </c>
      <c r="Q230" s="208">
        <f t="shared" ref="Q230:Q244" si="92">+M230/O230</f>
        <v>49402.325226072542</v>
      </c>
      <c r="S230" s="207">
        <f t="shared" ref="S230:S244" si="93">+Q230/I230</f>
        <v>1.6976023020490449E-2</v>
      </c>
      <c r="T230" s="19"/>
      <c r="U230" s="281">
        <v>5.2289531619894081E-2</v>
      </c>
      <c r="W230" s="154">
        <f t="shared" ref="W230" si="94">I230*U230</f>
        <v>152169</v>
      </c>
      <c r="Y230" s="187">
        <f t="shared" ref="Y230:Y244" si="95">+Q230-W230</f>
        <v>-102766.67477392746</v>
      </c>
    </row>
    <row r="231" spans="1:25" x14ac:dyDescent="0.2">
      <c r="A231" s="21"/>
      <c r="C231" s="11" t="s">
        <v>106</v>
      </c>
      <c r="E231" s="1" t="str">
        <f>[1]LGE!$I$35</f>
        <v>259 - S0</v>
      </c>
      <c r="F231" s="1" t="s">
        <v>104</v>
      </c>
      <c r="G231" s="221">
        <f>'SK Production Salvage'!Q$31</f>
        <v>-6.0000000000000006E-4</v>
      </c>
      <c r="I231" s="170">
        <v>1827580.88</v>
      </c>
      <c r="J231" s="43"/>
      <c r="K231" s="44">
        <v>1918960</v>
      </c>
      <c r="L231" s="44"/>
      <c r="M231" s="169">
        <f t="shared" si="91"/>
        <v>-90282.571472000331</v>
      </c>
      <c r="N231" s="44"/>
      <c r="O231" s="223">
        <f>'[2]344 PL'!$E$66</f>
        <v>16.898003693952163</v>
      </c>
      <c r="Q231" s="208">
        <v>0</v>
      </c>
      <c r="S231" s="207">
        <f t="shared" si="93"/>
        <v>0</v>
      </c>
      <c r="T231" s="19"/>
      <c r="U231" s="281">
        <v>0</v>
      </c>
      <c r="W231" s="154">
        <v>0</v>
      </c>
      <c r="Y231" s="187">
        <f t="shared" si="95"/>
        <v>0</v>
      </c>
    </row>
    <row r="232" spans="1:25" x14ac:dyDescent="0.2">
      <c r="A232" s="21"/>
      <c r="C232" s="72" t="s">
        <v>170</v>
      </c>
      <c r="E232" s="1" t="str">
        <f>[1]LGE!$I$35</f>
        <v>259 - S0</v>
      </c>
      <c r="F232" s="1" t="s">
        <v>104</v>
      </c>
      <c r="G232" s="221">
        <f>'SK Production Salvage'!Q$31</f>
        <v>-6.0000000000000006E-4</v>
      </c>
      <c r="I232" s="170">
        <v>1523115.56</v>
      </c>
      <c r="J232" s="43"/>
      <c r="K232" s="44">
        <v>1599271</v>
      </c>
      <c r="L232" s="44"/>
      <c r="M232" s="169">
        <f t="shared" si="91"/>
        <v>-75241.570663999999</v>
      </c>
      <c r="N232" s="44"/>
      <c r="O232" s="223">
        <f>'[2]344 PL'!$E$66</f>
        <v>16.898003693952163</v>
      </c>
      <c r="Q232" s="208">
        <v>0</v>
      </c>
      <c r="S232" s="207">
        <f t="shared" si="93"/>
        <v>0</v>
      </c>
      <c r="T232" s="19"/>
      <c r="U232" s="281">
        <v>0</v>
      </c>
      <c r="W232" s="154">
        <v>0</v>
      </c>
      <c r="Y232" s="187">
        <f t="shared" si="95"/>
        <v>0</v>
      </c>
    </row>
    <row r="233" spans="1:25" x14ac:dyDescent="0.2">
      <c r="A233" s="21">
        <v>344</v>
      </c>
      <c r="C233" t="s">
        <v>114</v>
      </c>
      <c r="E233" s="1" t="str">
        <f>[1]LGE!$I$35</f>
        <v>259 - S0</v>
      </c>
      <c r="F233" s="1"/>
      <c r="G233" s="221">
        <f>'SK Production Salvage'!Q$31</f>
        <v>-6.0000000000000006E-4</v>
      </c>
      <c r="I233" s="170"/>
      <c r="J233" s="43"/>
      <c r="K233" s="44"/>
      <c r="L233" s="44"/>
      <c r="M233" s="169">
        <f t="shared" si="91"/>
        <v>0</v>
      </c>
      <c r="N233" s="44"/>
      <c r="O233" s="223">
        <f>'[2]344 PL'!$E$66</f>
        <v>16.898003693952163</v>
      </c>
      <c r="Q233" s="208" t="s">
        <v>0</v>
      </c>
      <c r="S233" s="207" t="s">
        <v>0</v>
      </c>
      <c r="T233" s="19"/>
      <c r="U233" s="281">
        <v>0</v>
      </c>
      <c r="Y233" s="187" t="s">
        <v>0</v>
      </c>
    </row>
    <row r="234" spans="1:25" x14ac:dyDescent="0.2">
      <c r="A234" s="21"/>
      <c r="C234" s="72" t="s">
        <v>159</v>
      </c>
      <c r="E234" s="1" t="str">
        <f>[1]LGE!$I$35</f>
        <v>259 - S0</v>
      </c>
      <c r="F234" s="1" t="s">
        <v>104</v>
      </c>
      <c r="G234" s="221">
        <f>'SK Production Salvage'!Q$31</f>
        <v>-6.0000000000000006E-4</v>
      </c>
      <c r="I234" s="170">
        <v>2991589.41</v>
      </c>
      <c r="J234" s="43"/>
      <c r="K234" s="44">
        <v>3141169</v>
      </c>
      <c r="L234" s="44"/>
      <c r="M234" s="169">
        <f t="shared" si="91"/>
        <v>-147784.63635399984</v>
      </c>
      <c r="N234" s="44"/>
      <c r="O234" s="223">
        <f>'[2]344 PL'!$E$66</f>
        <v>16.898003693952163</v>
      </c>
      <c r="Q234" s="208">
        <v>0</v>
      </c>
      <c r="S234" s="207">
        <f t="shared" si="93"/>
        <v>0</v>
      </c>
      <c r="T234" s="19"/>
      <c r="U234" s="281">
        <v>0</v>
      </c>
      <c r="W234" s="154">
        <v>0</v>
      </c>
      <c r="Y234" s="187">
        <f t="shared" si="95"/>
        <v>0</v>
      </c>
    </row>
    <row r="235" spans="1:25" x14ac:dyDescent="0.2">
      <c r="A235" s="21"/>
      <c r="C235" s="72" t="s">
        <v>160</v>
      </c>
      <c r="E235" s="1" t="str">
        <f>[1]LGE!$I$35</f>
        <v>259 - S0</v>
      </c>
      <c r="F235" s="1" t="s">
        <v>104</v>
      </c>
      <c r="G235" s="221">
        <f>'SK Production Salvage'!Q$31</f>
        <v>-6.0000000000000006E-4</v>
      </c>
      <c r="I235" s="170">
        <v>5859857.9299999997</v>
      </c>
      <c r="J235" s="43"/>
      <c r="K235" s="44">
        <v>2327573</v>
      </c>
      <c r="L235" s="44"/>
      <c r="M235" s="169">
        <f t="shared" si="91"/>
        <v>3535800.8447579993</v>
      </c>
      <c r="N235" s="44"/>
      <c r="O235" s="223">
        <f>'[2]344 PL'!$E$66</f>
        <v>16.898003693952163</v>
      </c>
      <c r="Q235" s="208">
        <f t="shared" si="92"/>
        <v>209243.70172930375</v>
      </c>
      <c r="S235" s="207">
        <f t="shared" si="93"/>
        <v>3.5707982041350235E-2</v>
      </c>
      <c r="T235" s="19"/>
      <c r="U235" s="281">
        <v>3.3597230914436178E-2</v>
      </c>
      <c r="W235" s="154">
        <f t="shared" ref="W235:W244" si="96">I235*U235</f>
        <v>196874.99999999997</v>
      </c>
      <c r="Y235" s="187">
        <f t="shared" si="95"/>
        <v>12368.701729303779</v>
      </c>
    </row>
    <row r="236" spans="1:25" x14ac:dyDescent="0.2">
      <c r="A236" s="21"/>
      <c r="C236" s="72" t="s">
        <v>161</v>
      </c>
      <c r="E236" s="1" t="str">
        <f>[1]LGE!$I$35</f>
        <v>259 - S0</v>
      </c>
      <c r="F236" s="1" t="s">
        <v>104</v>
      </c>
      <c r="G236" s="221">
        <f>'SK Production Salvage'!Q$31</f>
        <v>-6.0000000000000006E-4</v>
      </c>
      <c r="I236" s="170">
        <v>3249359.88</v>
      </c>
      <c r="J236" s="43"/>
      <c r="K236" s="44">
        <v>1069622</v>
      </c>
      <c r="L236" s="44"/>
      <c r="M236" s="169">
        <f t="shared" si="91"/>
        <v>2181687.4959279997</v>
      </c>
      <c r="N236" s="44"/>
      <c r="O236" s="223">
        <f>'[2]344 PL'!$E$66</f>
        <v>16.898003693952163</v>
      </c>
      <c r="Q236" s="208">
        <f t="shared" si="92"/>
        <v>129109.18564355807</v>
      </c>
      <c r="S236" s="207">
        <f t="shared" si="93"/>
        <v>3.9733729230250134E-2</v>
      </c>
      <c r="T236" s="19"/>
      <c r="U236" s="281">
        <v>3.7093767526913637E-2</v>
      </c>
      <c r="W236" s="154">
        <f t="shared" si="96"/>
        <v>120530.99999999999</v>
      </c>
      <c r="Y236" s="187">
        <f t="shared" si="95"/>
        <v>8578.1856435580848</v>
      </c>
    </row>
    <row r="237" spans="1:25" x14ac:dyDescent="0.2">
      <c r="A237" s="21"/>
      <c r="C237" s="72" t="s">
        <v>162</v>
      </c>
      <c r="E237" s="1" t="str">
        <f>[1]LGE!$I$35</f>
        <v>259 - S0</v>
      </c>
      <c r="F237" s="1" t="s">
        <v>104</v>
      </c>
      <c r="G237" s="221">
        <f>'SK Production Salvage'!Q$31</f>
        <v>-6.0000000000000006E-4</v>
      </c>
      <c r="I237" s="170">
        <v>2417994.54</v>
      </c>
      <c r="J237" s="43"/>
      <c r="K237" s="44">
        <v>893368</v>
      </c>
      <c r="L237" s="44"/>
      <c r="M237" s="169">
        <f t="shared" si="91"/>
        <v>1526077.3367240001</v>
      </c>
      <c r="N237" s="44"/>
      <c r="O237" s="223">
        <f>'[2]344 PL'!$E$66</f>
        <v>16.898003693952163</v>
      </c>
      <c r="Q237" s="208">
        <f t="shared" si="92"/>
        <v>90311.102090135464</v>
      </c>
      <c r="S237" s="207">
        <f t="shared" si="93"/>
        <v>3.7349588924272537E-2</v>
      </c>
      <c r="T237" s="19"/>
      <c r="U237" s="281">
        <v>3.9021593489619706E-2</v>
      </c>
      <c r="W237" s="154">
        <f t="shared" si="96"/>
        <v>94354</v>
      </c>
      <c r="Y237" s="187">
        <f t="shared" si="95"/>
        <v>-4042.8979098645359</v>
      </c>
    </row>
    <row r="238" spans="1:25" x14ac:dyDescent="0.2">
      <c r="A238" s="21"/>
      <c r="C238" s="72" t="s">
        <v>163</v>
      </c>
      <c r="E238" s="1" t="str">
        <f>[1]LGE!$I$35</f>
        <v>259 - S0</v>
      </c>
      <c r="F238" s="1" t="s">
        <v>104</v>
      </c>
      <c r="G238" s="221">
        <f>'SK Production Salvage'!Q$31</f>
        <v>-6.0000000000000006E-4</v>
      </c>
      <c r="I238" s="170">
        <v>2421079.2599999998</v>
      </c>
      <c r="J238" s="43"/>
      <c r="K238" s="44">
        <v>871507</v>
      </c>
      <c r="L238" s="44"/>
      <c r="M238" s="169">
        <f t="shared" si="91"/>
        <v>1551024.9075559997</v>
      </c>
      <c r="N238" s="44"/>
      <c r="O238" s="223">
        <f>'[2]344 PL'!$E$66</f>
        <v>16.898003693952163</v>
      </c>
      <c r="Q238" s="208">
        <f t="shared" si="92"/>
        <v>91787.464108030428</v>
      </c>
      <c r="S238" s="207">
        <f t="shared" si="93"/>
        <v>3.7911796455614773E-2</v>
      </c>
      <c r="T238" s="19"/>
      <c r="U238" s="281">
        <v>3.9566238736025522E-2</v>
      </c>
      <c r="W238" s="154">
        <f t="shared" si="96"/>
        <v>95793</v>
      </c>
      <c r="Y238" s="187">
        <f t="shared" si="95"/>
        <v>-4005.5358919695718</v>
      </c>
    </row>
    <row r="239" spans="1:25" x14ac:dyDescent="0.2">
      <c r="A239" s="21"/>
      <c r="C239" s="72" t="s">
        <v>164</v>
      </c>
      <c r="E239" s="1" t="str">
        <f>[1]LGE!$I$35</f>
        <v>259 - S0</v>
      </c>
      <c r="F239" s="1" t="s">
        <v>104</v>
      </c>
      <c r="G239" s="221">
        <f>'SK Production Salvage'!Q$31</f>
        <v>-6.0000000000000006E-4</v>
      </c>
      <c r="I239" s="170">
        <v>1539295.24</v>
      </c>
      <c r="J239" s="43"/>
      <c r="K239" s="44">
        <v>483419</v>
      </c>
      <c r="L239" s="44"/>
      <c r="M239" s="169">
        <f t="shared" si="91"/>
        <v>1056799.817144</v>
      </c>
      <c r="N239" s="44"/>
      <c r="O239" s="223">
        <f>'[2]344 PL'!$E$66</f>
        <v>16.898003693952163</v>
      </c>
      <c r="Q239" s="208">
        <f t="shared" si="92"/>
        <v>62539.921063115355</v>
      </c>
      <c r="S239" s="207">
        <f t="shared" si="93"/>
        <v>4.0628931629201524E-2</v>
      </c>
      <c r="T239" s="19"/>
      <c r="U239" s="281">
        <v>3.6022329283627225E-2</v>
      </c>
      <c r="W239" s="154">
        <f t="shared" si="96"/>
        <v>55449</v>
      </c>
      <c r="Y239" s="187">
        <f t="shared" si="95"/>
        <v>7090.9210631153546</v>
      </c>
    </row>
    <row r="240" spans="1:25" x14ac:dyDescent="0.2">
      <c r="A240" s="21"/>
      <c r="C240" s="72" t="s">
        <v>165</v>
      </c>
      <c r="E240" s="1" t="str">
        <f>[1]LGE!$I$35</f>
        <v>259 - S0</v>
      </c>
      <c r="F240" s="1" t="s">
        <v>104</v>
      </c>
      <c r="G240" s="221">
        <f>'SK Production Salvage'!Q$31</f>
        <v>-6.0000000000000006E-4</v>
      </c>
      <c r="I240" s="170">
        <v>1537167.6</v>
      </c>
      <c r="J240" s="43"/>
      <c r="K240" s="44">
        <v>482827</v>
      </c>
      <c r="L240" s="44"/>
      <c r="M240" s="169">
        <f t="shared" si="91"/>
        <v>1055262.90056</v>
      </c>
      <c r="N240" s="44"/>
      <c r="O240" s="223">
        <f>'[2]344 PL'!$E$66</f>
        <v>16.898003693952163</v>
      </c>
      <c r="Q240" s="208">
        <f t="shared" si="92"/>
        <v>62448.968509675564</v>
      </c>
      <c r="S240" s="207">
        <f t="shared" si="93"/>
        <v>4.0625998433531617E-2</v>
      </c>
      <c r="T240" s="19"/>
      <c r="U240" s="281">
        <v>3.6020145103240531E-2</v>
      </c>
      <c r="W240" s="154">
        <f t="shared" si="96"/>
        <v>55369</v>
      </c>
      <c r="Y240" s="187">
        <f t="shared" si="95"/>
        <v>7079.9685096755638</v>
      </c>
    </row>
    <row r="241" spans="1:25" x14ac:dyDescent="0.2">
      <c r="A241" s="21"/>
      <c r="C241" s="72" t="s">
        <v>166</v>
      </c>
      <c r="E241" s="1" t="str">
        <f>[1]LGE!$I$35</f>
        <v>259 - S0</v>
      </c>
      <c r="F241" s="1" t="s">
        <v>104</v>
      </c>
      <c r="G241" s="221">
        <f>'SK Production Salvage'!Q$31</f>
        <v>-6.0000000000000006E-4</v>
      </c>
      <c r="I241" s="170">
        <v>1726823.88</v>
      </c>
      <c r="J241" s="43"/>
      <c r="K241" s="44">
        <v>439138</v>
      </c>
      <c r="L241" s="44"/>
      <c r="M241" s="169">
        <f t="shared" si="91"/>
        <v>1288721.9743279999</v>
      </c>
      <c r="N241" s="44"/>
      <c r="O241" s="223">
        <f>'[2]344 PL'!$E$66</f>
        <v>16.898003693952163</v>
      </c>
      <c r="Q241" s="208">
        <f t="shared" si="92"/>
        <v>76264.74687002445</v>
      </c>
      <c r="S241" s="207">
        <f t="shared" si="93"/>
        <v>4.4164751109432451E-2</v>
      </c>
      <c r="T241" s="19"/>
      <c r="U241" s="281">
        <v>3.5474376228802215E-2</v>
      </c>
      <c r="W241" s="154">
        <f t="shared" si="96"/>
        <v>61258.000000000007</v>
      </c>
      <c r="Y241" s="187">
        <f t="shared" si="95"/>
        <v>15006.746870024443</v>
      </c>
    </row>
    <row r="242" spans="1:25" x14ac:dyDescent="0.2">
      <c r="A242" s="21"/>
      <c r="C242" s="72" t="s">
        <v>167</v>
      </c>
      <c r="E242" s="1" t="str">
        <f>[1]LGE!$I$35</f>
        <v>259 - S0</v>
      </c>
      <c r="F242" s="1" t="s">
        <v>104</v>
      </c>
      <c r="G242" s="221">
        <f>'SK Production Salvage'!Q$31</f>
        <v>-6.0000000000000006E-4</v>
      </c>
      <c r="I242" s="170">
        <v>1717276.72</v>
      </c>
      <c r="J242" s="43"/>
      <c r="K242" s="44">
        <v>436711</v>
      </c>
      <c r="L242" s="44"/>
      <c r="M242" s="169">
        <f t="shared" si="91"/>
        <v>1281596.0860319999</v>
      </c>
      <c r="N242" s="44"/>
      <c r="O242" s="223">
        <f>'[2]344 PL'!$E$66</f>
        <v>16.898003693952163</v>
      </c>
      <c r="Q242" s="208">
        <f t="shared" si="92"/>
        <v>75843.046861842406</v>
      </c>
      <c r="S242" s="207">
        <f t="shared" si="93"/>
        <v>4.4164720792256709E-2</v>
      </c>
      <c r="T242" s="19"/>
      <c r="U242" s="281">
        <v>3.5474771940074978E-2</v>
      </c>
      <c r="W242" s="154">
        <f t="shared" si="96"/>
        <v>60919.999999999993</v>
      </c>
      <c r="Y242" s="187">
        <f t="shared" si="95"/>
        <v>14923.046861842413</v>
      </c>
    </row>
    <row r="243" spans="1:25" x14ac:dyDescent="0.2">
      <c r="A243" s="21"/>
      <c r="B243" s="19"/>
      <c r="C243" s="72" t="s">
        <v>168</v>
      </c>
      <c r="D243" s="19"/>
      <c r="E243" s="1" t="str">
        <f>[1]LGE!$I$35</f>
        <v>259 - S0</v>
      </c>
      <c r="F243" s="1" t="s">
        <v>104</v>
      </c>
      <c r="G243" s="221">
        <f>'SK Production Salvage'!Q$31</f>
        <v>-6.0000000000000006E-4</v>
      </c>
      <c r="I243" s="170">
        <v>1728008.37</v>
      </c>
      <c r="J243" s="43"/>
      <c r="K243" s="44">
        <v>434500</v>
      </c>
      <c r="L243" s="44"/>
      <c r="M243" s="169">
        <f t="shared" si="91"/>
        <v>1294545.175022</v>
      </c>
      <c r="N243" s="44"/>
      <c r="O243" s="223">
        <f>'[2]344 PL'!$E$66</f>
        <v>16.898003693952163</v>
      </c>
      <c r="Q243" s="208">
        <f t="shared" si="92"/>
        <v>76609.355665209194</v>
      </c>
      <c r="S243" s="207">
        <f t="shared" si="93"/>
        <v>4.4333903119467638E-2</v>
      </c>
      <c r="T243" s="19"/>
      <c r="U243" s="281">
        <v>3.5602258107117847E-2</v>
      </c>
      <c r="W243" s="154">
        <f t="shared" si="96"/>
        <v>61521</v>
      </c>
      <c r="Y243" s="187">
        <f t="shared" si="95"/>
        <v>15088.355665209194</v>
      </c>
    </row>
    <row r="244" spans="1:25" x14ac:dyDescent="0.2">
      <c r="A244" s="21"/>
      <c r="C244" s="72" t="s">
        <v>169</v>
      </c>
      <c r="E244" s="1" t="str">
        <f>[1]LGE!$I$35</f>
        <v>259 - S0</v>
      </c>
      <c r="F244" s="1" t="s">
        <v>104</v>
      </c>
      <c r="G244" s="221">
        <f>'SK Production Salvage'!Q$31</f>
        <v>-6.0000000000000006E-4</v>
      </c>
      <c r="I244" s="172">
        <v>1722674.29</v>
      </c>
      <c r="J244" s="43"/>
      <c r="K244" s="44">
        <v>433159</v>
      </c>
      <c r="L244" s="44"/>
      <c r="M244" s="169">
        <f t="shared" si="91"/>
        <v>1290548.894574</v>
      </c>
      <c r="N244" s="44"/>
      <c r="O244" s="223">
        <f>'[2]344 PL'!$E$66</f>
        <v>16.898003693952163</v>
      </c>
      <c r="Q244" s="205">
        <f t="shared" si="92"/>
        <v>76372.861430719815</v>
      </c>
      <c r="S244" s="207">
        <f t="shared" si="93"/>
        <v>4.433389519658984E-2</v>
      </c>
      <c r="T244" s="19"/>
      <c r="U244" s="281">
        <v>3.5602203130343346E-2</v>
      </c>
      <c r="W244" s="158">
        <f t="shared" si="96"/>
        <v>61331</v>
      </c>
      <c r="Y244" s="164">
        <f t="shared" si="95"/>
        <v>15041.861430719815</v>
      </c>
    </row>
    <row r="245" spans="1:25" x14ac:dyDescent="0.2">
      <c r="A245" s="21"/>
      <c r="E245" s="1"/>
      <c r="F245" s="1"/>
      <c r="G245" s="221"/>
      <c r="I245" s="170"/>
      <c r="K245" s="37"/>
      <c r="L245" s="33"/>
      <c r="M245" s="37"/>
      <c r="N245" s="33"/>
      <c r="O245" s="206"/>
      <c r="Q245" s="167"/>
      <c r="S245" s="215"/>
      <c r="T245" s="19"/>
      <c r="U245" s="281"/>
    </row>
    <row r="246" spans="1:25" x14ac:dyDescent="0.2">
      <c r="A246" s="21"/>
      <c r="C246" s="18" t="s">
        <v>36</v>
      </c>
      <c r="E246" s="1"/>
      <c r="F246" s="1"/>
      <c r="G246" s="221"/>
      <c r="I246" s="170">
        <f>+SUBTOTAL(9,I230:I245)</f>
        <v>33171947.16</v>
      </c>
      <c r="K246" s="170">
        <f>+SUBTOTAL(9,K230:K245)</f>
        <v>16608293</v>
      </c>
      <c r="L246" s="33"/>
      <c r="M246" s="170">
        <f>+SUBTOTAL(9,M230:M245)</f>
        <v>16583557.328295998</v>
      </c>
      <c r="N246" s="33"/>
      <c r="O246" s="196"/>
      <c r="Q246" s="170">
        <f>+SUBTOTAL(9,Q230:Q245)</f>
        <v>999932.67919768719</v>
      </c>
      <c r="S246" s="207">
        <f t="shared" ref="S246" si="97">+Q246/I246</f>
        <v>3.014392475589869E-2</v>
      </c>
      <c r="T246" s="19"/>
      <c r="U246" s="281">
        <v>3.0615326712705403E-2</v>
      </c>
      <c r="W246" s="33">
        <f>+SUBTOTAL(9,W230:W245)</f>
        <v>1015570</v>
      </c>
      <c r="Y246" s="170">
        <f>+SUBTOTAL(9,Y230:Y245)</f>
        <v>-15637.320802312926</v>
      </c>
    </row>
    <row r="247" spans="1:25" x14ac:dyDescent="0.2">
      <c r="A247" s="21"/>
      <c r="E247" s="1"/>
      <c r="F247" s="1"/>
      <c r="G247" s="221"/>
      <c r="I247" s="170"/>
      <c r="K247" s="33"/>
      <c r="L247" s="33"/>
      <c r="M247" s="33"/>
      <c r="N247" s="33"/>
      <c r="O247" s="196"/>
      <c r="Q247" s="167"/>
      <c r="S247" s="215"/>
      <c r="T247" s="19"/>
      <c r="U247" s="281"/>
    </row>
    <row r="248" spans="1:25" x14ac:dyDescent="0.2">
      <c r="A248" s="21">
        <v>345</v>
      </c>
      <c r="C248" t="s">
        <v>37</v>
      </c>
      <c r="G248" s="220"/>
      <c r="I248" s="170"/>
      <c r="K248" s="33"/>
      <c r="L248" s="33"/>
      <c r="M248" s="33"/>
      <c r="N248" s="33"/>
      <c r="O248" s="196"/>
      <c r="S248" s="150"/>
      <c r="T248" s="19"/>
      <c r="U248" s="281"/>
    </row>
    <row r="249" spans="1:25" x14ac:dyDescent="0.2">
      <c r="A249" s="21"/>
      <c r="C249" s="11" t="s">
        <v>81</v>
      </c>
      <c r="E249" s="1" t="str">
        <f>[1]LGE!$I$36</f>
        <v xml:space="preserve"> 148 - R4</v>
      </c>
      <c r="F249" s="1" t="s">
        <v>104</v>
      </c>
      <c r="G249" s="221">
        <f>'SK Production Salvage'!Q$32</f>
        <v>0</v>
      </c>
      <c r="I249" s="170">
        <v>116627.22</v>
      </c>
      <c r="J249" s="43"/>
      <c r="K249" s="44">
        <v>122459</v>
      </c>
      <c r="L249" s="44"/>
      <c r="M249" s="169">
        <f t="shared" ref="M249:M262" si="98">+((1-G249)*I249)-K249</f>
        <v>-5831.7799999999988</v>
      </c>
      <c r="N249" s="44"/>
      <c r="O249" s="223">
        <f>'[2]345 PL'!$E$65</f>
        <v>20.993257043262894</v>
      </c>
      <c r="Q249" s="208">
        <v>0</v>
      </c>
      <c r="S249" s="207">
        <f t="shared" ref="S249:S262" si="99">+Q249/I249</f>
        <v>0</v>
      </c>
      <c r="T249" s="19"/>
      <c r="U249" s="281">
        <v>0</v>
      </c>
      <c r="W249" s="154">
        <v>0</v>
      </c>
      <c r="Y249" s="187">
        <f t="shared" ref="Y249:Y262" si="100">+Q249-W249</f>
        <v>0</v>
      </c>
    </row>
    <row r="250" spans="1:25" x14ac:dyDescent="0.2">
      <c r="A250" s="21"/>
      <c r="C250" s="11" t="s">
        <v>106</v>
      </c>
      <c r="E250" s="1" t="str">
        <f>[1]LGE!$I$36</f>
        <v xml:space="preserve"> 148 - R4</v>
      </c>
      <c r="F250" s="1" t="s">
        <v>104</v>
      </c>
      <c r="G250" s="221">
        <f>'SK Production Salvage'!Q$32</f>
        <v>0</v>
      </c>
      <c r="I250" s="170">
        <v>44282.77</v>
      </c>
      <c r="J250" s="43"/>
      <c r="K250" s="44">
        <v>46497</v>
      </c>
      <c r="L250" s="44"/>
      <c r="M250" s="169">
        <f t="shared" si="98"/>
        <v>-2214.2300000000032</v>
      </c>
      <c r="N250" s="44"/>
      <c r="O250" s="223">
        <f>'[2]345 PL'!$E$65</f>
        <v>20.993257043262894</v>
      </c>
      <c r="Q250" s="208">
        <v>0</v>
      </c>
      <c r="S250" s="207">
        <f t="shared" si="99"/>
        <v>0</v>
      </c>
      <c r="T250" s="19"/>
      <c r="U250" s="281">
        <v>0</v>
      </c>
      <c r="W250" s="154">
        <v>0</v>
      </c>
      <c r="Y250" s="187">
        <f t="shared" si="100"/>
        <v>0</v>
      </c>
    </row>
    <row r="251" spans="1:25" x14ac:dyDescent="0.2">
      <c r="A251" s="21"/>
      <c r="C251" s="72" t="s">
        <v>170</v>
      </c>
      <c r="E251" s="1" t="str">
        <f>[1]LGE!$I$36</f>
        <v xml:space="preserve"> 148 - R4</v>
      </c>
      <c r="F251" s="1" t="s">
        <v>104</v>
      </c>
      <c r="G251" s="221">
        <f>'SK Production Salvage'!Q$32</f>
        <v>0</v>
      </c>
      <c r="I251" s="170">
        <v>68109.350000000006</v>
      </c>
      <c r="J251" s="43"/>
      <c r="K251" s="44">
        <v>70884</v>
      </c>
      <c r="L251" s="44"/>
      <c r="M251" s="169">
        <f t="shared" si="98"/>
        <v>-2774.6499999999942</v>
      </c>
      <c r="N251" s="44"/>
      <c r="O251" s="223">
        <f>'[2]345 PL'!$E$65</f>
        <v>20.993257043262894</v>
      </c>
      <c r="Q251" s="208">
        <f t="shared" ref="Q251:Q262" si="101">+M251/O251</f>
        <v>-132.16862892127682</v>
      </c>
      <c r="S251" s="207">
        <f t="shared" si="99"/>
        <v>-1.9405357549481356E-3</v>
      </c>
      <c r="T251" s="19"/>
      <c r="U251" s="281">
        <v>1.4388626524845707E-3</v>
      </c>
      <c r="W251" s="154">
        <f t="shared" ref="W251:W262" si="102">I251*U251</f>
        <v>98</v>
      </c>
      <c r="Y251" s="187">
        <f t="shared" si="100"/>
        <v>-230.16862892127682</v>
      </c>
    </row>
    <row r="252" spans="1:25" x14ac:dyDescent="0.2">
      <c r="A252" s="21"/>
      <c r="C252" s="72" t="s">
        <v>159</v>
      </c>
      <c r="E252" s="1" t="str">
        <f>[1]LGE!$I$36</f>
        <v xml:space="preserve"> 148 - R4</v>
      </c>
      <c r="F252" s="1" t="s">
        <v>104</v>
      </c>
      <c r="G252" s="221">
        <f>'SK Production Salvage'!Q$32</f>
        <v>0</v>
      </c>
      <c r="I252" s="170">
        <v>912641.5</v>
      </c>
      <c r="J252" s="43"/>
      <c r="K252" s="44">
        <v>131728</v>
      </c>
      <c r="L252" s="44"/>
      <c r="M252" s="169">
        <f t="shared" si="98"/>
        <v>780913.5</v>
      </c>
      <c r="N252" s="44"/>
      <c r="O252" s="223">
        <f>'[2]345 PL'!$E$65</f>
        <v>20.993257043262894</v>
      </c>
      <c r="Q252" s="208">
        <f t="shared" si="101"/>
        <v>37198.301263624497</v>
      </c>
      <c r="S252" s="207">
        <f t="shared" si="99"/>
        <v>4.0758941231167439E-2</v>
      </c>
      <c r="T252" s="19"/>
      <c r="U252" s="281">
        <v>0.14027632975270135</v>
      </c>
      <c r="W252" s="154">
        <f t="shared" si="102"/>
        <v>128021.99999999999</v>
      </c>
      <c r="Y252" s="187">
        <f t="shared" si="100"/>
        <v>-90823.698736375489</v>
      </c>
    </row>
    <row r="253" spans="1:25" x14ac:dyDescent="0.2">
      <c r="A253" s="21"/>
      <c r="C253" s="72" t="s">
        <v>160</v>
      </c>
      <c r="E253" s="1" t="str">
        <f>[1]LGE!$I$36</f>
        <v xml:space="preserve"> 148 - R4</v>
      </c>
      <c r="F253" s="1" t="s">
        <v>104</v>
      </c>
      <c r="G253" s="221">
        <f>'SK Production Salvage'!Q$32</f>
        <v>0</v>
      </c>
      <c r="I253" s="170">
        <v>2778992.6</v>
      </c>
      <c r="J253" s="43"/>
      <c r="K253" s="44">
        <v>992746</v>
      </c>
      <c r="L253" s="44"/>
      <c r="M253" s="169">
        <f t="shared" si="98"/>
        <v>1786246.6</v>
      </c>
      <c r="N253" s="44"/>
      <c r="O253" s="223">
        <f>'[2]345 PL'!$E$65</f>
        <v>20.993257043262894</v>
      </c>
      <c r="Q253" s="208">
        <f t="shared" si="101"/>
        <v>85086.682658098449</v>
      </c>
      <c r="S253" s="207">
        <f t="shared" si="99"/>
        <v>3.0617815483962946E-2</v>
      </c>
      <c r="T253" s="19"/>
      <c r="U253" s="281">
        <v>3.7046158381278164E-2</v>
      </c>
      <c r="W253" s="154">
        <f t="shared" si="102"/>
        <v>102951</v>
      </c>
      <c r="Y253" s="187">
        <f t="shared" si="100"/>
        <v>-17864.317341901551</v>
      </c>
    </row>
    <row r="254" spans="1:25" x14ac:dyDescent="0.2">
      <c r="A254" s="21"/>
      <c r="C254" s="72" t="s">
        <v>161</v>
      </c>
      <c r="E254" s="1" t="str">
        <f>[1]LGE!$I$36</f>
        <v xml:space="preserve"> 148 - R4</v>
      </c>
      <c r="F254" s="1" t="s">
        <v>104</v>
      </c>
      <c r="G254" s="221">
        <f>'SK Production Salvage'!Q$32</f>
        <v>0</v>
      </c>
      <c r="I254" s="170">
        <v>2588422.56</v>
      </c>
      <c r="J254" s="43"/>
      <c r="K254" s="44">
        <v>920956</v>
      </c>
      <c r="L254" s="44"/>
      <c r="M254" s="169">
        <f t="shared" si="98"/>
        <v>1667466.56</v>
      </c>
      <c r="N254" s="44"/>
      <c r="O254" s="223">
        <f>'[2]345 PL'!$E$65</f>
        <v>20.993257043262894</v>
      </c>
      <c r="Q254" s="208">
        <f t="shared" si="101"/>
        <v>79428.673529013904</v>
      </c>
      <c r="S254" s="207">
        <f t="shared" si="99"/>
        <v>3.0686130910949062E-2</v>
      </c>
      <c r="T254" s="19"/>
      <c r="U254" s="281">
        <v>3.7115655490191676E-2</v>
      </c>
      <c r="W254" s="154">
        <f t="shared" si="102"/>
        <v>96071</v>
      </c>
      <c r="Y254" s="187">
        <f t="shared" si="100"/>
        <v>-16642.326470986096</v>
      </c>
    </row>
    <row r="255" spans="1:25" x14ac:dyDescent="0.2">
      <c r="A255" s="21"/>
      <c r="C255" s="72" t="s">
        <v>162</v>
      </c>
      <c r="E255" s="1" t="str">
        <f>[1]LGE!$I$36</f>
        <v xml:space="preserve"> 148 - R4</v>
      </c>
      <c r="F255" s="1" t="s">
        <v>104</v>
      </c>
      <c r="G255" s="221">
        <f>'SK Production Salvage'!Q$32</f>
        <v>0</v>
      </c>
      <c r="I255" s="170">
        <v>970189.22</v>
      </c>
      <c r="J255" s="43"/>
      <c r="K255" s="44">
        <v>359270</v>
      </c>
      <c r="L255" s="44"/>
      <c r="M255" s="169">
        <f t="shared" si="98"/>
        <v>610919.22</v>
      </c>
      <c r="N255" s="44"/>
      <c r="O255" s="223">
        <f>'[2]345 PL'!$E$65</f>
        <v>20.993257043262894</v>
      </c>
      <c r="Q255" s="208">
        <f t="shared" si="101"/>
        <v>29100.735476206381</v>
      </c>
      <c r="S255" s="207">
        <f t="shared" si="99"/>
        <v>2.9994907051437224E-2</v>
      </c>
      <c r="T255" s="19"/>
      <c r="U255" s="281">
        <v>4.0317908294219142E-2</v>
      </c>
      <c r="W255" s="154">
        <f t="shared" si="102"/>
        <v>39116</v>
      </c>
      <c r="Y255" s="187">
        <f t="shared" si="100"/>
        <v>-10015.264523793619</v>
      </c>
    </row>
    <row r="256" spans="1:25" x14ac:dyDescent="0.2">
      <c r="A256" s="21"/>
      <c r="C256" s="72" t="s">
        <v>163</v>
      </c>
      <c r="E256" s="1" t="str">
        <f>[1]LGE!$I$36</f>
        <v xml:space="preserve"> 148 - R4</v>
      </c>
      <c r="F256" s="1" t="s">
        <v>104</v>
      </c>
      <c r="G256" s="221">
        <f>'SK Production Salvage'!Q$32</f>
        <v>0</v>
      </c>
      <c r="I256" s="170">
        <v>953200.45</v>
      </c>
      <c r="J256" s="43"/>
      <c r="K256" s="44">
        <v>349815</v>
      </c>
      <c r="L256" s="44"/>
      <c r="M256" s="169">
        <f t="shared" si="98"/>
        <v>603385.44999999995</v>
      </c>
      <c r="N256" s="44"/>
      <c r="O256" s="223">
        <f>'[2]345 PL'!$E$65</f>
        <v>20.993257043262894</v>
      </c>
      <c r="Q256" s="208">
        <f t="shared" si="101"/>
        <v>28741.869294342632</v>
      </c>
      <c r="S256" s="207">
        <f t="shared" si="99"/>
        <v>3.0153016917210472E-2</v>
      </c>
      <c r="T256" s="19"/>
      <c r="U256" s="281">
        <v>4.0543413507620564E-2</v>
      </c>
      <c r="W256" s="154">
        <f t="shared" si="102"/>
        <v>38646</v>
      </c>
      <c r="Y256" s="187">
        <f t="shared" si="100"/>
        <v>-9904.1307056573678</v>
      </c>
    </row>
    <row r="257" spans="1:25" x14ac:dyDescent="0.2">
      <c r="A257" s="21"/>
      <c r="C257" s="72" t="s">
        <v>164</v>
      </c>
      <c r="E257" s="1" t="str">
        <f>[1]LGE!$I$36</f>
        <v xml:space="preserve"> 148 - R4</v>
      </c>
      <c r="F257" s="1" t="s">
        <v>104</v>
      </c>
      <c r="G257" s="221">
        <f>'SK Production Salvage'!Q$32</f>
        <v>0</v>
      </c>
      <c r="I257" s="170">
        <v>706963.22</v>
      </c>
      <c r="J257" s="43"/>
      <c r="K257" s="44">
        <v>213484</v>
      </c>
      <c r="L257" s="44"/>
      <c r="M257" s="169">
        <f t="shared" si="98"/>
        <v>493479.22</v>
      </c>
      <c r="N257" s="44"/>
      <c r="O257" s="223">
        <f>'[2]345 PL'!$E$65</f>
        <v>20.993257043262894</v>
      </c>
      <c r="Q257" s="208">
        <f t="shared" si="101"/>
        <v>23506.558271688773</v>
      </c>
      <c r="S257" s="207">
        <f t="shared" si="99"/>
        <v>3.3250044141884462E-2</v>
      </c>
      <c r="T257" s="19"/>
      <c r="U257" s="281">
        <v>3.7986417454644955E-2</v>
      </c>
      <c r="W257" s="154">
        <f t="shared" si="102"/>
        <v>26855</v>
      </c>
      <c r="Y257" s="187">
        <f t="shared" si="100"/>
        <v>-3348.4417283112271</v>
      </c>
    </row>
    <row r="258" spans="1:25" x14ac:dyDescent="0.2">
      <c r="A258" s="21"/>
      <c r="C258" s="72" t="s">
        <v>165</v>
      </c>
      <c r="E258" s="1" t="str">
        <f>[1]LGE!$I$36</f>
        <v xml:space="preserve"> 148 - R4</v>
      </c>
      <c r="F258" s="1" t="s">
        <v>104</v>
      </c>
      <c r="G258" s="221">
        <f>'SK Production Salvage'!Q$32</f>
        <v>0</v>
      </c>
      <c r="I258" s="170">
        <v>1594892.41</v>
      </c>
      <c r="J258" s="43"/>
      <c r="K258" s="44">
        <v>447269</v>
      </c>
      <c r="L258" s="44"/>
      <c r="M258" s="169">
        <f t="shared" si="98"/>
        <v>1147623.4099999999</v>
      </c>
      <c r="N258" s="44"/>
      <c r="O258" s="223">
        <f>'[2]345 PL'!$E$65</f>
        <v>20.993257043262894</v>
      </c>
      <c r="Q258" s="208">
        <f t="shared" si="101"/>
        <v>54666.286781273535</v>
      </c>
      <c r="S258" s="207">
        <f t="shared" si="99"/>
        <v>3.4275846093764745E-2</v>
      </c>
      <c r="T258" s="19"/>
      <c r="U258" s="281">
        <v>3.9142452248550112E-2</v>
      </c>
      <c r="W258" s="154">
        <f t="shared" si="102"/>
        <v>62428.000000000007</v>
      </c>
      <c r="Y258" s="187">
        <f t="shared" si="100"/>
        <v>-7761.7132187264724</v>
      </c>
    </row>
    <row r="259" spans="1:25" x14ac:dyDescent="0.2">
      <c r="A259" s="21"/>
      <c r="C259" s="72" t="s">
        <v>166</v>
      </c>
      <c r="E259" s="1" t="str">
        <f>[1]LGE!$I$36</f>
        <v xml:space="preserve"> 148 - R4</v>
      </c>
      <c r="F259" s="1" t="s">
        <v>104</v>
      </c>
      <c r="G259" s="221">
        <f>'SK Production Salvage'!Q$32</f>
        <v>0</v>
      </c>
      <c r="I259" s="170">
        <v>1843364.42</v>
      </c>
      <c r="J259" s="43"/>
      <c r="K259" s="44">
        <v>481481</v>
      </c>
      <c r="L259" s="44"/>
      <c r="M259" s="169">
        <f t="shared" si="98"/>
        <v>1361883.42</v>
      </c>
      <c r="N259" s="44"/>
      <c r="O259" s="223">
        <f>'[2]345 PL'!$E$65</f>
        <v>20.993257043262894</v>
      </c>
      <c r="Q259" s="208">
        <f t="shared" si="101"/>
        <v>64872.421520559255</v>
      </c>
      <c r="S259" s="207">
        <f t="shared" si="99"/>
        <v>3.5192401902039129E-2</v>
      </c>
      <c r="T259" s="19"/>
      <c r="U259" s="281">
        <v>3.6501192748420307E-2</v>
      </c>
      <c r="W259" s="154">
        <f t="shared" si="102"/>
        <v>67285</v>
      </c>
      <c r="Y259" s="187">
        <f t="shared" si="100"/>
        <v>-2412.5784794407446</v>
      </c>
    </row>
    <row r="260" spans="1:25" x14ac:dyDescent="0.2">
      <c r="A260" s="21"/>
      <c r="C260" s="72" t="s">
        <v>167</v>
      </c>
      <c r="E260" s="1" t="str">
        <f>[1]LGE!$I$36</f>
        <v xml:space="preserve"> 148 - R4</v>
      </c>
      <c r="F260" s="1" t="s">
        <v>104</v>
      </c>
      <c r="G260" s="221">
        <f>'SK Production Salvage'!Q$32</f>
        <v>0</v>
      </c>
      <c r="I260" s="170">
        <v>1836141.17</v>
      </c>
      <c r="J260" s="43"/>
      <c r="K260" s="44">
        <v>479594</v>
      </c>
      <c r="L260" s="44"/>
      <c r="M260" s="169">
        <f t="shared" si="98"/>
        <v>1356547.17</v>
      </c>
      <c r="N260" s="44"/>
      <c r="O260" s="223">
        <f>'[2]345 PL'!$E$65</f>
        <v>20.993257043262894</v>
      </c>
      <c r="Q260" s="208">
        <f t="shared" si="101"/>
        <v>64618.232759425002</v>
      </c>
      <c r="S260" s="207">
        <f t="shared" si="99"/>
        <v>3.5192409938406319E-2</v>
      </c>
      <c r="T260" s="19"/>
      <c r="U260" s="281">
        <v>3.6501550695037244E-2</v>
      </c>
      <c r="W260" s="154">
        <f t="shared" si="102"/>
        <v>67022</v>
      </c>
      <c r="Y260" s="187">
        <f t="shared" si="100"/>
        <v>-2403.7672405749981</v>
      </c>
    </row>
    <row r="261" spans="1:25" x14ac:dyDescent="0.2">
      <c r="A261" s="21"/>
      <c r="C261" s="72" t="s">
        <v>168</v>
      </c>
      <c r="E261" s="1" t="str">
        <f>[1]LGE!$I$36</f>
        <v xml:space="preserve"> 148 - R4</v>
      </c>
      <c r="F261" s="1" t="s">
        <v>104</v>
      </c>
      <c r="G261" s="221">
        <f>'SK Production Salvage'!Q$32</f>
        <v>0</v>
      </c>
      <c r="I261" s="170">
        <v>1890840.33</v>
      </c>
      <c r="J261" s="43"/>
      <c r="K261" s="44">
        <v>488486</v>
      </c>
      <c r="L261" s="44"/>
      <c r="M261" s="169">
        <f t="shared" si="98"/>
        <v>1402354.33</v>
      </c>
      <c r="N261" s="44"/>
      <c r="O261" s="223">
        <f>'[2]345 PL'!$E$65</f>
        <v>20.993257043262894</v>
      </c>
      <c r="Q261" s="208">
        <f t="shared" si="101"/>
        <v>66800.22671613218</v>
      </c>
      <c r="S261" s="207">
        <f t="shared" si="99"/>
        <v>3.5328327652146163E-2</v>
      </c>
      <c r="T261" s="19"/>
      <c r="U261" s="281">
        <v>3.6633447521187579E-2</v>
      </c>
      <c r="W261" s="154">
        <f t="shared" si="102"/>
        <v>69268</v>
      </c>
      <c r="Y261" s="187">
        <f t="shared" si="100"/>
        <v>-2467.7732838678203</v>
      </c>
    </row>
    <row r="262" spans="1:25" x14ac:dyDescent="0.2">
      <c r="A262" s="21"/>
      <c r="C262" s="72" t="s">
        <v>169</v>
      </c>
      <c r="E262" s="1" t="str">
        <f>[1]LGE!$I$36</f>
        <v xml:space="preserve"> 148 - R4</v>
      </c>
      <c r="F262" s="1" t="s">
        <v>104</v>
      </c>
      <c r="G262" s="221">
        <f>'SK Production Salvage'!Q$32</f>
        <v>0</v>
      </c>
      <c r="I262" s="172">
        <v>4387836.09</v>
      </c>
      <c r="J262" s="43"/>
      <c r="K262" s="44">
        <v>977530</v>
      </c>
      <c r="L262" s="44"/>
      <c r="M262" s="169">
        <f t="shared" si="98"/>
        <v>3410306.09</v>
      </c>
      <c r="N262" s="44"/>
      <c r="O262" s="223">
        <f>'[2]345 PL'!$E$65</f>
        <v>20.993257043262894</v>
      </c>
      <c r="Q262" s="205">
        <f t="shared" si="101"/>
        <v>162447.68893993166</v>
      </c>
      <c r="S262" s="207">
        <f t="shared" si="99"/>
        <v>3.7022278318498372E-2</v>
      </c>
      <c r="T262" s="19"/>
      <c r="U262" s="281">
        <v>3.8272168001608285E-2</v>
      </c>
      <c r="W262" s="158">
        <f t="shared" si="102"/>
        <v>167932</v>
      </c>
      <c r="Y262" s="164">
        <f t="shared" si="100"/>
        <v>-5484.3110600683431</v>
      </c>
    </row>
    <row r="263" spans="1:25" x14ac:dyDescent="0.2">
      <c r="A263" s="21"/>
      <c r="E263" s="1"/>
      <c r="F263" s="1"/>
      <c r="G263" s="221"/>
      <c r="I263" s="170"/>
      <c r="K263" s="37"/>
      <c r="L263" s="33"/>
      <c r="M263" s="37"/>
      <c r="N263" s="33"/>
      <c r="O263" s="206"/>
      <c r="Q263" s="167"/>
      <c r="S263" s="215"/>
      <c r="T263" s="19"/>
      <c r="U263" s="281"/>
    </row>
    <row r="264" spans="1:25" x14ac:dyDescent="0.2">
      <c r="A264" s="21"/>
      <c r="C264" s="18" t="s">
        <v>38</v>
      </c>
      <c r="E264" s="1"/>
      <c r="F264" s="1"/>
      <c r="G264" s="221"/>
      <c r="I264" s="33">
        <f>+SUBTOTAL(9,I249:I263)</f>
        <v>20692503.310000002</v>
      </c>
      <c r="K264" s="33">
        <f>+SUBTOTAL(9,K249:K263)</f>
        <v>6082199</v>
      </c>
      <c r="L264" s="33"/>
      <c r="M264" s="33">
        <f>+SUBTOTAL(9,M249:M263)</f>
        <v>14610304.309999999</v>
      </c>
      <c r="N264" s="33"/>
      <c r="O264" s="196"/>
      <c r="Q264" s="33">
        <f>+SUBTOTAL(9,Q249:Q263)</f>
        <v>696335.508581375</v>
      </c>
      <c r="S264" s="207">
        <f t="shared" ref="S264" si="103">+Q264/I264</f>
        <v>3.3651583771638641E-2</v>
      </c>
      <c r="T264" s="19"/>
      <c r="U264" s="281">
        <v>4.1836117507427856E-2</v>
      </c>
      <c r="W264" s="170">
        <f>+SUBTOTAL(9,W249:W263)</f>
        <v>865694</v>
      </c>
      <c r="Y264" s="33">
        <f>+SUBTOTAL(9,Y249:Y263)</f>
        <v>-169358.49141862497</v>
      </c>
    </row>
    <row r="265" spans="1:25" x14ac:dyDescent="0.2">
      <c r="A265" s="21"/>
      <c r="E265" s="1"/>
      <c r="F265" s="1"/>
      <c r="G265" s="221"/>
      <c r="I265" s="170"/>
      <c r="K265" s="33"/>
      <c r="L265" s="33"/>
      <c r="M265" s="33"/>
      <c r="N265" s="33"/>
      <c r="O265" s="196"/>
      <c r="Q265" s="167"/>
      <c r="S265" s="215"/>
      <c r="T265" s="19"/>
      <c r="U265" s="281"/>
    </row>
    <row r="266" spans="1:25" x14ac:dyDescent="0.2">
      <c r="A266" s="21">
        <v>346</v>
      </c>
      <c r="C266" t="s">
        <v>140</v>
      </c>
      <c r="G266" s="220"/>
      <c r="I266" s="170"/>
      <c r="K266" s="33"/>
      <c r="L266" s="33"/>
      <c r="M266" s="33"/>
      <c r="N266" s="33"/>
      <c r="O266" s="196"/>
      <c r="S266" s="150"/>
      <c r="T266" s="19"/>
      <c r="U266" s="281"/>
    </row>
    <row r="267" spans="1:25" x14ac:dyDescent="0.2">
      <c r="A267" s="21"/>
      <c r="C267" s="11" t="s">
        <v>106</v>
      </c>
      <c r="E267" s="1" t="str">
        <f>[1]LGE!$I$37</f>
        <v xml:space="preserve"> 71 - L4</v>
      </c>
      <c r="F267" s="1" t="s">
        <v>104</v>
      </c>
      <c r="G267" s="221">
        <f>'SK Production Salvage'!Q$33</f>
        <v>0</v>
      </c>
      <c r="I267" s="170">
        <v>9488.39</v>
      </c>
      <c r="J267" s="43"/>
      <c r="K267" s="44">
        <v>368</v>
      </c>
      <c r="L267" s="44"/>
      <c r="M267" s="169">
        <f t="shared" ref="M267:M277" si="104">+((1-G267)*I267)-K267</f>
        <v>9120.39</v>
      </c>
      <c r="N267" s="44"/>
      <c r="O267" s="223">
        <f>'[2]346 PL'!$E$35</f>
        <v>19.98881695661888</v>
      </c>
      <c r="Q267" s="208">
        <f t="shared" ref="Q267:Q277" si="105">+M267/O267</f>
        <v>456.27462694734277</v>
      </c>
      <c r="S267" s="207">
        <f t="shared" ref="S267:S277" si="106">+Q267/I267</f>
        <v>4.8087676302022028E-2</v>
      </c>
      <c r="T267" s="19"/>
      <c r="U267" s="281">
        <v>0.13479631423244617</v>
      </c>
      <c r="W267" s="154">
        <f t="shared" ref="W267:W277" si="107">I267*U267</f>
        <v>1278.9999999999998</v>
      </c>
      <c r="Y267" s="187">
        <f t="shared" ref="Y267:Y277" si="108">+Q267-W267</f>
        <v>-822.72537305265701</v>
      </c>
    </row>
    <row r="268" spans="1:25" x14ac:dyDescent="0.2">
      <c r="A268" s="21"/>
      <c r="C268" s="72" t="s">
        <v>170</v>
      </c>
      <c r="E268" s="1" t="str">
        <f>[1]LGE!$I$37</f>
        <v xml:space="preserve"> 71 - L4</v>
      </c>
      <c r="F268" s="1" t="s">
        <v>104</v>
      </c>
      <c r="G268" s="221">
        <f>'SK Production Salvage'!Q$33</f>
        <v>0</v>
      </c>
      <c r="I268" s="170">
        <v>9494.3799999999992</v>
      </c>
      <c r="J268" s="43"/>
      <c r="K268" s="44">
        <v>374</v>
      </c>
      <c r="L268" s="44"/>
      <c r="M268" s="169">
        <f t="shared" si="104"/>
        <v>9120.3799999999992</v>
      </c>
      <c r="N268" s="44"/>
      <c r="O268" s="223">
        <f>'[2]346 PL'!$E$35</f>
        <v>19.98881695661888</v>
      </c>
      <c r="Q268" s="208">
        <f t="shared" si="105"/>
        <v>456.27412666761029</v>
      </c>
      <c r="S268" s="207">
        <f t="shared" si="106"/>
        <v>4.8057285116838627E-2</v>
      </c>
      <c r="T268" s="19"/>
      <c r="U268" s="281">
        <v>0.15546038814540813</v>
      </c>
      <c r="W268" s="154">
        <f t="shared" si="107"/>
        <v>1476</v>
      </c>
      <c r="Y268" s="187">
        <f t="shared" si="108"/>
        <v>-1019.7258733323897</v>
      </c>
    </row>
    <row r="269" spans="1:25" x14ac:dyDescent="0.2">
      <c r="A269" s="21"/>
      <c r="C269" s="72" t="s">
        <v>160</v>
      </c>
      <c r="E269" s="1" t="str">
        <f>[1]LGE!$I$37</f>
        <v xml:space="preserve"> 71 - L4</v>
      </c>
      <c r="F269" s="1" t="s">
        <v>104</v>
      </c>
      <c r="G269" s="221">
        <f>'SK Production Salvage'!Q$33</f>
        <v>0</v>
      </c>
      <c r="I269" s="170">
        <v>1281034.19</v>
      </c>
      <c r="J269" s="43"/>
      <c r="K269" s="44">
        <v>401565</v>
      </c>
      <c r="L269" s="44"/>
      <c r="M269" s="169">
        <f t="shared" si="104"/>
        <v>879469.19</v>
      </c>
      <c r="N269" s="44"/>
      <c r="O269" s="223">
        <f>'[2]346 PL'!$E$35</f>
        <v>19.98881695661888</v>
      </c>
      <c r="Q269" s="208">
        <f t="shared" si="105"/>
        <v>43998.06111130464</v>
      </c>
      <c r="S269" s="207">
        <f t="shared" si="106"/>
        <v>3.4345735230770572E-2</v>
      </c>
      <c r="T269" s="19"/>
      <c r="U269" s="281">
        <v>3.8194921245622647E-2</v>
      </c>
      <c r="W269" s="154">
        <f t="shared" si="107"/>
        <v>48929</v>
      </c>
      <c r="Y269" s="187">
        <f t="shared" si="108"/>
        <v>-4930.9388886953602</v>
      </c>
    </row>
    <row r="270" spans="1:25" x14ac:dyDescent="0.2">
      <c r="A270" s="21"/>
      <c r="C270" s="72" t="s">
        <v>161</v>
      </c>
      <c r="E270" s="1" t="str">
        <f>[1]LGE!$I$37</f>
        <v xml:space="preserve"> 71 - L4</v>
      </c>
      <c r="F270" s="1" t="s">
        <v>104</v>
      </c>
      <c r="G270" s="221">
        <f>'SK Production Salvage'!Q$33</f>
        <v>0</v>
      </c>
      <c r="I270" s="170">
        <v>2395225.12</v>
      </c>
      <c r="J270" s="43"/>
      <c r="K270" s="44">
        <v>815731</v>
      </c>
      <c r="L270" s="44"/>
      <c r="M270" s="169">
        <f t="shared" si="104"/>
        <v>1579494.12</v>
      </c>
      <c r="N270" s="44"/>
      <c r="O270" s="223">
        <f>'[2]346 PL'!$E$35</f>
        <v>19.98881695661888</v>
      </c>
      <c r="Q270" s="208">
        <f t="shared" si="105"/>
        <v>79018.889583507014</v>
      </c>
      <c r="S270" s="207">
        <f t="shared" si="106"/>
        <v>3.2990172374071883E-2</v>
      </c>
      <c r="T270" s="19"/>
      <c r="U270" s="281">
        <v>3.679236630584435E-2</v>
      </c>
      <c r="W270" s="154">
        <f t="shared" si="107"/>
        <v>88126</v>
      </c>
      <c r="Y270" s="187">
        <f t="shared" si="108"/>
        <v>-9107.1104164929857</v>
      </c>
    </row>
    <row r="271" spans="1:25" x14ac:dyDescent="0.2">
      <c r="A271" s="21"/>
      <c r="C271" s="72" t="s">
        <v>162</v>
      </c>
      <c r="E271" s="1" t="str">
        <f>[1]LGE!$I$37</f>
        <v xml:space="preserve"> 71 - L4</v>
      </c>
      <c r="F271" s="1" t="s">
        <v>104</v>
      </c>
      <c r="G271" s="221">
        <f>'SK Production Salvage'!Q$33</f>
        <v>0</v>
      </c>
      <c r="I271" s="170">
        <v>22455.77</v>
      </c>
      <c r="J271" s="43"/>
      <c r="K271" s="44">
        <v>8149</v>
      </c>
      <c r="L271" s="44"/>
      <c r="M271" s="169">
        <f t="shared" si="104"/>
        <v>14306.77</v>
      </c>
      <c r="N271" s="44"/>
      <c r="O271" s="223">
        <f>'[2]346 PL'!$E$35</f>
        <v>19.98881695661888</v>
      </c>
      <c r="Q271" s="208">
        <f t="shared" si="105"/>
        <v>715.73870685041277</v>
      </c>
      <c r="S271" s="207">
        <f t="shared" si="106"/>
        <v>3.1873264949294225E-2</v>
      </c>
      <c r="T271" s="19"/>
      <c r="U271" s="281">
        <v>3.9544402173695224E-2</v>
      </c>
      <c r="W271" s="154">
        <f t="shared" si="107"/>
        <v>888</v>
      </c>
      <c r="Y271" s="187">
        <f t="shared" si="108"/>
        <v>-172.26129314958723</v>
      </c>
    </row>
    <row r="272" spans="1:25" x14ac:dyDescent="0.2">
      <c r="A272" s="21"/>
      <c r="C272" s="72" t="s">
        <v>163</v>
      </c>
      <c r="E272" s="1" t="str">
        <f>[1]LGE!$I$37</f>
        <v xml:space="preserve"> 71 - L4</v>
      </c>
      <c r="F272" s="1" t="s">
        <v>104</v>
      </c>
      <c r="G272" s="221">
        <f>'SK Production Salvage'!Q$33</f>
        <v>0</v>
      </c>
      <c r="I272" s="170">
        <v>23047.78</v>
      </c>
      <c r="J272" s="43"/>
      <c r="K272" s="44">
        <v>8142</v>
      </c>
      <c r="L272" s="44"/>
      <c r="M272" s="169">
        <f t="shared" si="104"/>
        <v>14905.779999999999</v>
      </c>
      <c r="N272" s="44"/>
      <c r="O272" s="223">
        <f>'[2]346 PL'!$E$35</f>
        <v>19.98881695661888</v>
      </c>
      <c r="Q272" s="208">
        <f t="shared" si="105"/>
        <v>745.7059631067491</v>
      </c>
      <c r="S272" s="207">
        <f t="shared" si="106"/>
        <v>3.2354784847249893E-2</v>
      </c>
      <c r="T272" s="19"/>
      <c r="U272" s="281">
        <v>4.0090629119160288E-2</v>
      </c>
      <c r="W272" s="154">
        <f t="shared" si="107"/>
        <v>924.00000000000011</v>
      </c>
      <c r="Y272" s="187">
        <f t="shared" si="108"/>
        <v>-178.29403689325102</v>
      </c>
    </row>
    <row r="273" spans="1:26" x14ac:dyDescent="0.2">
      <c r="A273" s="21"/>
      <c r="C273" s="72" t="s">
        <v>164</v>
      </c>
      <c r="E273" s="1" t="str">
        <f>[1]LGE!$I$37</f>
        <v xml:space="preserve"> 71 - L4</v>
      </c>
      <c r="F273" s="1" t="s">
        <v>104</v>
      </c>
      <c r="G273" s="221">
        <f>'SK Production Salvage'!Q$33</f>
        <v>0</v>
      </c>
      <c r="I273" s="170">
        <v>14528.92</v>
      </c>
      <c r="J273" s="43"/>
      <c r="K273" s="44">
        <v>3935</v>
      </c>
      <c r="L273" s="44"/>
      <c r="M273" s="169">
        <f t="shared" si="104"/>
        <v>10593.92</v>
      </c>
      <c r="N273" s="44"/>
      <c r="O273" s="223">
        <f>'[2]346 PL'!$E$35</f>
        <v>19.98881695661888</v>
      </c>
      <c r="Q273" s="208">
        <f t="shared" si="105"/>
        <v>529.99234637005588</v>
      </c>
      <c r="S273" s="207">
        <f t="shared" si="106"/>
        <v>3.647844068038477E-2</v>
      </c>
      <c r="T273" s="19"/>
      <c r="U273" s="281">
        <v>3.8199673478827058E-2</v>
      </c>
      <c r="W273" s="154">
        <f t="shared" si="107"/>
        <v>555</v>
      </c>
      <c r="Y273" s="187">
        <f t="shared" si="108"/>
        <v>-25.007653629944116</v>
      </c>
    </row>
    <row r="274" spans="1:26" x14ac:dyDescent="0.2">
      <c r="A274" s="21"/>
      <c r="C274" s="72" t="s">
        <v>166</v>
      </c>
      <c r="E274" s="1" t="str">
        <f>[1]LGE!$I$37</f>
        <v xml:space="preserve"> 71 - L4</v>
      </c>
      <c r="F274" s="1" t="s">
        <v>104</v>
      </c>
      <c r="G274" s="221">
        <f>'SK Production Salvage'!Q$33</f>
        <v>0</v>
      </c>
      <c r="I274" s="170">
        <v>5204.51</v>
      </c>
      <c r="J274" s="43"/>
      <c r="K274" s="44">
        <v>1298</v>
      </c>
      <c r="L274" s="44"/>
      <c r="M274" s="169">
        <f t="shared" si="104"/>
        <v>3906.51</v>
      </c>
      <c r="N274" s="44"/>
      <c r="O274" s="223">
        <f>'[2]346 PL'!$E$35</f>
        <v>19.98881695661888</v>
      </c>
      <c r="Q274" s="208">
        <f t="shared" si="105"/>
        <v>195.43477777990464</v>
      </c>
      <c r="S274" s="207">
        <f t="shared" si="106"/>
        <v>3.7551042803242694E-2</v>
      </c>
      <c r="T274" s="19"/>
      <c r="U274" s="281">
        <v>3.5930375770245424E-2</v>
      </c>
      <c r="W274" s="154">
        <f t="shared" si="107"/>
        <v>187.00000000000003</v>
      </c>
      <c r="Y274" s="187">
        <f t="shared" si="108"/>
        <v>8.4347777799046071</v>
      </c>
    </row>
    <row r="275" spans="1:26" x14ac:dyDescent="0.2">
      <c r="A275" s="21"/>
      <c r="C275" s="72" t="s">
        <v>167</v>
      </c>
      <c r="E275" s="1" t="str">
        <f>[1]LGE!$I$37</f>
        <v xml:space="preserve"> 71 - L4</v>
      </c>
      <c r="F275" s="1" t="s">
        <v>104</v>
      </c>
      <c r="G275" s="221">
        <f>'SK Production Salvage'!Q$33</f>
        <v>0</v>
      </c>
      <c r="I275" s="170">
        <v>5182.59</v>
      </c>
      <c r="J275" s="43"/>
      <c r="K275" s="44">
        <v>1292</v>
      </c>
      <c r="L275" s="44"/>
      <c r="M275" s="169">
        <f t="shared" si="104"/>
        <v>3890.59</v>
      </c>
      <c r="N275" s="44"/>
      <c r="O275" s="223">
        <f>'[2]346 PL'!$E$35</f>
        <v>19.98881695661888</v>
      </c>
      <c r="Q275" s="208">
        <f t="shared" si="105"/>
        <v>194.6383324457685</v>
      </c>
      <c r="S275" s="207">
        <f t="shared" si="106"/>
        <v>3.7556189558843836E-2</v>
      </c>
      <c r="T275" s="19"/>
      <c r="U275" s="281">
        <v>3.5889391211730043E-2</v>
      </c>
      <c r="W275" s="154">
        <f t="shared" si="107"/>
        <v>186</v>
      </c>
      <c r="Y275" s="187">
        <f t="shared" si="108"/>
        <v>8.6383324457684978</v>
      </c>
    </row>
    <row r="276" spans="1:26" x14ac:dyDescent="0.2">
      <c r="A276" s="21"/>
      <c r="C276" s="72" t="s">
        <v>168</v>
      </c>
      <c r="E276" s="1" t="str">
        <f>[1]LGE!$I$37</f>
        <v xml:space="preserve"> 71 - L4</v>
      </c>
      <c r="F276" s="1" t="s">
        <v>104</v>
      </c>
      <c r="G276" s="221">
        <f>'SK Production Salvage'!Q$33</f>
        <v>0</v>
      </c>
      <c r="I276" s="170">
        <v>5328.44</v>
      </c>
      <c r="J276" s="43"/>
      <c r="K276" s="44">
        <v>1315</v>
      </c>
      <c r="L276" s="44"/>
      <c r="M276" s="169">
        <f t="shared" si="104"/>
        <v>4013.4399999999996</v>
      </c>
      <c r="N276" s="44"/>
      <c r="O276" s="223">
        <f>'[2]346 PL'!$E$35</f>
        <v>19.98881695661888</v>
      </c>
      <c r="Q276" s="208">
        <f t="shared" si="105"/>
        <v>200.78426895950102</v>
      </c>
      <c r="S276" s="207">
        <f t="shared" si="106"/>
        <v>3.7681623319301902E-2</v>
      </c>
      <c r="T276" s="19"/>
      <c r="U276" s="281">
        <v>3.6033060332855395E-2</v>
      </c>
      <c r="W276" s="154">
        <f t="shared" si="107"/>
        <v>191.99999999999997</v>
      </c>
      <c r="Y276" s="187">
        <f t="shared" si="108"/>
        <v>8.7842689595010484</v>
      </c>
    </row>
    <row r="277" spans="1:26" x14ac:dyDescent="0.2">
      <c r="A277" s="21"/>
      <c r="C277" s="72" t="s">
        <v>169</v>
      </c>
      <c r="E277" s="1" t="str">
        <f>[1]LGE!$I$37</f>
        <v xml:space="preserve"> 71 - L4</v>
      </c>
      <c r="F277" s="1" t="s">
        <v>104</v>
      </c>
      <c r="G277" s="221">
        <f>'SK Production Salvage'!Q$33</f>
        <v>0</v>
      </c>
      <c r="I277" s="172">
        <v>25332.91</v>
      </c>
      <c r="J277" s="43"/>
      <c r="K277" s="44">
        <v>2410</v>
      </c>
      <c r="L277" s="44"/>
      <c r="M277" s="169">
        <f t="shared" si="104"/>
        <v>22922.91</v>
      </c>
      <c r="N277" s="44"/>
      <c r="O277" s="223">
        <f>'[2]346 PL'!$E$35</f>
        <v>19.98881695661888</v>
      </c>
      <c r="Q277" s="205">
        <f t="shared" si="105"/>
        <v>1146.7867282865661</v>
      </c>
      <c r="S277" s="207">
        <f t="shared" si="106"/>
        <v>4.5268653632234361E-2</v>
      </c>
      <c r="T277" s="19"/>
      <c r="U277" s="281">
        <v>4.2592817011547428E-2</v>
      </c>
      <c r="W277" s="158">
        <f t="shared" si="107"/>
        <v>1079</v>
      </c>
      <c r="Y277" s="164">
        <f t="shared" si="108"/>
        <v>67.786728286566131</v>
      </c>
    </row>
    <row r="278" spans="1:26" x14ac:dyDescent="0.2">
      <c r="A278" s="21"/>
      <c r="E278" s="1"/>
      <c r="F278" s="1"/>
      <c r="G278" s="32"/>
      <c r="I278" s="170"/>
      <c r="K278" s="37"/>
      <c r="L278" s="33"/>
      <c r="M278" s="37"/>
      <c r="N278" s="33"/>
      <c r="O278" s="206"/>
      <c r="Q278" s="167"/>
      <c r="S278" s="215"/>
      <c r="T278" s="19"/>
      <c r="U278" s="281"/>
    </row>
    <row r="279" spans="1:26" x14ac:dyDescent="0.2">
      <c r="A279" s="21"/>
      <c r="C279" s="18" t="s">
        <v>141</v>
      </c>
      <c r="E279" s="1"/>
      <c r="F279" s="1"/>
      <c r="G279" s="32"/>
      <c r="I279" s="170">
        <f>+SUBTOTAL(9,I267:I278)</f>
        <v>3796322.9999999995</v>
      </c>
      <c r="K279" s="170">
        <f>+SUBTOTAL(9,K267:K278)</f>
        <v>1244579</v>
      </c>
      <c r="L279" s="33"/>
      <c r="M279" s="170">
        <f>+SUBTOTAL(9,M267:M278)</f>
        <v>2551743.9999999995</v>
      </c>
      <c r="N279" s="33"/>
      <c r="O279" s="196"/>
      <c r="Q279" s="170">
        <f>+SUBTOTAL(9,Q267:Q278)</f>
        <v>127658.58057222556</v>
      </c>
      <c r="S279" s="207">
        <f t="shared" ref="S279" si="109">+Q279/I279</f>
        <v>3.362690176052606E-2</v>
      </c>
      <c r="T279" s="19"/>
      <c r="U279" s="281">
        <v>3.7884289613923795E-2</v>
      </c>
      <c r="W279" s="33">
        <f>+SUBTOTAL(9,W267:W278)</f>
        <v>143821</v>
      </c>
      <c r="Y279" s="170">
        <f>+SUBTOTAL(9,Y267:Y278)</f>
        <v>-16162.419427774434</v>
      </c>
    </row>
    <row r="280" spans="1:26" x14ac:dyDescent="0.2">
      <c r="A280" s="21"/>
      <c r="E280" s="1"/>
      <c r="F280" s="1"/>
      <c r="G280" s="32"/>
      <c r="I280" s="170"/>
      <c r="K280" s="170"/>
      <c r="L280" s="33"/>
      <c r="M280" s="170"/>
      <c r="N280" s="33"/>
      <c r="O280" s="196"/>
      <c r="Q280" s="170"/>
      <c r="S280" s="215"/>
      <c r="T280" s="19"/>
      <c r="U280" s="281"/>
      <c r="W280" s="159"/>
      <c r="Y280" s="170"/>
    </row>
    <row r="281" spans="1:26" ht="15.75" x14ac:dyDescent="0.25">
      <c r="A281" s="21"/>
      <c r="C281" s="15" t="s">
        <v>39</v>
      </c>
      <c r="E281" s="2"/>
      <c r="G281" s="29"/>
      <c r="H281" s="14"/>
      <c r="I281" s="174">
        <f>+SUBTOTAL(9,I179:I280)</f>
        <v>237736376.65999991</v>
      </c>
      <c r="J281" s="14"/>
      <c r="K281" s="174">
        <f>+SUBTOTAL(9,K179:K280)</f>
        <v>70021698</v>
      </c>
      <c r="L281" s="38"/>
      <c r="M281" s="174">
        <f>+SUBTOTAL(9,M179:M280)</f>
        <v>168670732.44107497</v>
      </c>
      <c r="N281" s="38"/>
      <c r="O281" s="199"/>
      <c r="P281" s="14"/>
      <c r="Q281" s="174">
        <f>+SUBTOTAL(9,Q179:Q280)</f>
        <v>8582932.0719186384</v>
      </c>
      <c r="S281" s="215"/>
      <c r="T281" s="19"/>
      <c r="U281" s="281">
        <v>4.3418037849386998E-2</v>
      </c>
      <c r="W281" s="51">
        <f>+SUBTOTAL(9,W179:W280)</f>
        <v>10322047</v>
      </c>
      <c r="Y281" s="174">
        <f>+SUBTOTAL(9,Y179:Y280)</f>
        <v>-1739114.9280813609</v>
      </c>
      <c r="Z281" s="166">
        <f>Y281</f>
        <v>-1739114.9280813609</v>
      </c>
    </row>
    <row r="282" spans="1:26" ht="15.75" x14ac:dyDescent="0.25">
      <c r="A282" s="21"/>
      <c r="C282" s="15"/>
      <c r="E282" s="2"/>
      <c r="G282" s="29"/>
      <c r="H282" s="14"/>
      <c r="I282" s="170"/>
      <c r="J282" s="14"/>
      <c r="K282" s="38"/>
      <c r="L282" s="38"/>
      <c r="M282" s="38"/>
      <c r="N282" s="38"/>
      <c r="O282" s="200"/>
      <c r="P282" s="14"/>
      <c r="Q282" s="167"/>
      <c r="S282" s="215"/>
      <c r="T282" s="19"/>
      <c r="U282" s="150"/>
      <c r="Z282" s="166">
        <f>SUM(Z138:Z281)</f>
        <v>-31556771.537701853</v>
      </c>
    </row>
    <row r="283" spans="1:26" x14ac:dyDescent="0.2">
      <c r="A283" s="21"/>
      <c r="E283" s="2"/>
      <c r="G283" s="32"/>
      <c r="I283" s="170"/>
      <c r="K283" s="33"/>
      <c r="L283" s="33"/>
      <c r="M283" s="33"/>
      <c r="N283" s="33"/>
      <c r="O283" s="196"/>
      <c r="Q283" s="167"/>
      <c r="S283" s="215"/>
      <c r="T283" s="19"/>
      <c r="U283" s="150"/>
    </row>
    <row r="284" spans="1:26" ht="15.75" x14ac:dyDescent="0.25">
      <c r="A284" s="21"/>
      <c r="C284" s="4" t="s">
        <v>40</v>
      </c>
      <c r="E284" s="2"/>
      <c r="G284" s="32"/>
      <c r="I284" s="170"/>
      <c r="K284" s="33"/>
      <c r="L284" s="33"/>
      <c r="M284" s="33"/>
      <c r="N284" s="33"/>
      <c r="O284" s="196"/>
      <c r="Q284" s="167"/>
      <c r="S284" s="215"/>
      <c r="T284" s="19"/>
      <c r="U284" s="150"/>
    </row>
    <row r="285" spans="1:26" s="57" customFormat="1" ht="15.75" x14ac:dyDescent="0.25">
      <c r="A285" s="56"/>
      <c r="C285" s="60"/>
      <c r="E285" s="61"/>
      <c r="G285" s="41"/>
      <c r="I285" s="169"/>
      <c r="K285" s="62"/>
      <c r="L285" s="62"/>
      <c r="M285" s="62"/>
      <c r="N285" s="62"/>
      <c r="O285" s="201"/>
      <c r="Q285" s="176"/>
      <c r="S285" s="217"/>
      <c r="T285" s="64"/>
      <c r="U285" s="151"/>
      <c r="W285" s="156"/>
      <c r="Y285" s="161"/>
    </row>
    <row r="286" spans="1:26" s="57" customFormat="1" x14ac:dyDescent="0.2">
      <c r="A286" s="56">
        <v>350.1</v>
      </c>
      <c r="C286" s="57" t="s">
        <v>142</v>
      </c>
      <c r="E286" s="1" t="str">
        <f>[1]LGE!$I44</f>
        <v>294 - R2.5</v>
      </c>
      <c r="F286" s="1"/>
      <c r="G286" s="32">
        <v>0</v>
      </c>
      <c r="H286"/>
      <c r="I286" s="170">
        <v>7781410.5899999999</v>
      </c>
      <c r="J286" s="43"/>
      <c r="K286" s="44">
        <v>2271916</v>
      </c>
      <c r="L286" s="44"/>
      <c r="M286" s="169">
        <f t="shared" ref="M286:M293" si="110">+((1-(G286/100))*I286)-K286</f>
        <v>5509494.5899999999</v>
      </c>
      <c r="N286" s="44"/>
      <c r="O286" s="197">
        <f>[1]LGE!$K44</f>
        <v>272.54000000000002</v>
      </c>
      <c r="P286"/>
      <c r="Q286" s="208">
        <f t="shared" ref="Q286:Q293" si="111">+M286/O286</f>
        <v>20215.361378146325</v>
      </c>
      <c r="R286"/>
      <c r="S286" s="207">
        <f t="shared" ref="S286:S293" si="112">+Q286/I286</f>
        <v>2.5979044730174462E-3</v>
      </c>
      <c r="T286" s="64"/>
      <c r="U286" s="286">
        <v>1.4955771662988422</v>
      </c>
      <c r="W286" s="154">
        <f>I286*(U286/100)</f>
        <v>116377.00000000001</v>
      </c>
      <c r="Y286" s="187">
        <f t="shared" ref="Y286:Y293" si="113">+Q286-W286</f>
        <v>-96161.638621853694</v>
      </c>
    </row>
    <row r="287" spans="1:26" x14ac:dyDescent="0.2">
      <c r="A287" s="21">
        <v>352.1</v>
      </c>
      <c r="C287" t="s">
        <v>86</v>
      </c>
      <c r="E287" s="1" t="str">
        <f>[1]LGE!$I45</f>
        <v xml:space="preserve">59.3 - R0.5 </v>
      </c>
      <c r="F287" s="1"/>
      <c r="G287" s="32">
        <v>-5</v>
      </c>
      <c r="I287" s="170">
        <v>6456555.1299999999</v>
      </c>
      <c r="J287" s="43"/>
      <c r="K287" s="44">
        <v>1500856</v>
      </c>
      <c r="L287" s="44"/>
      <c r="M287" s="169">
        <f t="shared" si="110"/>
        <v>5278526.8865</v>
      </c>
      <c r="N287" s="44"/>
      <c r="O287" s="197">
        <f>[1]LGE!$K45</f>
        <v>48.74</v>
      </c>
      <c r="Q287" s="208">
        <f t="shared" si="111"/>
        <v>108299.68991588018</v>
      </c>
      <c r="S287" s="207">
        <f t="shared" si="112"/>
        <v>1.677360260004164E-2</v>
      </c>
      <c r="T287" s="19"/>
      <c r="U287" s="281">
        <v>1.7370718245535992</v>
      </c>
      <c r="W287" s="154">
        <f t="shared" ref="W287:W292" si="114">I287*(U287/100)</f>
        <v>112155</v>
      </c>
      <c r="Y287" s="187">
        <f t="shared" si="113"/>
        <v>-3855.3100841198175</v>
      </c>
    </row>
    <row r="288" spans="1:26" x14ac:dyDescent="0.2">
      <c r="A288" s="21">
        <v>353.1</v>
      </c>
      <c r="C288" t="s">
        <v>87</v>
      </c>
      <c r="E288" s="1" t="str">
        <f>[1]LGE!$I46</f>
        <v>80 - S0</v>
      </c>
      <c r="F288" s="1"/>
      <c r="G288" s="32">
        <v>-10</v>
      </c>
      <c r="I288" s="170">
        <v>127564599.08</v>
      </c>
      <c r="J288" s="43"/>
      <c r="K288" s="44">
        <v>69433144</v>
      </c>
      <c r="L288" s="44"/>
      <c r="M288" s="169">
        <f t="shared" si="110"/>
        <v>70887914.988000005</v>
      </c>
      <c r="N288" s="44"/>
      <c r="O288" s="197">
        <f>[1]LGE!$K46</f>
        <v>70.06</v>
      </c>
      <c r="Q288" s="208">
        <f t="shared" si="111"/>
        <v>1011817.2279189266</v>
      </c>
      <c r="S288" s="207">
        <f t="shared" si="112"/>
        <v>7.9318026726551503E-3</v>
      </c>
      <c r="T288" s="19"/>
      <c r="U288" s="281">
        <v>1.3822988609043181</v>
      </c>
      <c r="W288" s="154">
        <f t="shared" si="114"/>
        <v>1763324</v>
      </c>
      <c r="Y288" s="187">
        <f t="shared" si="113"/>
        <v>-751506.77208107337</v>
      </c>
    </row>
    <row r="289" spans="1:25" x14ac:dyDescent="0.2">
      <c r="A289" s="21">
        <v>354</v>
      </c>
      <c r="C289" t="s">
        <v>88</v>
      </c>
      <c r="E289" s="1" t="str">
        <f>[1]LGE!$I47</f>
        <v>129.2 - R2</v>
      </c>
      <c r="F289" s="1"/>
      <c r="G289" s="32">
        <v>0</v>
      </c>
      <c r="I289" s="170">
        <v>40070495.049999997</v>
      </c>
      <c r="J289" s="43"/>
      <c r="K289" s="44">
        <v>22555849</v>
      </c>
      <c r="L289" s="44"/>
      <c r="M289" s="169">
        <f t="shared" si="110"/>
        <v>17514646.049999997</v>
      </c>
      <c r="N289" s="44"/>
      <c r="O289" s="197">
        <f>[1]LGE!$K47</f>
        <v>110.19</v>
      </c>
      <c r="Q289" s="208">
        <f t="shared" si="111"/>
        <v>158949.50585352571</v>
      </c>
      <c r="S289" s="207">
        <f t="shared" si="112"/>
        <v>3.9667467460830818E-3</v>
      </c>
      <c r="T289" s="19"/>
      <c r="U289" s="281">
        <v>1.7175530253400253</v>
      </c>
      <c r="W289" s="154">
        <f t="shared" si="114"/>
        <v>688232</v>
      </c>
      <c r="Y289" s="187">
        <f t="shared" si="113"/>
        <v>-529282.49414647429</v>
      </c>
    </row>
    <row r="290" spans="1:25" x14ac:dyDescent="0.2">
      <c r="A290" s="21">
        <v>355</v>
      </c>
      <c r="C290" t="s">
        <v>89</v>
      </c>
      <c r="E290" s="1" t="str">
        <f>[1]LGE!$I48</f>
        <v>68.9 - S0</v>
      </c>
      <c r="F290" s="1"/>
      <c r="G290" s="32">
        <v>-25</v>
      </c>
      <c r="I290" s="170">
        <v>53282211.939999998</v>
      </c>
      <c r="J290" s="43"/>
      <c r="K290" s="44">
        <v>18093397</v>
      </c>
      <c r="L290" s="44"/>
      <c r="M290" s="169">
        <f t="shared" si="110"/>
        <v>48509367.924999997</v>
      </c>
      <c r="N290" s="44"/>
      <c r="O290" s="197">
        <f>[1]LGE!$K48</f>
        <v>58.5</v>
      </c>
      <c r="Q290" s="208">
        <f t="shared" si="111"/>
        <v>829219.96452991443</v>
      </c>
      <c r="S290" s="207">
        <f t="shared" si="112"/>
        <v>1.5562791677336556E-2</v>
      </c>
      <c r="T290" s="19"/>
      <c r="U290" s="281">
        <v>2.8940408887987319</v>
      </c>
      <c r="W290" s="154">
        <f t="shared" si="114"/>
        <v>1542009</v>
      </c>
      <c r="Y290" s="187">
        <f t="shared" si="113"/>
        <v>-712789.03547008557</v>
      </c>
    </row>
    <row r="291" spans="1:25" x14ac:dyDescent="0.2">
      <c r="A291" s="21">
        <v>356</v>
      </c>
      <c r="C291" t="s">
        <v>90</v>
      </c>
      <c r="E291" s="1" t="str">
        <f>[1]LGE!$I49</f>
        <v>154.9 - 01</v>
      </c>
      <c r="F291" s="1"/>
      <c r="G291" s="32">
        <v>-20</v>
      </c>
      <c r="I291" s="170">
        <v>47242306.840000004</v>
      </c>
      <c r="J291" s="43"/>
      <c r="K291" s="44">
        <v>24580970</v>
      </c>
      <c r="L291" s="44"/>
      <c r="M291" s="169">
        <f t="shared" si="110"/>
        <v>32109798.208000004</v>
      </c>
      <c r="N291" s="44"/>
      <c r="O291" s="197">
        <f>[1]LGE!$K49</f>
        <v>144.41</v>
      </c>
      <c r="Q291" s="208">
        <f t="shared" si="111"/>
        <v>222351.62528910744</v>
      </c>
      <c r="S291" s="207">
        <f t="shared" si="112"/>
        <v>4.7066208270092899E-3</v>
      </c>
      <c r="T291" s="19"/>
      <c r="U291" s="281">
        <v>2.4962434709083734</v>
      </c>
      <c r="W291" s="154">
        <f t="shared" si="114"/>
        <v>1179283</v>
      </c>
      <c r="Y291" s="187">
        <f t="shared" si="113"/>
        <v>-956931.37471089256</v>
      </c>
    </row>
    <row r="292" spans="1:25" x14ac:dyDescent="0.2">
      <c r="A292" s="21">
        <v>357</v>
      </c>
      <c r="C292" t="s">
        <v>91</v>
      </c>
      <c r="E292" s="1" t="str">
        <f>[1]LGE!$I50</f>
        <v>227- R2</v>
      </c>
      <c r="F292" s="1"/>
      <c r="G292" s="32">
        <v>0</v>
      </c>
      <c r="I292" s="170">
        <v>2437093.5699999998</v>
      </c>
      <c r="J292" s="43"/>
      <c r="K292" s="44">
        <v>617934</v>
      </c>
      <c r="L292" s="44"/>
      <c r="M292" s="169">
        <f t="shared" si="110"/>
        <v>1819159.5699999998</v>
      </c>
      <c r="N292" s="44"/>
      <c r="O292" s="197">
        <f>[1]LGE!$K50</f>
        <v>216.3</v>
      </c>
      <c r="Q292" s="208">
        <f t="shared" si="111"/>
        <v>8410.3539990753579</v>
      </c>
      <c r="S292" s="207">
        <f t="shared" si="112"/>
        <v>3.4509770583307387E-3</v>
      </c>
      <c r="T292" s="19"/>
      <c r="U292" s="281">
        <v>1.6739201359429134</v>
      </c>
      <c r="W292" s="154">
        <f t="shared" si="114"/>
        <v>40795</v>
      </c>
      <c r="Y292" s="187">
        <f t="shared" si="113"/>
        <v>-32384.646000924644</v>
      </c>
    </row>
    <row r="293" spans="1:25" x14ac:dyDescent="0.2">
      <c r="A293" s="21">
        <v>358</v>
      </c>
      <c r="C293" t="s">
        <v>92</v>
      </c>
      <c r="E293" s="1" t="str">
        <f>[1]LGE!$I51</f>
        <v>42.9 - R4</v>
      </c>
      <c r="F293" s="1"/>
      <c r="G293" s="32">
        <v>0</v>
      </c>
      <c r="I293" s="172">
        <v>5659798.3799999999</v>
      </c>
      <c r="J293" s="43"/>
      <c r="K293" s="44">
        <v>2183949</v>
      </c>
      <c r="L293" s="44"/>
      <c r="M293" s="169">
        <f t="shared" si="110"/>
        <v>3475849.38</v>
      </c>
      <c r="N293" s="44"/>
      <c r="O293" s="197">
        <f>[1]LGE!$K51</f>
        <v>29.2</v>
      </c>
      <c r="Q293" s="205">
        <f t="shared" si="111"/>
        <v>119035.93767123288</v>
      </c>
      <c r="S293" s="207">
        <f t="shared" si="112"/>
        <v>2.1031833588254584E-2</v>
      </c>
      <c r="T293" s="19"/>
      <c r="U293" s="281">
        <v>2.9825797434148176</v>
      </c>
      <c r="W293" s="154">
        <f>I293*(U293/100)</f>
        <v>168808</v>
      </c>
      <c r="Y293" s="164">
        <f t="shared" si="113"/>
        <v>-49772.062328767119</v>
      </c>
    </row>
    <row r="294" spans="1:25" x14ac:dyDescent="0.2">
      <c r="A294" s="21"/>
      <c r="E294" s="1"/>
      <c r="G294" s="32"/>
      <c r="I294" s="170"/>
      <c r="K294" s="37"/>
      <c r="L294" s="33"/>
      <c r="M294" s="37"/>
      <c r="N294" s="33"/>
      <c r="O294" s="206"/>
      <c r="Q294" s="167"/>
      <c r="S294" s="215"/>
      <c r="T294" s="19"/>
      <c r="U294" s="281"/>
    </row>
    <row r="295" spans="1:25" ht="15.75" x14ac:dyDescent="0.25">
      <c r="A295" s="21"/>
      <c r="C295" s="16" t="s">
        <v>43</v>
      </c>
      <c r="E295" s="10"/>
      <c r="F295" s="14"/>
      <c r="G295" s="29"/>
      <c r="H295" s="14"/>
      <c r="I295" s="38">
        <f>+SUBTOTAL(9,I286:I294)</f>
        <v>290494470.57999998</v>
      </c>
      <c r="J295" s="14"/>
      <c r="K295" s="38">
        <f>+SUBTOTAL(9,K286:K294)</f>
        <v>141238015</v>
      </c>
      <c r="L295" s="38"/>
      <c r="M295" s="38">
        <f>+SUBTOTAL(9,M286:M294)</f>
        <v>185104757.5975</v>
      </c>
      <c r="N295" s="38"/>
      <c r="O295" s="200"/>
      <c r="Q295" s="38">
        <f>+SUBTOTAL(9,Q286:Q294)</f>
        <v>2478299.6665558089</v>
      </c>
      <c r="S295" s="215"/>
      <c r="T295" s="19"/>
      <c r="U295" s="281">
        <v>1.9315283312612237</v>
      </c>
      <c r="W295" s="174">
        <f>+SUBTOTAL(9,W286:W294)</f>
        <v>5610983</v>
      </c>
      <c r="Y295" s="38">
        <f>+SUBTOTAL(9,Y286:Y294)</f>
        <v>-3132683.3334441911</v>
      </c>
    </row>
    <row r="296" spans="1:25" ht="15.75" x14ac:dyDescent="0.25">
      <c r="A296" s="21"/>
      <c r="C296" s="16"/>
      <c r="E296" s="10"/>
      <c r="F296" s="14"/>
      <c r="G296" s="29"/>
      <c r="H296" s="14"/>
      <c r="I296" s="170"/>
      <c r="J296" s="14"/>
      <c r="K296" s="38"/>
      <c r="L296" s="38"/>
      <c r="M296" s="38"/>
      <c r="N296" s="38"/>
      <c r="O296" s="200"/>
      <c r="Q296" s="167"/>
      <c r="S296" s="215"/>
      <c r="T296" s="19"/>
      <c r="U296" s="281"/>
    </row>
    <row r="297" spans="1:25" x14ac:dyDescent="0.2">
      <c r="A297" s="21"/>
      <c r="E297" s="2"/>
      <c r="G297" s="32"/>
      <c r="I297" s="170"/>
      <c r="K297" s="33"/>
      <c r="L297" s="33"/>
      <c r="M297" s="33"/>
      <c r="N297" s="33"/>
      <c r="O297" s="196"/>
      <c r="Q297" s="167"/>
      <c r="S297" s="215"/>
      <c r="T297" s="19"/>
      <c r="U297" s="281"/>
    </row>
    <row r="298" spans="1:25" ht="15.75" x14ac:dyDescent="0.25">
      <c r="A298" s="21"/>
      <c r="B298" s="19"/>
      <c r="C298" s="4" t="s">
        <v>44</v>
      </c>
      <c r="D298" s="19"/>
      <c r="E298" s="2"/>
      <c r="F298" s="19"/>
      <c r="G298" s="32"/>
      <c r="H298" s="19"/>
      <c r="I298" s="170"/>
      <c r="J298" s="19"/>
      <c r="K298" s="33"/>
      <c r="L298" s="33"/>
      <c r="M298" s="33"/>
      <c r="N298" s="33"/>
      <c r="O298" s="196"/>
      <c r="P298" s="19"/>
      <c r="Q298" s="167"/>
      <c r="R298" s="19"/>
      <c r="S298" s="215"/>
      <c r="T298" s="19"/>
      <c r="U298" s="281"/>
    </row>
    <row r="299" spans="1:25" s="57" customFormat="1" ht="15.75" x14ac:dyDescent="0.25">
      <c r="A299" s="56"/>
      <c r="C299" s="60"/>
      <c r="E299" s="61"/>
      <c r="G299" s="41"/>
      <c r="I299" s="169"/>
      <c r="K299" s="62"/>
      <c r="L299" s="62"/>
      <c r="M299" s="62"/>
      <c r="N299" s="62"/>
      <c r="O299" s="201"/>
      <c r="Q299" s="176"/>
      <c r="S299" s="217"/>
      <c r="T299" s="64"/>
      <c r="U299" s="286"/>
      <c r="W299" s="156"/>
      <c r="Y299" s="161"/>
    </row>
    <row r="300" spans="1:25" x14ac:dyDescent="0.2">
      <c r="A300" s="21">
        <v>361</v>
      </c>
      <c r="C300" s="71" t="s">
        <v>125</v>
      </c>
      <c r="E300" s="1" t="str">
        <f>[1]LGE!$I58</f>
        <v>74.8 - 03</v>
      </c>
      <c r="F300" s="1"/>
      <c r="G300" s="32">
        <v>-2</v>
      </c>
      <c r="I300" s="170">
        <v>4257660.38</v>
      </c>
      <c r="J300" s="43"/>
      <c r="K300" s="44">
        <v>1934525</v>
      </c>
      <c r="L300" s="44"/>
      <c r="M300" s="169">
        <f t="shared" ref="M300:M311" si="115">+((1-(G300/100))*I300)-K300</f>
        <v>2408288.5876000002</v>
      </c>
      <c r="N300" s="44"/>
      <c r="O300" s="197">
        <f>[1]LGE!$K58</f>
        <v>72.16</v>
      </c>
      <c r="Q300" s="208">
        <f t="shared" ref="Q300:Q311" si="116">+M300/O300</f>
        <v>33374.287522172956</v>
      </c>
      <c r="S300" s="207">
        <f t="shared" ref="S300:S311" si="117">+Q300/I300</f>
        <v>7.8386448291991196E-3</v>
      </c>
      <c r="T300" s="19"/>
      <c r="U300" s="281">
        <v>1.6130690066923563</v>
      </c>
      <c r="W300" s="154">
        <f>I300*(U300/100)</f>
        <v>68679</v>
      </c>
      <c r="Y300" s="187">
        <f t="shared" ref="Y300:Y311" si="118">+Q300-W300</f>
        <v>-35304.712477827044</v>
      </c>
    </row>
    <row r="301" spans="1:25" x14ac:dyDescent="0.2">
      <c r="A301" s="21">
        <v>362</v>
      </c>
      <c r="C301" s="11" t="s">
        <v>41</v>
      </c>
      <c r="E301" s="1" t="str">
        <f>[1]LGE!$I59</f>
        <v>55 - L0</v>
      </c>
      <c r="F301" s="1"/>
      <c r="G301" s="32">
        <v>-7</v>
      </c>
      <c r="I301" s="170">
        <v>106268031.31999999</v>
      </c>
      <c r="J301" s="43"/>
      <c r="K301" s="44">
        <v>37506516</v>
      </c>
      <c r="L301" s="44"/>
      <c r="M301" s="169">
        <f t="shared" si="115"/>
        <v>76200277.512400001</v>
      </c>
      <c r="N301" s="44"/>
      <c r="O301" s="197">
        <f>[1]LGE!$K59</f>
        <v>45.72</v>
      </c>
      <c r="Q301" s="208">
        <f t="shared" si="116"/>
        <v>1666672.7364916885</v>
      </c>
      <c r="S301" s="207">
        <f t="shared" si="117"/>
        <v>1.5683670016177435E-2</v>
      </c>
      <c r="T301" s="19"/>
      <c r="U301" s="281">
        <v>2.0901836351060394</v>
      </c>
      <c r="W301" s="154">
        <f t="shared" ref="W301:W311" si="119">I301*(U301/100)</f>
        <v>2221197.0000000005</v>
      </c>
      <c r="Y301" s="187">
        <f t="shared" si="118"/>
        <v>-554524.26350831194</v>
      </c>
    </row>
    <row r="302" spans="1:25" x14ac:dyDescent="0.2">
      <c r="A302" s="21">
        <v>364</v>
      </c>
      <c r="C302" t="s">
        <v>177</v>
      </c>
      <c r="E302" s="1" t="str">
        <f>[1]LGE!$I60</f>
        <v>59.8 - R1</v>
      </c>
      <c r="F302" s="1"/>
      <c r="G302" s="32">
        <v>-35</v>
      </c>
      <c r="I302" s="170">
        <v>135482459.5</v>
      </c>
      <c r="J302" s="43"/>
      <c r="K302" s="44">
        <v>68100569</v>
      </c>
      <c r="L302" s="44"/>
      <c r="M302" s="169">
        <f t="shared" si="115"/>
        <v>114800751.32500002</v>
      </c>
      <c r="N302" s="44"/>
      <c r="O302" s="197">
        <f>[1]LGE!$K60</f>
        <v>47.94</v>
      </c>
      <c r="Q302" s="208">
        <f t="shared" si="116"/>
        <v>2394675.6638506469</v>
      </c>
      <c r="S302" s="207">
        <f t="shared" si="117"/>
        <v>1.7675171182219694E-2</v>
      </c>
      <c r="T302" s="19"/>
      <c r="U302" s="281">
        <v>3.3854781031636056</v>
      </c>
      <c r="W302" s="154">
        <f t="shared" si="119"/>
        <v>4586729</v>
      </c>
      <c r="Y302" s="187">
        <f t="shared" si="118"/>
        <v>-2192053.3361493531</v>
      </c>
    </row>
    <row r="303" spans="1:25" x14ac:dyDescent="0.2">
      <c r="A303" s="21">
        <v>365</v>
      </c>
      <c r="C303" t="s">
        <v>42</v>
      </c>
      <c r="E303" s="1" t="str">
        <f>[1]LGE!$I61</f>
        <v>50.1 - L1</v>
      </c>
      <c r="F303" s="1"/>
      <c r="G303" s="32">
        <v>-30</v>
      </c>
      <c r="I303" s="170">
        <v>234012661.34</v>
      </c>
      <c r="J303" s="43"/>
      <c r="K303" s="44">
        <v>97059045</v>
      </c>
      <c r="L303" s="44"/>
      <c r="M303" s="169">
        <f t="shared" si="115"/>
        <v>207157414.74200004</v>
      </c>
      <c r="N303" s="44"/>
      <c r="O303" s="197">
        <f>[1]LGE!$K61</f>
        <v>50.1</v>
      </c>
      <c r="Q303" s="208">
        <f t="shared" si="116"/>
        <v>4134878.537764472</v>
      </c>
      <c r="S303" s="207">
        <f t="shared" si="117"/>
        <v>1.7669465037008635E-2</v>
      </c>
      <c r="T303" s="19"/>
      <c r="U303" s="281">
        <v>2.9818771172648724</v>
      </c>
      <c r="W303" s="154">
        <f t="shared" si="119"/>
        <v>6977970</v>
      </c>
      <c r="Y303" s="187">
        <f t="shared" si="118"/>
        <v>-2843091.462235528</v>
      </c>
    </row>
    <row r="304" spans="1:25" x14ac:dyDescent="0.2">
      <c r="A304" s="21">
        <v>366</v>
      </c>
      <c r="C304" s="71" t="s">
        <v>126</v>
      </c>
      <c r="E304" s="1" t="str">
        <f>[1]LGE!$I62</f>
        <v>77.4 - L5</v>
      </c>
      <c r="F304" s="1"/>
      <c r="G304" s="32">
        <v>0</v>
      </c>
      <c r="I304" s="170">
        <v>69528364.129999995</v>
      </c>
      <c r="J304" s="43"/>
      <c r="K304" s="44">
        <v>26343100</v>
      </c>
      <c r="L304" s="44"/>
      <c r="M304" s="169">
        <f t="shared" si="115"/>
        <v>43185264.129999995</v>
      </c>
      <c r="N304" s="44"/>
      <c r="O304" s="197">
        <f>[1]LGE!$K62</f>
        <v>60.06</v>
      </c>
      <c r="Q304" s="208">
        <f t="shared" si="116"/>
        <v>719035.36679986666</v>
      </c>
      <c r="S304" s="207">
        <f t="shared" si="117"/>
        <v>1.0341612028372438E-2</v>
      </c>
      <c r="T304" s="19"/>
      <c r="U304" s="281">
        <v>1.4982331499304327</v>
      </c>
      <c r="W304" s="154">
        <f t="shared" si="119"/>
        <v>1041697</v>
      </c>
      <c r="Y304" s="187">
        <f t="shared" si="118"/>
        <v>-322661.63320013334</v>
      </c>
    </row>
    <row r="305" spans="1:25" x14ac:dyDescent="0.2">
      <c r="A305" s="21">
        <v>367</v>
      </c>
      <c r="C305" t="s">
        <v>45</v>
      </c>
      <c r="E305" s="1" t="str">
        <f>[1]LGE!$I63</f>
        <v>82.2 - L2</v>
      </c>
      <c r="F305" s="1"/>
      <c r="G305" s="32">
        <v>-10</v>
      </c>
      <c r="I305" s="170">
        <v>145471542.41</v>
      </c>
      <c r="J305" s="43"/>
      <c r="K305" s="44">
        <v>48421476</v>
      </c>
      <c r="L305" s="44"/>
      <c r="M305" s="169">
        <f t="shared" si="115"/>
        <v>111597220.65100002</v>
      </c>
      <c r="N305" s="44"/>
      <c r="O305" s="197">
        <f>[1]LGE!$K63</f>
        <v>70.52</v>
      </c>
      <c r="Q305" s="208">
        <f t="shared" si="116"/>
        <v>1582490.3665768581</v>
      </c>
      <c r="S305" s="207">
        <f t="shared" si="117"/>
        <v>1.0878350090746509E-2</v>
      </c>
      <c r="T305" s="19"/>
      <c r="U305" s="281">
        <v>1.923090216583619</v>
      </c>
      <c r="W305" s="154">
        <f t="shared" si="119"/>
        <v>2797549</v>
      </c>
      <c r="Y305" s="187">
        <f t="shared" si="118"/>
        <v>-1215058.6334231419</v>
      </c>
    </row>
    <row r="306" spans="1:25" x14ac:dyDescent="0.2">
      <c r="A306" s="21">
        <v>368</v>
      </c>
      <c r="C306" t="s">
        <v>46</v>
      </c>
      <c r="E306" s="1" t="str">
        <f>[1]LGE!$I64</f>
        <v>46 - S3</v>
      </c>
      <c r="F306" s="1"/>
      <c r="G306" s="32">
        <v>-10</v>
      </c>
      <c r="I306" s="170">
        <v>140346229.93000001</v>
      </c>
      <c r="J306" s="43"/>
      <c r="K306" s="44">
        <v>63165088</v>
      </c>
      <c r="L306" s="44"/>
      <c r="M306" s="169">
        <f t="shared" si="115"/>
        <v>91215764.923000008</v>
      </c>
      <c r="N306" s="44"/>
      <c r="O306" s="197">
        <f>[1]LGE!$K64</f>
        <v>30.55</v>
      </c>
      <c r="Q306" s="208">
        <f t="shared" si="116"/>
        <v>2985786.0858592475</v>
      </c>
      <c r="S306" s="207">
        <f t="shared" si="117"/>
        <v>2.1274430295337876E-2</v>
      </c>
      <c r="T306" s="19"/>
      <c r="U306" s="281">
        <v>2.3809488873813454</v>
      </c>
      <c r="W306" s="154">
        <f t="shared" si="119"/>
        <v>3341571.9999999995</v>
      </c>
      <c r="Y306" s="187">
        <f t="shared" si="118"/>
        <v>-355785.91414075205</v>
      </c>
    </row>
    <row r="307" spans="1:25" x14ac:dyDescent="0.2">
      <c r="A307" s="21">
        <v>369.1</v>
      </c>
      <c r="C307" t="s">
        <v>93</v>
      </c>
      <c r="E307" s="1" t="str">
        <f>[1]LGE!$I65</f>
        <v>50.4 - L1.5</v>
      </c>
      <c r="F307" s="1"/>
      <c r="G307" s="32">
        <v>-20</v>
      </c>
      <c r="I307" s="170">
        <v>6152801.5</v>
      </c>
      <c r="J307" s="43"/>
      <c r="K307" s="44">
        <v>1616005</v>
      </c>
      <c r="L307" s="44"/>
      <c r="M307" s="169">
        <f t="shared" si="115"/>
        <v>5767356.7999999998</v>
      </c>
      <c r="N307" s="44"/>
      <c r="O307" s="197">
        <f>[1]LGE!$K65</f>
        <v>41.26</v>
      </c>
      <c r="Q307" s="208">
        <f t="shared" si="116"/>
        <v>139780.82404265634</v>
      </c>
      <c r="S307" s="207">
        <f t="shared" si="117"/>
        <v>2.2718240470240483E-2</v>
      </c>
      <c r="T307" s="19"/>
      <c r="U307" s="281">
        <v>3.3226002821641489</v>
      </c>
      <c r="W307" s="154">
        <f t="shared" si="119"/>
        <v>204432.99999999997</v>
      </c>
      <c r="Y307" s="187">
        <f t="shared" si="118"/>
        <v>-64652.175957343628</v>
      </c>
    </row>
    <row r="308" spans="1:25" x14ac:dyDescent="0.2">
      <c r="A308" s="21">
        <v>369.2</v>
      </c>
      <c r="C308" t="s">
        <v>94</v>
      </c>
      <c r="E308" s="1" t="str">
        <f>[1]LGE!$I66</f>
        <v>69.9 - L1</v>
      </c>
      <c r="F308" s="1"/>
      <c r="G308" s="32">
        <v>-50</v>
      </c>
      <c r="I308" s="170">
        <v>21115396.68</v>
      </c>
      <c r="J308" s="43"/>
      <c r="K308" s="44">
        <v>19735617</v>
      </c>
      <c r="L308" s="44"/>
      <c r="M308" s="169">
        <f t="shared" si="115"/>
        <v>11937478.02</v>
      </c>
      <c r="N308" s="44"/>
      <c r="O308" s="197">
        <f>[1]LGE!$K66</f>
        <v>50.57</v>
      </c>
      <c r="Q308" s="208">
        <f t="shared" si="116"/>
        <v>236058.49357326477</v>
      </c>
      <c r="S308" s="207">
        <f t="shared" si="117"/>
        <v>1.1179448681485285E-2</v>
      </c>
      <c r="T308" s="19"/>
      <c r="U308" s="281">
        <v>3.5917014086613879</v>
      </c>
      <c r="W308" s="154">
        <f t="shared" si="119"/>
        <v>758401.99999999988</v>
      </c>
      <c r="Y308" s="187">
        <f t="shared" si="118"/>
        <v>-522343.50642673508</v>
      </c>
    </row>
    <row r="309" spans="1:25" x14ac:dyDescent="0.2">
      <c r="A309" s="21">
        <v>370</v>
      </c>
      <c r="C309" t="s">
        <v>47</v>
      </c>
      <c r="E309" s="1" t="str">
        <f>[1]LGE!$I67</f>
        <v>53.5 - 03</v>
      </c>
      <c r="F309" s="1"/>
      <c r="G309" s="32">
        <v>0</v>
      </c>
      <c r="I309" s="170">
        <v>37655788.090000004</v>
      </c>
      <c r="J309" s="43"/>
      <c r="K309" s="44">
        <v>19907329</v>
      </c>
      <c r="L309" s="44"/>
      <c r="M309" s="169">
        <f t="shared" si="115"/>
        <v>17748459.090000004</v>
      </c>
      <c r="N309" s="44"/>
      <c r="O309" s="197">
        <f>[1]LGE!$K67</f>
        <v>51.26</v>
      </c>
      <c r="Q309" s="208">
        <f t="shared" si="116"/>
        <v>346243.83710495522</v>
      </c>
      <c r="S309" s="207">
        <f t="shared" si="117"/>
        <v>9.1949698749474555E-3</v>
      </c>
      <c r="T309" s="19"/>
      <c r="U309" s="281">
        <v>2.9190492504707524</v>
      </c>
      <c r="W309" s="154">
        <f t="shared" si="119"/>
        <v>1099191</v>
      </c>
      <c r="Y309" s="187">
        <f t="shared" si="118"/>
        <v>-752947.16289504478</v>
      </c>
    </row>
    <row r="310" spans="1:25" x14ac:dyDescent="0.2">
      <c r="A310" s="21">
        <v>373.1</v>
      </c>
      <c r="C310" t="s">
        <v>95</v>
      </c>
      <c r="E310" s="1" t="str">
        <f>[1]LGE!$I68</f>
        <v>28 - L0.5</v>
      </c>
      <c r="F310" s="1"/>
      <c r="G310" s="32">
        <v>-25</v>
      </c>
      <c r="I310" s="170">
        <v>34508233.240000002</v>
      </c>
      <c r="J310" s="43"/>
      <c r="K310" s="44">
        <v>12877300</v>
      </c>
      <c r="L310" s="44"/>
      <c r="M310" s="169">
        <f t="shared" si="115"/>
        <v>30257991.550000004</v>
      </c>
      <c r="N310" s="44"/>
      <c r="O310" s="197">
        <f>[1]LGE!$K68</f>
        <v>21.52</v>
      </c>
      <c r="Q310" s="208">
        <f t="shared" si="116"/>
        <v>1406040.4995353161</v>
      </c>
      <c r="S310" s="207">
        <f t="shared" si="117"/>
        <v>4.0745073494678742E-2</v>
      </c>
      <c r="T310" s="19"/>
      <c r="U310" s="281">
        <v>3.9667490087939372</v>
      </c>
      <c r="W310" s="154">
        <f t="shared" si="119"/>
        <v>1368855</v>
      </c>
      <c r="Y310" s="187">
        <f t="shared" si="118"/>
        <v>37185.499535316136</v>
      </c>
    </row>
    <row r="311" spans="1:25" x14ac:dyDescent="0.2">
      <c r="A311" s="21">
        <v>373.2</v>
      </c>
      <c r="C311" s="50" t="s">
        <v>102</v>
      </c>
      <c r="E311" s="1" t="str">
        <f>[1]LGE!$I69</f>
        <v>40 - R1</v>
      </c>
      <c r="F311" s="1"/>
      <c r="G311" s="32">
        <v>-30</v>
      </c>
      <c r="I311" s="172">
        <v>48188855.100000001</v>
      </c>
      <c r="J311" s="43"/>
      <c r="K311" s="44">
        <v>21419157</v>
      </c>
      <c r="L311" s="44"/>
      <c r="M311" s="169">
        <f t="shared" si="115"/>
        <v>41226354.630000003</v>
      </c>
      <c r="N311" s="44"/>
      <c r="O311" s="197">
        <f>[1]LGE!$K69</f>
        <v>31</v>
      </c>
      <c r="Q311" s="208">
        <f t="shared" si="116"/>
        <v>1329882.4074193549</v>
      </c>
      <c r="S311" s="207">
        <f t="shared" si="117"/>
        <v>2.7597302418985149E-2</v>
      </c>
      <c r="T311" s="19"/>
      <c r="U311" s="281">
        <v>3.4449895033924554</v>
      </c>
      <c r="W311" s="154">
        <f t="shared" si="119"/>
        <v>1660100.9999999998</v>
      </c>
      <c r="Y311" s="164">
        <f t="shared" si="118"/>
        <v>-330218.59258064488</v>
      </c>
    </row>
    <row r="312" spans="1:25" x14ac:dyDescent="0.2">
      <c r="A312" s="21"/>
      <c r="E312" s="2"/>
      <c r="G312" s="32"/>
      <c r="I312" s="170"/>
      <c r="K312" s="37"/>
      <c r="L312" s="33"/>
      <c r="M312" s="37"/>
      <c r="N312" s="33"/>
      <c r="O312" s="206"/>
      <c r="Q312" s="167"/>
      <c r="S312" s="215"/>
      <c r="T312" s="19"/>
      <c r="U312" s="281"/>
    </row>
    <row r="313" spans="1:25" ht="15.75" x14ac:dyDescent="0.25">
      <c r="A313" s="21"/>
      <c r="C313" s="16" t="s">
        <v>48</v>
      </c>
      <c r="E313" s="10"/>
      <c r="F313" s="14"/>
      <c r="G313" s="29"/>
      <c r="H313" s="14"/>
      <c r="I313" s="174">
        <f>+SUBTOTAL(9,I300:I312)</f>
        <v>982988023.62</v>
      </c>
      <c r="J313" s="14"/>
      <c r="K313" s="174">
        <f>+SUBTOTAL(9,K300:K312)</f>
        <v>418085727</v>
      </c>
      <c r="L313" s="38"/>
      <c r="M313" s="174">
        <f>+SUBTOTAL(9,M300:M312)</f>
        <v>753502621.96099997</v>
      </c>
      <c r="N313" s="38"/>
      <c r="O313" s="200"/>
      <c r="P313" s="14"/>
      <c r="Q313" s="174">
        <f>+SUBTOTAL(9,Q300:Q312)</f>
        <v>16974919.106540501</v>
      </c>
      <c r="S313" s="218"/>
      <c r="T313" s="19"/>
      <c r="U313" s="281">
        <v>2.6578528295579562</v>
      </c>
      <c r="W313" s="38">
        <f>+SUBTOTAL(9,W300:W312)</f>
        <v>26126375</v>
      </c>
      <c r="Y313" s="174">
        <f>+SUBTOTAL(9,Y300:Y312)</f>
        <v>-9151455.8934594989</v>
      </c>
    </row>
    <row r="314" spans="1:25" ht="15.75" x14ac:dyDescent="0.25">
      <c r="A314" s="21"/>
      <c r="C314" s="16"/>
      <c r="E314" s="10"/>
      <c r="F314" s="14"/>
      <c r="G314" s="29"/>
      <c r="H314" s="14"/>
      <c r="I314" s="170"/>
      <c r="J314" s="14"/>
      <c r="K314" s="38"/>
      <c r="L314" s="38"/>
      <c r="M314" s="38"/>
      <c r="N314" s="38"/>
      <c r="O314" s="200"/>
      <c r="P314" s="14"/>
      <c r="Q314" s="167"/>
      <c r="S314" s="218"/>
      <c r="T314" s="19"/>
      <c r="U314" s="281"/>
    </row>
    <row r="315" spans="1:25" x14ac:dyDescent="0.2">
      <c r="A315" s="21"/>
      <c r="E315" s="2"/>
      <c r="G315" s="32"/>
      <c r="I315" s="170"/>
      <c r="K315" s="33"/>
      <c r="L315" s="33"/>
      <c r="M315" s="33"/>
      <c r="N315" s="33"/>
      <c r="O315" s="196"/>
      <c r="Q315" s="167"/>
      <c r="S315" s="215"/>
      <c r="T315" s="19"/>
      <c r="U315" s="281"/>
    </row>
    <row r="316" spans="1:25" ht="15.75" x14ac:dyDescent="0.25">
      <c r="A316" s="21"/>
      <c r="C316" s="46" t="s">
        <v>49</v>
      </c>
      <c r="E316" s="2"/>
      <c r="G316" s="32"/>
      <c r="I316" s="170"/>
      <c r="K316" s="33"/>
      <c r="L316" s="33"/>
      <c r="M316" s="33"/>
      <c r="N316" s="33"/>
      <c r="O316" s="196"/>
      <c r="Q316" s="167"/>
      <c r="S316" s="215"/>
      <c r="T316" s="19"/>
      <c r="U316" s="281"/>
    </row>
    <row r="317" spans="1:25" x14ac:dyDescent="0.2">
      <c r="A317" s="21"/>
      <c r="C317" s="17"/>
      <c r="E317" s="2"/>
      <c r="G317" s="32"/>
      <c r="I317" s="170"/>
      <c r="K317" s="33"/>
      <c r="L317" s="33"/>
      <c r="M317" s="33"/>
      <c r="N317" s="33"/>
      <c r="O317" s="196"/>
      <c r="Q317" s="167"/>
      <c r="S317" s="215"/>
      <c r="T317" s="19"/>
      <c r="U317" s="281"/>
    </row>
    <row r="318" spans="1:25" x14ac:dyDescent="0.2">
      <c r="A318" s="67">
        <v>392.1</v>
      </c>
      <c r="C318" s="77" t="s">
        <v>128</v>
      </c>
      <c r="E318" s="1" t="str">
        <f>[1]LGE!$I76</f>
        <v>18.5 - L1</v>
      </c>
      <c r="F318" s="1"/>
      <c r="G318" s="32">
        <v>2</v>
      </c>
      <c r="I318" s="170">
        <v>1570997.82</v>
      </c>
      <c r="J318" s="43"/>
      <c r="K318" s="44">
        <v>1071980</v>
      </c>
      <c r="L318" s="44"/>
      <c r="M318" s="169">
        <f t="shared" ref="M318:M324" si="120">+((1-(G318/100))*I318)-K318</f>
        <v>467597.86360000004</v>
      </c>
      <c r="N318" s="44"/>
      <c r="O318" s="197">
        <f>[1]LGE!$K76</f>
        <v>13.43</v>
      </c>
      <c r="Q318" s="208">
        <f t="shared" ref="Q318:Q324" si="121">+M318/O318</f>
        <v>34817.413521965755</v>
      </c>
      <c r="S318" s="207">
        <f t="shared" ref="S318:S324" si="122">+Q318/I318</f>
        <v>2.2162610971647151E-2</v>
      </c>
      <c r="T318" s="19"/>
      <c r="U318" s="281">
        <v>5.4795111046048426</v>
      </c>
      <c r="W318" s="154">
        <f>I318*(U318/100)</f>
        <v>86083</v>
      </c>
      <c r="Y318" s="187">
        <f t="shared" ref="Y318:Y324" si="123">+Q318-W318</f>
        <v>-51265.586478034245</v>
      </c>
    </row>
    <row r="319" spans="1:25" x14ac:dyDescent="0.2">
      <c r="A319" s="21">
        <v>392.2</v>
      </c>
      <c r="C319" s="17" t="s">
        <v>96</v>
      </c>
      <c r="E319" s="1" t="str">
        <f>[1]LGE!$I77</f>
        <v>32.4 - L5</v>
      </c>
      <c r="F319" s="1"/>
      <c r="G319" s="32">
        <v>5</v>
      </c>
      <c r="H319" s="48"/>
      <c r="I319" s="170">
        <v>607413.67000000004</v>
      </c>
      <c r="J319" s="43"/>
      <c r="K319" s="44">
        <v>257488</v>
      </c>
      <c r="L319" s="44"/>
      <c r="M319" s="169">
        <f t="shared" si="120"/>
        <v>319554.9865</v>
      </c>
      <c r="N319" s="44"/>
      <c r="O319" s="197">
        <f>[1]LGE!$K77</f>
        <v>17.37</v>
      </c>
      <c r="Q319" s="208">
        <f t="shared" si="121"/>
        <v>18396.947985031664</v>
      </c>
      <c r="S319" s="207">
        <f t="shared" si="122"/>
        <v>3.0287345994421993E-2</v>
      </c>
      <c r="T319" s="19"/>
      <c r="U319" s="281">
        <v>6.2143810494090452</v>
      </c>
      <c r="W319" s="154">
        <f t="shared" ref="W319:W324" si="124">I319*(U319/100)</f>
        <v>37746.999999999993</v>
      </c>
      <c r="Y319" s="187">
        <f t="shared" si="123"/>
        <v>-19350.052014968329</v>
      </c>
    </row>
    <row r="320" spans="1:25" x14ac:dyDescent="0.2">
      <c r="A320" s="21">
        <v>392.3</v>
      </c>
      <c r="C320" s="77" t="s">
        <v>129</v>
      </c>
      <c r="E320" s="1" t="str">
        <f>[1]LGE!$I78</f>
        <v>14 - S1.5</v>
      </c>
      <c r="F320" s="1"/>
      <c r="G320" s="32">
        <v>0</v>
      </c>
      <c r="H320" s="48"/>
      <c r="I320" s="170">
        <v>6613187.4199999999</v>
      </c>
      <c r="J320" s="43"/>
      <c r="K320" s="44">
        <v>6077693</v>
      </c>
      <c r="L320" s="44"/>
      <c r="M320" s="169">
        <f t="shared" si="120"/>
        <v>535494.41999999993</v>
      </c>
      <c r="N320" s="44"/>
      <c r="O320" s="197">
        <f>[1]LGE!$K78</f>
        <v>3.63</v>
      </c>
      <c r="Q320" s="208">
        <f t="shared" si="121"/>
        <v>147519.12396694213</v>
      </c>
      <c r="S320" s="207">
        <f t="shared" si="122"/>
        <v>2.2306811314738474E-2</v>
      </c>
      <c r="T320" s="19"/>
      <c r="U320" s="281">
        <v>0.60175218805457653</v>
      </c>
      <c r="W320" s="154">
        <f t="shared" si="124"/>
        <v>39795</v>
      </c>
      <c r="Y320" s="187">
        <f t="shared" si="123"/>
        <v>107724.12396694213</v>
      </c>
    </row>
    <row r="321" spans="1:26" x14ac:dyDescent="0.2">
      <c r="A321" s="21">
        <v>394</v>
      </c>
      <c r="C321" s="17" t="s">
        <v>97</v>
      </c>
      <c r="E321" s="1" t="str">
        <f>[1]LGE!$I79</f>
        <v>25 - SQ</v>
      </c>
      <c r="F321" s="1"/>
      <c r="G321" s="32">
        <v>0</v>
      </c>
      <c r="I321" s="170">
        <v>4603923.59</v>
      </c>
      <c r="J321" s="43"/>
      <c r="K321" s="44">
        <v>1508076</v>
      </c>
      <c r="L321" s="44"/>
      <c r="M321" s="169">
        <f t="shared" si="120"/>
        <v>3095847.59</v>
      </c>
      <c r="N321" s="44"/>
      <c r="O321" s="197">
        <f>[1]LGE!$K79</f>
        <v>15.75</v>
      </c>
      <c r="Q321" s="208">
        <f t="shared" si="121"/>
        <v>196561.75174603175</v>
      </c>
      <c r="S321" s="207">
        <f t="shared" si="122"/>
        <v>4.26943992235179E-2</v>
      </c>
      <c r="T321" s="19"/>
      <c r="U321" s="281">
        <v>4.5051790270915424</v>
      </c>
      <c r="W321" s="154">
        <f t="shared" si="124"/>
        <v>207415</v>
      </c>
      <c r="Y321" s="187">
        <f t="shared" si="123"/>
        <v>-10853.248253968253</v>
      </c>
    </row>
    <row r="322" spans="1:26" x14ac:dyDescent="0.2">
      <c r="A322" s="67">
        <v>396.1</v>
      </c>
      <c r="C322" s="72" t="s">
        <v>130</v>
      </c>
      <c r="E322" s="1" t="str">
        <f>[1]LGE!$I80</f>
        <v>43.8 - 02</v>
      </c>
      <c r="F322" s="1"/>
      <c r="G322" s="32">
        <v>3</v>
      </c>
      <c r="H322" s="48"/>
      <c r="I322" s="170">
        <v>1292580.47</v>
      </c>
      <c r="J322" s="43"/>
      <c r="K322" s="44">
        <v>1292580</v>
      </c>
      <c r="L322" s="44"/>
      <c r="M322" s="169">
        <f t="shared" si="120"/>
        <v>-38776.944099999964</v>
      </c>
      <c r="N322" s="44"/>
      <c r="O322" s="197">
        <f>[1]LGE!$K80</f>
        <v>36.43</v>
      </c>
      <c r="Q322" s="208">
        <v>0</v>
      </c>
      <c r="S322" s="207">
        <f t="shared" si="122"/>
        <v>0</v>
      </c>
      <c r="T322" s="19"/>
      <c r="U322" s="281" t="s">
        <v>270</v>
      </c>
      <c r="W322" s="154">
        <v>0</v>
      </c>
      <c r="Y322" s="187">
        <f t="shared" si="123"/>
        <v>0</v>
      </c>
    </row>
    <row r="323" spans="1:26" x14ac:dyDescent="0.2">
      <c r="A323" s="21">
        <v>396.2</v>
      </c>
      <c r="C323" s="72" t="s">
        <v>131</v>
      </c>
      <c r="E323" s="1" t="str">
        <f>[1]LGE!$I81</f>
        <v>26.8 - R1</v>
      </c>
      <c r="F323" s="1"/>
      <c r="G323" s="32">
        <v>0</v>
      </c>
      <c r="H323" s="48"/>
      <c r="I323" s="170">
        <v>151086.93</v>
      </c>
      <c r="J323" s="43"/>
      <c r="K323" s="44">
        <v>26948</v>
      </c>
      <c r="L323" s="44"/>
      <c r="M323" s="169">
        <f t="shared" si="120"/>
        <v>124138.93</v>
      </c>
      <c r="N323" s="44"/>
      <c r="O323" s="197">
        <f>[1]LGE!$K81</f>
        <v>22.24</v>
      </c>
      <c r="Q323" s="208">
        <f t="shared" si="121"/>
        <v>5581.7864208633091</v>
      </c>
      <c r="S323" s="207">
        <f t="shared" si="122"/>
        <v>3.6944204378653464E-2</v>
      </c>
      <c r="T323" s="19"/>
      <c r="U323" s="281">
        <v>7.600922197571955</v>
      </c>
      <c r="W323" s="154">
        <f t="shared" si="124"/>
        <v>11484</v>
      </c>
      <c r="Y323" s="187">
        <f t="shared" si="123"/>
        <v>-5902.2135791366909</v>
      </c>
    </row>
    <row r="324" spans="1:26" x14ac:dyDescent="0.2">
      <c r="A324" s="21">
        <v>396.3</v>
      </c>
      <c r="C324" s="72" t="s">
        <v>132</v>
      </c>
      <c r="E324" s="1" t="str">
        <f>[1]LGE!$I82</f>
        <v>12 - L1</v>
      </c>
      <c r="F324" s="1"/>
      <c r="G324" s="32">
        <v>3</v>
      </c>
      <c r="I324" s="172">
        <v>1110684.81</v>
      </c>
      <c r="J324" s="43"/>
      <c r="K324" s="44">
        <v>925971</v>
      </c>
      <c r="L324" s="44"/>
      <c r="M324" s="169">
        <f t="shared" si="120"/>
        <v>151393.26570000011</v>
      </c>
      <c r="N324" s="44"/>
      <c r="O324" s="197">
        <f>[1]LGE!$K82</f>
        <v>5.14</v>
      </c>
      <c r="Q324" s="208">
        <f t="shared" si="121"/>
        <v>29453.942743190684</v>
      </c>
      <c r="S324" s="207">
        <f t="shared" si="122"/>
        <v>2.6518722933818354E-2</v>
      </c>
      <c r="T324" s="19"/>
      <c r="U324" s="281">
        <v>2.120403537345577</v>
      </c>
      <c r="W324" s="154">
        <f t="shared" si="124"/>
        <v>23551</v>
      </c>
      <c r="Y324" s="164">
        <f t="shared" si="123"/>
        <v>5902.9427431906843</v>
      </c>
    </row>
    <row r="325" spans="1:26" x14ac:dyDescent="0.2">
      <c r="A325" s="21"/>
      <c r="E325" s="1"/>
      <c r="G325" s="32"/>
      <c r="I325" s="170"/>
      <c r="K325" s="37"/>
      <c r="L325" s="33"/>
      <c r="M325" s="37"/>
      <c r="N325" s="33"/>
      <c r="O325" s="182"/>
      <c r="Q325" s="167"/>
      <c r="S325" s="215"/>
      <c r="T325" s="19"/>
      <c r="U325" s="281"/>
    </row>
    <row r="326" spans="1:26" ht="15.75" x14ac:dyDescent="0.25">
      <c r="A326" s="19"/>
      <c r="C326" s="16" t="s">
        <v>50</v>
      </c>
      <c r="E326" s="2"/>
      <c r="G326" s="32"/>
      <c r="I326" s="83">
        <f>+SUBTOTAL(9,I318:I325)</f>
        <v>15949874.710000001</v>
      </c>
      <c r="J326" s="14"/>
      <c r="K326" s="83">
        <f>+SUBTOTAL(9,K318:K325)</f>
        <v>11160736</v>
      </c>
      <c r="L326" s="38"/>
      <c r="M326" s="83">
        <f>+SUBTOTAL(9,M318:M325)</f>
        <v>4655250.1116999993</v>
      </c>
      <c r="N326" s="38"/>
      <c r="O326" s="65"/>
      <c r="P326" s="14"/>
      <c r="Q326" s="83">
        <f>+SUBTOTAL(9,Q318:Q325)</f>
        <v>432330.96638402529</v>
      </c>
      <c r="S326" s="218"/>
      <c r="T326" s="19"/>
      <c r="U326" s="281">
        <v>2.5459447637253567</v>
      </c>
      <c r="W326" s="177">
        <f>+SUBTOTAL(9,W318:W325)</f>
        <v>406075</v>
      </c>
      <c r="Y326" s="83">
        <f>+SUBTOTAL(9,Y318:Y325)</f>
        <v>26255.966384025309</v>
      </c>
    </row>
    <row r="327" spans="1:26" ht="15.75" x14ac:dyDescent="0.25">
      <c r="A327" s="19"/>
      <c r="C327" s="14"/>
      <c r="E327" s="2"/>
      <c r="G327" s="32"/>
      <c r="I327" s="159"/>
      <c r="J327" s="14"/>
      <c r="K327" s="159"/>
      <c r="L327" s="38"/>
      <c r="M327" s="159"/>
      <c r="N327" s="38"/>
      <c r="O327" s="38"/>
      <c r="P327" s="14"/>
      <c r="Q327" s="159"/>
      <c r="S327" s="218"/>
      <c r="T327" s="19"/>
      <c r="U327" s="281"/>
      <c r="W327" s="174"/>
    </row>
    <row r="328" spans="1:26" ht="16.5" thickBot="1" x14ac:dyDescent="0.3">
      <c r="A328" s="19"/>
      <c r="C328" s="16" t="s">
        <v>98</v>
      </c>
      <c r="E328" s="2"/>
      <c r="G328" s="32"/>
      <c r="I328" s="84">
        <f>+SUBTOTAL(9,I17:I327)</f>
        <v>3691278545.1599994</v>
      </c>
      <c r="J328" s="14"/>
      <c r="K328" s="84">
        <f>+SUBTOTAL(9,K17:K327)</f>
        <v>1794522567</v>
      </c>
      <c r="L328" s="38"/>
      <c r="M328" s="84">
        <f>+SUBTOTAL(9,M17:M327)</f>
        <v>2172390362.3825765</v>
      </c>
      <c r="N328" s="38"/>
      <c r="O328" s="189"/>
      <c r="P328" s="14"/>
      <c r="Q328" s="84">
        <f>+SUBTOTAL(9,Q17:Q327)</f>
        <v>69078067.201778516</v>
      </c>
      <c r="S328" s="12"/>
      <c r="T328" s="19"/>
      <c r="U328" s="281">
        <v>3.0583636704421782</v>
      </c>
      <c r="W328" s="178">
        <f>+SUBTOTAL(9,W17:W327)</f>
        <v>112892722</v>
      </c>
      <c r="Y328" s="84">
        <f>+SUBTOTAL(9,Y17:Y327)</f>
        <v>-43814654.798221529</v>
      </c>
      <c r="Z328" s="35"/>
    </row>
    <row r="329" spans="1:26" ht="16.5" thickTop="1" x14ac:dyDescent="0.25">
      <c r="A329" s="19"/>
      <c r="C329" s="16"/>
      <c r="E329" s="2"/>
      <c r="G329" s="32"/>
      <c r="I329" s="170"/>
      <c r="J329" s="14"/>
      <c r="K329" s="38"/>
      <c r="L329" s="38"/>
      <c r="M329" s="38"/>
      <c r="N329" s="38"/>
      <c r="O329" s="38"/>
      <c r="P329" s="14"/>
      <c r="Q329" s="167"/>
      <c r="S329" s="12"/>
      <c r="T329" s="19"/>
      <c r="U329" s="150"/>
    </row>
    <row r="330" spans="1:26" x14ac:dyDescent="0.2">
      <c r="A330" s="19"/>
      <c r="E330" s="2"/>
      <c r="G330" s="32"/>
      <c r="I330" s="170"/>
      <c r="K330" s="33"/>
      <c r="L330" s="33"/>
      <c r="M330" s="33"/>
      <c r="N330" s="33"/>
      <c r="O330" s="33"/>
      <c r="Q330" s="167"/>
      <c r="S330" s="20"/>
      <c r="T330" s="19"/>
      <c r="U330" s="150"/>
    </row>
    <row r="331" spans="1:26" ht="15.75" x14ac:dyDescent="0.25">
      <c r="A331" s="19"/>
      <c r="C331" s="4" t="s">
        <v>52</v>
      </c>
      <c r="E331" s="2"/>
      <c r="G331" s="32"/>
      <c r="I331" s="170"/>
      <c r="J331" s="22"/>
      <c r="K331" s="33"/>
      <c r="L331" s="33"/>
      <c r="M331" s="33"/>
      <c r="N331" s="33"/>
      <c r="O331" s="33"/>
      <c r="P331" s="22"/>
      <c r="Q331" s="167"/>
      <c r="T331" s="19"/>
      <c r="U331" s="150"/>
    </row>
    <row r="332" spans="1:26" x14ac:dyDescent="0.2">
      <c r="A332" s="19"/>
      <c r="E332" s="2"/>
      <c r="G332" s="32"/>
      <c r="I332" s="170"/>
      <c r="J332" s="22"/>
      <c r="K332" s="33"/>
      <c r="L332" s="33"/>
      <c r="M332" s="33"/>
      <c r="N332" s="33"/>
      <c r="O332" s="33"/>
      <c r="P332" s="22"/>
      <c r="Q332" s="167"/>
      <c r="T332" s="19"/>
      <c r="U332" s="150"/>
    </row>
    <row r="333" spans="1:26" x14ac:dyDescent="0.2">
      <c r="A333" s="21">
        <v>301</v>
      </c>
      <c r="C333" t="s">
        <v>103</v>
      </c>
      <c r="E333" s="2"/>
      <c r="G333" s="32"/>
      <c r="I333" s="170">
        <v>2240.29</v>
      </c>
      <c r="J333" s="22" t="s">
        <v>0</v>
      </c>
      <c r="K333" s="42"/>
      <c r="L333" s="33"/>
      <c r="M333" s="33"/>
      <c r="N333" s="33"/>
      <c r="O333" s="33"/>
      <c r="P333" s="22"/>
      <c r="Q333" s="167"/>
      <c r="T333" s="19"/>
      <c r="U333" s="150"/>
    </row>
    <row r="334" spans="1:26" x14ac:dyDescent="0.2">
      <c r="A334" s="56">
        <v>310.2</v>
      </c>
      <c r="B334" s="57"/>
      <c r="C334" s="57" t="s">
        <v>53</v>
      </c>
      <c r="D334" s="57"/>
      <c r="E334" s="58"/>
      <c r="F334" s="57"/>
      <c r="G334" s="41"/>
      <c r="H334" s="57"/>
      <c r="I334" s="169">
        <v>6193327.3699999992</v>
      </c>
      <c r="J334" s="59" t="s">
        <v>0</v>
      </c>
      <c r="K334" s="33"/>
      <c r="L334" s="33"/>
      <c r="M334" s="33"/>
      <c r="N334" s="33"/>
      <c r="O334" s="33"/>
      <c r="P334" s="22"/>
      <c r="Q334" s="167"/>
      <c r="T334" s="19"/>
      <c r="U334" s="150"/>
    </row>
    <row r="335" spans="1:26" x14ac:dyDescent="0.2">
      <c r="A335" s="56">
        <v>310.25</v>
      </c>
      <c r="B335" s="57"/>
      <c r="C335" s="74" t="s">
        <v>53</v>
      </c>
      <c r="D335" s="57"/>
      <c r="E335" s="58"/>
      <c r="F335" s="57"/>
      <c r="G335" s="41"/>
      <c r="H335" s="57"/>
      <c r="I335" s="169">
        <v>100000</v>
      </c>
      <c r="J335" s="59"/>
      <c r="K335" s="33"/>
      <c r="L335" s="33"/>
      <c r="M335" s="33"/>
      <c r="N335" s="33"/>
      <c r="O335" s="33"/>
      <c r="P335" s="22"/>
      <c r="Q335" s="167"/>
      <c r="T335" s="19"/>
      <c r="U335" s="150"/>
    </row>
    <row r="336" spans="1:26" x14ac:dyDescent="0.2">
      <c r="A336" s="56">
        <v>330.2</v>
      </c>
      <c r="B336" s="57"/>
      <c r="C336" s="57" t="s">
        <v>54</v>
      </c>
      <c r="D336" s="57"/>
      <c r="E336" s="58"/>
      <c r="F336" s="57"/>
      <c r="G336" s="41"/>
      <c r="H336" s="57"/>
      <c r="I336" s="169">
        <v>6.5</v>
      </c>
      <c r="J336" s="59" t="s">
        <v>0</v>
      </c>
      <c r="K336" s="33"/>
      <c r="L336" s="33"/>
      <c r="M336" s="33"/>
      <c r="N336" s="33"/>
      <c r="O336" s="33"/>
      <c r="P336" s="22"/>
      <c r="Q336" s="167"/>
      <c r="T336" s="19"/>
      <c r="U336" s="150"/>
    </row>
    <row r="337" spans="1:25" x14ac:dyDescent="0.2">
      <c r="A337" s="56">
        <v>340.2</v>
      </c>
      <c r="B337" s="57"/>
      <c r="C337" s="57" t="s">
        <v>53</v>
      </c>
      <c r="D337" s="57"/>
      <c r="E337" s="58"/>
      <c r="F337" s="57"/>
      <c r="G337" s="41"/>
      <c r="H337" s="57"/>
      <c r="I337" s="169">
        <v>8132.93</v>
      </c>
      <c r="J337" s="59" t="s">
        <v>0</v>
      </c>
      <c r="K337" s="33"/>
      <c r="L337" s="33"/>
      <c r="M337" s="33"/>
      <c r="N337" s="33"/>
      <c r="O337" s="33"/>
      <c r="P337" s="22"/>
      <c r="Q337" s="167"/>
      <c r="T337" s="19"/>
      <c r="U337" s="150"/>
    </row>
    <row r="338" spans="1:25" x14ac:dyDescent="0.2">
      <c r="A338" s="56">
        <v>350.2</v>
      </c>
      <c r="B338" s="57"/>
      <c r="C338" s="57" t="s">
        <v>54</v>
      </c>
      <c r="D338" s="57"/>
      <c r="E338" s="58"/>
      <c r="F338" s="57"/>
      <c r="G338" s="41"/>
      <c r="H338" s="57"/>
      <c r="I338" s="169">
        <v>1573048.99</v>
      </c>
      <c r="J338" s="59" t="s">
        <v>0</v>
      </c>
      <c r="K338" s="33"/>
      <c r="L338" s="33"/>
      <c r="M338" s="33"/>
      <c r="N338" s="33"/>
      <c r="O338" s="33"/>
      <c r="P338" s="22"/>
      <c r="Q338" s="167"/>
      <c r="T338" s="19"/>
      <c r="U338" s="150"/>
    </row>
    <row r="339" spans="1:25" x14ac:dyDescent="0.2">
      <c r="A339" s="56">
        <v>360.2</v>
      </c>
      <c r="B339" s="57"/>
      <c r="C339" s="57" t="s">
        <v>54</v>
      </c>
      <c r="D339" s="57"/>
      <c r="E339" s="58"/>
      <c r="F339" s="57"/>
      <c r="G339" s="41"/>
      <c r="H339" s="57"/>
      <c r="I339" s="171">
        <v>4110848.6500000004</v>
      </c>
      <c r="J339" s="59" t="s">
        <v>0</v>
      </c>
      <c r="K339" s="33"/>
      <c r="L339" s="33"/>
      <c r="M339" s="33"/>
      <c r="N339" s="33"/>
      <c r="O339" s="33"/>
      <c r="P339" s="22"/>
      <c r="Q339" s="167"/>
      <c r="T339" s="19"/>
      <c r="U339" s="150"/>
    </row>
    <row r="340" spans="1:25" x14ac:dyDescent="0.2">
      <c r="A340" s="21"/>
      <c r="E340" s="2"/>
      <c r="G340" s="32"/>
      <c r="I340" s="170"/>
      <c r="J340" s="22"/>
      <c r="K340" s="33"/>
      <c r="L340" s="33"/>
      <c r="M340" s="33"/>
      <c r="N340" s="33"/>
      <c r="O340" s="33"/>
      <c r="P340" s="22"/>
      <c r="Q340" s="167"/>
      <c r="T340" s="19"/>
      <c r="U340" s="150"/>
    </row>
    <row r="341" spans="1:25" ht="15.75" x14ac:dyDescent="0.25">
      <c r="A341" s="19"/>
      <c r="C341" s="16" t="s">
        <v>55</v>
      </c>
      <c r="G341" s="32"/>
      <c r="I341" s="177">
        <f>+SUBTOTAL(9,I333:I340)</f>
        <v>11987604.73</v>
      </c>
      <c r="J341" s="13"/>
      <c r="K341" s="33"/>
      <c r="L341" s="38"/>
      <c r="M341" s="38"/>
      <c r="N341" s="38"/>
      <c r="O341" s="38"/>
      <c r="P341" s="13"/>
      <c r="Q341" s="167"/>
      <c r="T341" s="19"/>
      <c r="U341" s="150"/>
    </row>
    <row r="342" spans="1:25" s="48" customFormat="1" x14ac:dyDescent="0.2">
      <c r="A342" s="55"/>
      <c r="C342" s="47"/>
      <c r="G342" s="68"/>
      <c r="I342" s="175"/>
      <c r="J342" s="69"/>
      <c r="K342" s="52"/>
      <c r="L342" s="52"/>
      <c r="M342" s="52"/>
      <c r="N342" s="52"/>
      <c r="O342" s="52"/>
      <c r="P342" s="69"/>
      <c r="Q342" s="204"/>
      <c r="T342" s="55"/>
      <c r="U342" s="152"/>
      <c r="W342" s="69"/>
      <c r="Y342" s="165"/>
    </row>
    <row r="343" spans="1:25" s="48" customFormat="1" x14ac:dyDescent="0.2">
      <c r="A343" s="55"/>
      <c r="C343" s="47"/>
      <c r="G343" s="68"/>
      <c r="I343" s="175"/>
      <c r="J343" s="69"/>
      <c r="K343" s="52"/>
      <c r="L343" s="52"/>
      <c r="M343" s="52"/>
      <c r="N343" s="52"/>
      <c r="O343" s="52"/>
      <c r="P343" s="69"/>
      <c r="Q343" s="204"/>
      <c r="T343" s="55"/>
      <c r="U343" s="152"/>
      <c r="W343" s="69"/>
      <c r="Y343" s="165"/>
    </row>
    <row r="344" spans="1:25" s="48" customFormat="1" x14ac:dyDescent="0.2">
      <c r="A344" s="55"/>
      <c r="C344" s="47"/>
      <c r="G344" s="68"/>
      <c r="I344" s="175"/>
      <c r="J344" s="69"/>
      <c r="K344" s="52"/>
      <c r="L344" s="52"/>
      <c r="M344" s="52"/>
      <c r="N344" s="52"/>
      <c r="O344" s="52"/>
      <c r="P344" s="69"/>
      <c r="Q344" s="204"/>
      <c r="T344" s="55"/>
      <c r="U344" s="152"/>
      <c r="W344" s="69"/>
      <c r="Y344" s="165"/>
    </row>
    <row r="345" spans="1:25" ht="16.5" thickBot="1" x14ac:dyDescent="0.3">
      <c r="A345" s="19"/>
      <c r="C345" s="16" t="s">
        <v>51</v>
      </c>
      <c r="G345" s="32"/>
      <c r="I345" s="174">
        <f>+SUBTOTAL(9,I17:I344)</f>
        <v>3703266149.8899989</v>
      </c>
      <c r="J345" s="13"/>
      <c r="K345" s="174">
        <f>+SUBTOTAL(9,K17:K344)</f>
        <v>1794522567</v>
      </c>
      <c r="L345" s="38"/>
      <c r="M345" s="174">
        <f>+SUBTOTAL(9,M17:M344)</f>
        <v>2172390362.3825765</v>
      </c>
      <c r="N345" s="38"/>
      <c r="O345" s="174">
        <f>+SUBTOTAL(9,O17:O344)</f>
        <v>5796.8965276803747</v>
      </c>
      <c r="P345" s="13"/>
      <c r="Q345" s="167"/>
      <c r="T345" s="19"/>
      <c r="U345" s="150"/>
    </row>
    <row r="346" spans="1:25" ht="16.5" thickTop="1" x14ac:dyDescent="0.25">
      <c r="A346" s="19"/>
      <c r="C346" s="16"/>
      <c r="G346" s="32"/>
      <c r="I346" s="179"/>
      <c r="J346" s="13"/>
      <c r="K346" s="39"/>
      <c r="L346" s="38"/>
      <c r="M346" s="39"/>
      <c r="N346" s="38"/>
      <c r="O346" s="39"/>
      <c r="P346" s="13"/>
      <c r="Q346" s="167"/>
      <c r="T346" s="19"/>
    </row>
    <row r="347" spans="1:25" ht="15.75" x14ac:dyDescent="0.25">
      <c r="A347" s="19"/>
      <c r="C347" s="16"/>
      <c r="G347" s="32"/>
      <c r="I347" s="180"/>
      <c r="J347" s="66"/>
      <c r="K347" s="65"/>
      <c r="L347" s="65"/>
      <c r="M347" s="65"/>
      <c r="N347" s="65"/>
      <c r="O347" s="65"/>
      <c r="P347" s="13"/>
      <c r="Q347" s="167"/>
      <c r="T347" s="19"/>
    </row>
    <row r="348" spans="1:25" x14ac:dyDescent="0.2">
      <c r="B348" s="23" t="s">
        <v>56</v>
      </c>
      <c r="G348" s="32"/>
      <c r="I348" s="167"/>
      <c r="J348" s="22"/>
      <c r="K348" s="33"/>
      <c r="L348" s="33"/>
      <c r="M348" s="33"/>
      <c r="N348" s="33"/>
      <c r="O348" s="33"/>
      <c r="P348" s="22"/>
      <c r="Q348" s="167"/>
      <c r="T348" s="19"/>
    </row>
    <row r="349" spans="1:25" x14ac:dyDescent="0.2">
      <c r="A349" s="19"/>
      <c r="B349" s="19"/>
      <c r="C349" s="19"/>
      <c r="D349" s="19"/>
      <c r="E349" s="19"/>
      <c r="F349" s="19"/>
      <c r="G349" s="32"/>
      <c r="H349" s="75"/>
      <c r="I349" s="181"/>
      <c r="J349" s="22"/>
      <c r="K349" s="33"/>
      <c r="L349" s="33"/>
      <c r="M349" s="33"/>
      <c r="N349" s="33"/>
      <c r="O349" s="33"/>
      <c r="P349" s="22"/>
      <c r="Q349" s="167"/>
      <c r="R349" s="19"/>
      <c r="S349" s="19"/>
      <c r="T349" s="19"/>
    </row>
    <row r="352" spans="1:25" ht="15.75" x14ac:dyDescent="0.25">
      <c r="C352" s="195" t="s">
        <v>256</v>
      </c>
    </row>
    <row r="354" spans="3:25" x14ac:dyDescent="0.2">
      <c r="C354" s="71" t="s">
        <v>257</v>
      </c>
      <c r="G354"/>
      <c r="I354"/>
      <c r="K354"/>
      <c r="L354"/>
      <c r="M354"/>
      <c r="N354"/>
      <c r="O354"/>
      <c r="U354"/>
      <c r="W354"/>
      <c r="Y354"/>
    </row>
    <row r="355" spans="3:25" x14ac:dyDescent="0.2">
      <c r="C355" s="71" t="s">
        <v>259</v>
      </c>
      <c r="G355"/>
      <c r="I355"/>
      <c r="K355"/>
      <c r="L355"/>
      <c r="M355"/>
      <c r="N355"/>
      <c r="O355"/>
      <c r="U355"/>
      <c r="W355"/>
      <c r="Y355"/>
    </row>
    <row r="356" spans="3:25" x14ac:dyDescent="0.2">
      <c r="C356" s="71" t="s">
        <v>258</v>
      </c>
      <c r="G356"/>
      <c r="I356"/>
      <c r="K356"/>
      <c r="L356"/>
      <c r="M356"/>
      <c r="N356"/>
      <c r="O356"/>
      <c r="U356"/>
      <c r="W356"/>
      <c r="Y356"/>
    </row>
  </sheetData>
  <mergeCells count="2">
    <mergeCell ref="A4:S4"/>
    <mergeCell ref="U8:W8"/>
  </mergeCells>
  <pageMargins left="0.7" right="0.7" top="0.75" bottom="0.75" header="0.3" footer="0.3"/>
  <pageSetup scale="4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8</vt:i4>
      </vt:variant>
    </vt:vector>
  </HeadingPairs>
  <TitlesOfParts>
    <vt:vector size="15" baseType="lpstr">
      <vt:lpstr>Spanos LGE Electric</vt:lpstr>
      <vt:lpstr>Adjustment 1</vt:lpstr>
      <vt:lpstr>Adjustment 2</vt:lpstr>
      <vt:lpstr>Incremental Adjustments</vt:lpstr>
      <vt:lpstr>Prod Salv Weighting No Term NS</vt:lpstr>
      <vt:lpstr>SK Production Salvage</vt:lpstr>
      <vt:lpstr>SK Rates v Spanos</vt:lpstr>
      <vt:lpstr>'Prod Salv Weighting No Term NS'!Print_Area</vt:lpstr>
      <vt:lpstr>'SK Production Salvage'!Print_Area</vt:lpstr>
      <vt:lpstr>'SK Rates v Spanos'!Print_Area</vt:lpstr>
      <vt:lpstr>'Spanos LGE Electric'!Print_Area</vt:lpstr>
      <vt:lpstr>'Prod Salv Weighting No Term NS'!Print_Titles</vt:lpstr>
      <vt:lpstr>'SK Production Salvage'!Print_Titles</vt:lpstr>
      <vt:lpstr>'SK Rates v Spanos'!Print_Titles</vt:lpstr>
      <vt:lpstr>'Spanos LGE Electric'!Print_Titles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2012-08-13T18:50:45Z</dcterms:created>
  <dcterms:modified xsi:type="dcterms:W3CDTF">2012-10-09T15:37:24Z</dcterms:modified>
</cp:coreProperties>
</file>