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80" yWindow="408" windowWidth="10464" windowHeight="9312"/>
  </bookViews>
  <sheets>
    <sheet name="RateCaseSummary" sheetId="1" r:id="rId1"/>
    <sheet name="LGERateCaseDetail" sheetId="2" r:id="rId2"/>
    <sheet name="LGEData" sheetId="3" r:id="rId3"/>
    <sheet name="RateData" sheetId="4" r:id="rId4"/>
  </sheets>
  <definedNames>
    <definedName name="BaseFuelCharge" localSheetId="1">#REF!</definedName>
    <definedName name="BaseFuelCharge">#REF!</definedName>
    <definedName name="BasicServiceCharge" localSheetId="1">#REF!</definedName>
    <definedName name="BasicServiceCharge">#REF!</definedName>
    <definedName name="BilledAmount" localSheetId="1">#REF!</definedName>
    <definedName name="BilledAmount">#REF!</definedName>
    <definedName name="CSR" localSheetId="1">#REF!</definedName>
    <definedName name="CSR">#REF!</definedName>
    <definedName name="DemandCharge" localSheetId="1">#REF!</definedName>
    <definedName name="DemandCharge">#REF!</definedName>
    <definedName name="DSM" localSheetId="1">#REF!</definedName>
    <definedName name="DSM">#REF!</definedName>
    <definedName name="ECR" localSheetId="1">#REF!</definedName>
    <definedName name="ECR">#REF!</definedName>
    <definedName name="FAC" localSheetId="1">#REF!</definedName>
    <definedName name="FAC">#REF!</definedName>
    <definedName name="FacilityCharge" localSheetId="1">#REF!</definedName>
    <definedName name="FacilityCharge">#REF!</definedName>
    <definedName name="FranchiseFee" localSheetId="1">#REF!</definedName>
    <definedName name="FranchiseFee">#REF!</definedName>
    <definedName name="HEA" localSheetId="1">#REF!</definedName>
    <definedName name="HEA">#REF!</definedName>
    <definedName name="KWH" localSheetId="1">#REF!</definedName>
    <definedName name="KWH">#REF!</definedName>
    <definedName name="MSC" localSheetId="1">#REF!</definedName>
    <definedName name="MSC">#REF!</definedName>
    <definedName name="_xlnm.Print_Area" localSheetId="0">RateCaseSummary!$A$1:$J$18</definedName>
    <definedName name="RefundAdv" localSheetId="1">#REF!</definedName>
    <definedName name="RefundAdv">#REF!</definedName>
    <definedName name="RevMonth" localSheetId="1">#REF!</definedName>
    <definedName name="RevMonth">#REF!</definedName>
    <definedName name="SBRBaseRevenue" localSheetId="1">#REF!</definedName>
    <definedName name="SBRBaseRevenue">#REF!</definedName>
    <definedName name="SBRFACRevenue" localSheetId="1">#REF!</definedName>
    <definedName name="SBRFACRevenue">#REF!</definedName>
    <definedName name="SBRRateCategory" localSheetId="1">#REF!</definedName>
    <definedName name="SBRRateCategory">#REF!</definedName>
    <definedName name="SBRRevMonth" localSheetId="1">#REF!</definedName>
    <definedName name="SBRRevMonth">#REF!</definedName>
    <definedName name="Tariff" localSheetId="1">#REF!</definedName>
    <definedName name="Tariff">#REF!</definedName>
    <definedName name="TotalBaseRevenue" localSheetId="1">#REF!</definedName>
    <definedName name="TotalBaseRevenue">#REF!</definedName>
    <definedName name="TotalEnergyCharge" localSheetId="1">#REF!</definedName>
    <definedName name="TotalEnergyCharge">#REF!</definedName>
    <definedName name="Transmission" localSheetId="1">#REF!</definedName>
    <definedName name="Transmission">#REF!</definedName>
    <definedName name="Untitled" localSheetId="1">#REF!</definedName>
    <definedName name="Untitled">#REF!</definedName>
    <definedName name="VDT" localSheetId="1">#REF!</definedName>
    <definedName name="VDT">#REF!</definedName>
  </definedNames>
  <calcPr calcId="125725"/>
</workbook>
</file>

<file path=xl/calcChain.xml><?xml version="1.0" encoding="utf-8"?>
<calcChain xmlns="http://schemas.openxmlformats.org/spreadsheetml/2006/main">
  <c r="A8" i="1"/>
  <c r="B2" i="4" l="1"/>
  <c r="C2" s="1"/>
  <c r="D2" s="1"/>
  <c r="E2" s="1"/>
  <c r="V88" i="3"/>
  <c r="U88"/>
  <c r="T88"/>
  <c r="K82" i="2"/>
  <c r="O82" s="1"/>
  <c r="S82" s="1"/>
  <c r="W82" s="1"/>
  <c r="AA82" s="1"/>
  <c r="AE82" s="1"/>
  <c r="AI82" s="1"/>
  <c r="AM82" s="1"/>
  <c r="AQ82" s="1"/>
  <c r="AU82" s="1"/>
  <c r="AY82" s="1"/>
  <c r="BC82" s="1"/>
  <c r="BA78"/>
  <c r="AY78" s="1"/>
  <c r="AW78"/>
  <c r="AU78"/>
  <c r="AS78"/>
  <c r="AQ78" s="1"/>
  <c r="AO78"/>
  <c r="AM78" s="1"/>
  <c r="AK78"/>
  <c r="AI78" s="1"/>
  <c r="AG78"/>
  <c r="AE78"/>
  <c r="AC78"/>
  <c r="AA78" s="1"/>
  <c r="Y78"/>
  <c r="W78" s="1"/>
  <c r="U78"/>
  <c r="S78" s="1"/>
  <c r="Q78"/>
  <c r="O78" s="1"/>
  <c r="M78"/>
  <c r="K78" s="1"/>
  <c r="I78"/>
  <c r="G78" s="1"/>
  <c r="BA77"/>
  <c r="AY77" s="1"/>
  <c r="AW77"/>
  <c r="AU77"/>
  <c r="AS77"/>
  <c r="AQ77" s="1"/>
  <c r="AO77"/>
  <c r="AM77" s="1"/>
  <c r="AK77"/>
  <c r="AI77" s="1"/>
  <c r="AG77"/>
  <c r="AE77" s="1"/>
  <c r="AC77"/>
  <c r="AA77" s="1"/>
  <c r="Y77"/>
  <c r="W77" s="1"/>
  <c r="U77"/>
  <c r="S77"/>
  <c r="Q77"/>
  <c r="O77" s="1"/>
  <c r="M77"/>
  <c r="K77" s="1"/>
  <c r="I77"/>
  <c r="G77" s="1"/>
  <c r="BA76"/>
  <c r="AY76" s="1"/>
  <c r="AW76"/>
  <c r="AU76" s="1"/>
  <c r="AS76"/>
  <c r="AQ76" s="1"/>
  <c r="AO76"/>
  <c r="AM76" s="1"/>
  <c r="AK76"/>
  <c r="AI76" s="1"/>
  <c r="AG76"/>
  <c r="AE76" s="1"/>
  <c r="AC76"/>
  <c r="AA76" s="1"/>
  <c r="Y76"/>
  <c r="W76" s="1"/>
  <c r="U76"/>
  <c r="S76"/>
  <c r="Q76"/>
  <c r="O76" s="1"/>
  <c r="M76"/>
  <c r="K76" s="1"/>
  <c r="I76"/>
  <c r="BA75"/>
  <c r="AY75" s="1"/>
  <c r="AW75"/>
  <c r="AU75" s="1"/>
  <c r="AS75"/>
  <c r="AQ75" s="1"/>
  <c r="AO75"/>
  <c r="AM75"/>
  <c r="AK75"/>
  <c r="AI75" s="1"/>
  <c r="AG75"/>
  <c r="AE75" s="1"/>
  <c r="AC75"/>
  <c r="AA75" s="1"/>
  <c r="Y75"/>
  <c r="W75" s="1"/>
  <c r="U75"/>
  <c r="S75" s="1"/>
  <c r="Q75"/>
  <c r="O75" s="1"/>
  <c r="M75"/>
  <c r="K75" s="1"/>
  <c r="I75"/>
  <c r="G75" s="1"/>
  <c r="BA74"/>
  <c r="AY74" s="1"/>
  <c r="AW74"/>
  <c r="AU74" s="1"/>
  <c r="AS74"/>
  <c r="AQ74" s="1"/>
  <c r="AO74"/>
  <c r="AM74" s="1"/>
  <c r="AK74"/>
  <c r="AI74" s="1"/>
  <c r="AG74"/>
  <c r="AE74" s="1"/>
  <c r="AC74"/>
  <c r="AA74"/>
  <c r="Y74"/>
  <c r="W74" s="1"/>
  <c r="U74"/>
  <c r="S74" s="1"/>
  <c r="Q74"/>
  <c r="O74" s="1"/>
  <c r="M74"/>
  <c r="K74"/>
  <c r="I74"/>
  <c r="BA73"/>
  <c r="AY73" s="1"/>
  <c r="AW73"/>
  <c r="AU73"/>
  <c r="AS73"/>
  <c r="AQ73" s="1"/>
  <c r="AO73"/>
  <c r="AM73" s="1"/>
  <c r="AK73"/>
  <c r="AI73" s="1"/>
  <c r="AG73"/>
  <c r="AE73" s="1"/>
  <c r="AC73"/>
  <c r="AA73" s="1"/>
  <c r="Y73"/>
  <c r="W73" s="1"/>
  <c r="U73"/>
  <c r="S73" s="1"/>
  <c r="Q73"/>
  <c r="O73" s="1"/>
  <c r="M73"/>
  <c r="K73" s="1"/>
  <c r="I73"/>
  <c r="BE73" s="1"/>
  <c r="BA72"/>
  <c r="AY72" s="1"/>
  <c r="AW72"/>
  <c r="AS72"/>
  <c r="AO72"/>
  <c r="AO79" s="1"/>
  <c r="AK72"/>
  <c r="AI72" s="1"/>
  <c r="AG72"/>
  <c r="AC72"/>
  <c r="Y72"/>
  <c r="U72"/>
  <c r="S72" s="1"/>
  <c r="Q72"/>
  <c r="Q79" s="1"/>
  <c r="M72"/>
  <c r="I72"/>
  <c r="BB68"/>
  <c r="AX68"/>
  <c r="AT68"/>
  <c r="AP68"/>
  <c r="AL68"/>
  <c r="AH68"/>
  <c r="AD68"/>
  <c r="Z68"/>
  <c r="V68"/>
  <c r="R68"/>
  <c r="N68"/>
  <c r="J68"/>
  <c r="BF67"/>
  <c r="BC67"/>
  <c r="BA67"/>
  <c r="AW67"/>
  <c r="AS67"/>
  <c r="AO67"/>
  <c r="AK67"/>
  <c r="AG67"/>
  <c r="AC67"/>
  <c r="Y67"/>
  <c r="U67"/>
  <c r="Q67"/>
  <c r="M67"/>
  <c r="I67"/>
  <c r="BE67" s="1"/>
  <c r="BF66"/>
  <c r="BC66"/>
  <c r="BA66"/>
  <c r="AW66"/>
  <c r="AS66"/>
  <c r="AO66"/>
  <c r="AK66"/>
  <c r="AG66"/>
  <c r="AC66"/>
  <c r="Y66"/>
  <c r="U66"/>
  <c r="Q66"/>
  <c r="M66"/>
  <c r="I66"/>
  <c r="BF65"/>
  <c r="BC65"/>
  <c r="BA65"/>
  <c r="AW65"/>
  <c r="AS65"/>
  <c r="AO65"/>
  <c r="AK65"/>
  <c r="AG65"/>
  <c r="AC65"/>
  <c r="Y65"/>
  <c r="U65"/>
  <c r="Q65"/>
  <c r="M65"/>
  <c r="I65"/>
  <c r="BF64"/>
  <c r="BC64"/>
  <c r="BA64"/>
  <c r="AW64"/>
  <c r="AS64"/>
  <c r="AO64"/>
  <c r="AK64"/>
  <c r="AG64"/>
  <c r="AC64"/>
  <c r="Y64"/>
  <c r="U64"/>
  <c r="Q64"/>
  <c r="M64"/>
  <c r="I64"/>
  <c r="BF63"/>
  <c r="BC63"/>
  <c r="BA63"/>
  <c r="AW63"/>
  <c r="AS63"/>
  <c r="AO63"/>
  <c r="AK63"/>
  <c r="AG63"/>
  <c r="AC63"/>
  <c r="Y63"/>
  <c r="U63"/>
  <c r="Q63"/>
  <c r="M63"/>
  <c r="I63"/>
  <c r="BE63" s="1"/>
  <c r="BF62"/>
  <c r="BC62"/>
  <c r="BA62"/>
  <c r="AW62"/>
  <c r="AS62"/>
  <c r="AO62"/>
  <c r="AK62"/>
  <c r="AG62"/>
  <c r="AC62"/>
  <c r="Y62"/>
  <c r="U62"/>
  <c r="Q62"/>
  <c r="M62"/>
  <c r="I62"/>
  <c r="BF61"/>
  <c r="BF68" s="1"/>
  <c r="BC61"/>
  <c r="BC68" s="1"/>
  <c r="BA61"/>
  <c r="BA68" s="1"/>
  <c r="AW61"/>
  <c r="AS61"/>
  <c r="AS68" s="1"/>
  <c r="AO61"/>
  <c r="AO68" s="1"/>
  <c r="AK61"/>
  <c r="AK68" s="1"/>
  <c r="AG61"/>
  <c r="AC61"/>
  <c r="AC68" s="1"/>
  <c r="Y61"/>
  <c r="Y68" s="1"/>
  <c r="U61"/>
  <c r="U68" s="1"/>
  <c r="Q61"/>
  <c r="M61"/>
  <c r="M68" s="1"/>
  <c r="I61"/>
  <c r="I68" s="1"/>
  <c r="O60"/>
  <c r="S60" s="1"/>
  <c r="W60" s="1"/>
  <c r="AA60" s="1"/>
  <c r="AE60" s="1"/>
  <c r="AI60" s="1"/>
  <c r="AM60" s="1"/>
  <c r="AQ60" s="1"/>
  <c r="AU60" s="1"/>
  <c r="AY60" s="1"/>
  <c r="BC60" s="1"/>
  <c r="K60"/>
  <c r="AZ56"/>
  <c r="AY56"/>
  <c r="AV56"/>
  <c r="AU56"/>
  <c r="AR56"/>
  <c r="AQ56"/>
  <c r="AN56"/>
  <c r="AM56"/>
  <c r="AJ56"/>
  <c r="AI56"/>
  <c r="AF56"/>
  <c r="AE56"/>
  <c r="AB56"/>
  <c r="AA56"/>
  <c r="X56"/>
  <c r="W56"/>
  <c r="T56"/>
  <c r="S56"/>
  <c r="P56"/>
  <c r="O56"/>
  <c r="L56"/>
  <c r="K56"/>
  <c r="H56"/>
  <c r="G56"/>
  <c r="AZ55"/>
  <c r="AY55"/>
  <c r="BA55" s="1"/>
  <c r="AV55"/>
  <c r="AU55"/>
  <c r="AW55" s="1"/>
  <c r="AR55"/>
  <c r="AQ55"/>
  <c r="AS55" s="1"/>
  <c r="AN55"/>
  <c r="AM55"/>
  <c r="AO55" s="1"/>
  <c r="AJ55"/>
  <c r="AI55"/>
  <c r="AK55" s="1"/>
  <c r="AF55"/>
  <c r="AE55"/>
  <c r="AG55" s="1"/>
  <c r="AB55"/>
  <c r="AA55"/>
  <c r="X55"/>
  <c r="W55"/>
  <c r="T55"/>
  <c r="S55"/>
  <c r="P55"/>
  <c r="O55"/>
  <c r="L55"/>
  <c r="K55"/>
  <c r="M55" s="1"/>
  <c r="H55"/>
  <c r="G55"/>
  <c r="I55" s="1"/>
  <c r="AZ54"/>
  <c r="AY54"/>
  <c r="BA54" s="1"/>
  <c r="AV54"/>
  <c r="AU54"/>
  <c r="AW54" s="1"/>
  <c r="AR54"/>
  <c r="AQ54"/>
  <c r="AS54" s="1"/>
  <c r="AN54"/>
  <c r="AM54"/>
  <c r="AO54" s="1"/>
  <c r="AJ54"/>
  <c r="AI54"/>
  <c r="AK54" s="1"/>
  <c r="AF54"/>
  <c r="AE54"/>
  <c r="AG54" s="1"/>
  <c r="AB54"/>
  <c r="AA54"/>
  <c r="X54"/>
  <c r="W54"/>
  <c r="T54"/>
  <c r="S54"/>
  <c r="P54"/>
  <c r="O54"/>
  <c r="L54"/>
  <c r="K54"/>
  <c r="M54" s="1"/>
  <c r="H54"/>
  <c r="G54"/>
  <c r="I54" s="1"/>
  <c r="AZ53"/>
  <c r="AY53"/>
  <c r="BA53" s="1"/>
  <c r="AV53"/>
  <c r="AU53"/>
  <c r="AW53" s="1"/>
  <c r="AR53"/>
  <c r="AQ53"/>
  <c r="AS53" s="1"/>
  <c r="AN53"/>
  <c r="AM53"/>
  <c r="AO53" s="1"/>
  <c r="AJ53"/>
  <c r="AI53"/>
  <c r="AK53" s="1"/>
  <c r="AF53"/>
  <c r="AE53"/>
  <c r="AG53" s="1"/>
  <c r="AB53"/>
  <c r="AA53"/>
  <c r="X53"/>
  <c r="W53"/>
  <c r="T53"/>
  <c r="S53"/>
  <c r="P53"/>
  <c r="O53"/>
  <c r="L53"/>
  <c r="K53"/>
  <c r="M53" s="1"/>
  <c r="H53"/>
  <c r="G53"/>
  <c r="AZ52"/>
  <c r="AY52"/>
  <c r="BA52" s="1"/>
  <c r="AV52"/>
  <c r="AU52"/>
  <c r="AW52" s="1"/>
  <c r="AR52"/>
  <c r="AQ52"/>
  <c r="AS52" s="1"/>
  <c r="AN52"/>
  <c r="AM52"/>
  <c r="AO52" s="1"/>
  <c r="AJ52"/>
  <c r="AI52"/>
  <c r="AK52" s="1"/>
  <c r="AF52"/>
  <c r="AE52"/>
  <c r="AG52" s="1"/>
  <c r="AB52"/>
  <c r="AA52"/>
  <c r="X52"/>
  <c r="W52"/>
  <c r="T52"/>
  <c r="S52"/>
  <c r="P52"/>
  <c r="O52"/>
  <c r="L52"/>
  <c r="K52"/>
  <c r="M52" s="1"/>
  <c r="H52"/>
  <c r="G52"/>
  <c r="I52" s="1"/>
  <c r="AZ51"/>
  <c r="AY51"/>
  <c r="AV51"/>
  <c r="AU51"/>
  <c r="AR51"/>
  <c r="AQ51"/>
  <c r="AN51"/>
  <c r="AM51"/>
  <c r="AJ51"/>
  <c r="AI51"/>
  <c r="AF51"/>
  <c r="AE51"/>
  <c r="AB51"/>
  <c r="AA51"/>
  <c r="X51"/>
  <c r="W51"/>
  <c r="T51"/>
  <c r="S51"/>
  <c r="P51"/>
  <c r="O51"/>
  <c r="L51"/>
  <c r="K51"/>
  <c r="H51"/>
  <c r="G51"/>
  <c r="AZ50"/>
  <c r="AY50"/>
  <c r="AV50"/>
  <c r="AU50"/>
  <c r="AU57" s="1"/>
  <c r="AR50"/>
  <c r="AQ50"/>
  <c r="AN50"/>
  <c r="AM50"/>
  <c r="AJ50"/>
  <c r="AI50"/>
  <c r="AF50"/>
  <c r="AE50"/>
  <c r="AB50"/>
  <c r="AA50"/>
  <c r="X50"/>
  <c r="W50"/>
  <c r="T50"/>
  <c r="S50"/>
  <c r="P50"/>
  <c r="O50"/>
  <c r="L50"/>
  <c r="K50"/>
  <c r="H50"/>
  <c r="G50"/>
  <c r="L49"/>
  <c r="P49" s="1"/>
  <c r="T49" s="1"/>
  <c r="X49" s="1"/>
  <c r="AB49" s="1"/>
  <c r="AF49" s="1"/>
  <c r="AJ49" s="1"/>
  <c r="AN49" s="1"/>
  <c r="AR49" s="1"/>
  <c r="AV49" s="1"/>
  <c r="AZ49" s="1"/>
  <c r="BD49" s="1"/>
  <c r="K49"/>
  <c r="O49" s="1"/>
  <c r="S49" s="1"/>
  <c r="W49" s="1"/>
  <c r="AA49" s="1"/>
  <c r="AE49" s="1"/>
  <c r="AI49" s="1"/>
  <c r="AM49" s="1"/>
  <c r="AQ49" s="1"/>
  <c r="AU49" s="1"/>
  <c r="AY49" s="1"/>
  <c r="BC49" s="1"/>
  <c r="AY46"/>
  <c r="AU46"/>
  <c r="AQ46"/>
  <c r="AM46"/>
  <c r="AI46"/>
  <c r="AE46"/>
  <c r="AA46"/>
  <c r="W46"/>
  <c r="S46"/>
  <c r="O46"/>
  <c r="K46"/>
  <c r="G46"/>
  <c r="BC45"/>
  <c r="AZ45"/>
  <c r="AV45"/>
  <c r="AW45" s="1"/>
  <c r="AR45"/>
  <c r="AN45"/>
  <c r="AJ45"/>
  <c r="AF45"/>
  <c r="AB45"/>
  <c r="X45"/>
  <c r="T45"/>
  <c r="P45"/>
  <c r="L45"/>
  <c r="M45" s="1"/>
  <c r="H45"/>
  <c r="BC44"/>
  <c r="BA44"/>
  <c r="AZ44"/>
  <c r="AW44"/>
  <c r="AV44"/>
  <c r="AS44"/>
  <c r="AR44"/>
  <c r="AO44"/>
  <c r="AN44"/>
  <c r="AK44"/>
  <c r="AJ44"/>
  <c r="AG44"/>
  <c r="AF44"/>
  <c r="AC44"/>
  <c r="AB44"/>
  <c r="Y44"/>
  <c r="X44"/>
  <c r="U44"/>
  <c r="T44"/>
  <c r="Q44"/>
  <c r="P44"/>
  <c r="M44"/>
  <c r="L44"/>
  <c r="I44"/>
  <c r="H44"/>
  <c r="BC43"/>
  <c r="BA43"/>
  <c r="AZ43"/>
  <c r="AV43"/>
  <c r="AS43"/>
  <c r="AR43"/>
  <c r="AN43"/>
  <c r="AK43"/>
  <c r="AJ43"/>
  <c r="AF43"/>
  <c r="AC43"/>
  <c r="AB43"/>
  <c r="X43"/>
  <c r="U43"/>
  <c r="T43"/>
  <c r="P43"/>
  <c r="M43"/>
  <c r="L43"/>
  <c r="H43"/>
  <c r="BC42"/>
  <c r="BA42"/>
  <c r="AZ42"/>
  <c r="AW42"/>
  <c r="AV42"/>
  <c r="AS42"/>
  <c r="AR42"/>
  <c r="AO42"/>
  <c r="AN42"/>
  <c r="AK42"/>
  <c r="AJ42"/>
  <c r="AG42"/>
  <c r="AF42"/>
  <c r="AC42"/>
  <c r="AB42"/>
  <c r="Y42"/>
  <c r="X42"/>
  <c r="U42"/>
  <c r="T42"/>
  <c r="Q42"/>
  <c r="P42"/>
  <c r="M42"/>
  <c r="L42"/>
  <c r="I42"/>
  <c r="H42"/>
  <c r="BC41"/>
  <c r="AZ41"/>
  <c r="AW41"/>
  <c r="AV41"/>
  <c r="AR41"/>
  <c r="AO41"/>
  <c r="AN41"/>
  <c r="AJ41"/>
  <c r="AG41"/>
  <c r="AF41"/>
  <c r="AB41"/>
  <c r="Y41"/>
  <c r="X41"/>
  <c r="U41"/>
  <c r="T41"/>
  <c r="Q41"/>
  <c r="P41"/>
  <c r="M41"/>
  <c r="L41"/>
  <c r="I41"/>
  <c r="H41"/>
  <c r="BC40"/>
  <c r="AZ40"/>
  <c r="AV40"/>
  <c r="AW40" s="1"/>
  <c r="AR40"/>
  <c r="AN40"/>
  <c r="AJ40"/>
  <c r="AF40"/>
  <c r="AG40" s="1"/>
  <c r="AB40"/>
  <c r="X40"/>
  <c r="T40"/>
  <c r="P40"/>
  <c r="Q40" s="1"/>
  <c r="L40"/>
  <c r="H40"/>
  <c r="BC39"/>
  <c r="AZ39"/>
  <c r="AV39"/>
  <c r="AW39" s="1"/>
  <c r="AR39"/>
  <c r="AN39"/>
  <c r="AJ39"/>
  <c r="AF39"/>
  <c r="AG39" s="1"/>
  <c r="AB39"/>
  <c r="X39"/>
  <c r="T39"/>
  <c r="P39"/>
  <c r="Q39" s="1"/>
  <c r="L39"/>
  <c r="H39"/>
  <c r="P38"/>
  <c r="T38" s="1"/>
  <c r="X38" s="1"/>
  <c r="AB38" s="1"/>
  <c r="AF38" s="1"/>
  <c r="AJ38" s="1"/>
  <c r="AN38" s="1"/>
  <c r="AR38" s="1"/>
  <c r="AV38" s="1"/>
  <c r="AZ38" s="1"/>
  <c r="BD38" s="1"/>
  <c r="O38"/>
  <c r="S38" s="1"/>
  <c r="W38" s="1"/>
  <c r="AA38" s="1"/>
  <c r="AE38" s="1"/>
  <c r="AI38" s="1"/>
  <c r="AM38" s="1"/>
  <c r="AQ38" s="1"/>
  <c r="AU38" s="1"/>
  <c r="AY38" s="1"/>
  <c r="BC38" s="1"/>
  <c r="L38"/>
  <c r="K38"/>
  <c r="AZ34"/>
  <c r="BA34" s="1"/>
  <c r="AY34"/>
  <c r="AV34"/>
  <c r="AU34"/>
  <c r="AR34"/>
  <c r="AQ34"/>
  <c r="AN34"/>
  <c r="AM34"/>
  <c r="AJ34"/>
  <c r="AI34"/>
  <c r="AF34"/>
  <c r="AE34"/>
  <c r="AB34"/>
  <c r="AA34"/>
  <c r="X34"/>
  <c r="W34"/>
  <c r="T34"/>
  <c r="S34"/>
  <c r="P34"/>
  <c r="O34"/>
  <c r="L34"/>
  <c r="K34"/>
  <c r="I34"/>
  <c r="H34"/>
  <c r="G34"/>
  <c r="AZ33"/>
  <c r="AY33"/>
  <c r="BA33" s="1"/>
  <c r="AV33"/>
  <c r="AU33"/>
  <c r="AW33" s="1"/>
  <c r="AR33"/>
  <c r="AQ33"/>
  <c r="AS33" s="1"/>
  <c r="AN33"/>
  <c r="AM33"/>
  <c r="AO33" s="1"/>
  <c r="AJ33"/>
  <c r="AI33"/>
  <c r="AK33" s="1"/>
  <c r="AF33"/>
  <c r="AE33"/>
  <c r="AG33" s="1"/>
  <c r="AB33"/>
  <c r="AA33"/>
  <c r="AC33" s="1"/>
  <c r="X33"/>
  <c r="W33"/>
  <c r="Y33" s="1"/>
  <c r="T33"/>
  <c r="S33"/>
  <c r="U33" s="1"/>
  <c r="P33"/>
  <c r="O33"/>
  <c r="Q33" s="1"/>
  <c r="L33"/>
  <c r="K33"/>
  <c r="M33" s="1"/>
  <c r="H33"/>
  <c r="G33"/>
  <c r="BC33" s="1"/>
  <c r="AZ32"/>
  <c r="AY32"/>
  <c r="BA32" s="1"/>
  <c r="AV32"/>
  <c r="AU32"/>
  <c r="AW32" s="1"/>
  <c r="AR32"/>
  <c r="AQ32"/>
  <c r="AS32" s="1"/>
  <c r="AN32"/>
  <c r="AM32"/>
  <c r="AO32" s="1"/>
  <c r="AJ32"/>
  <c r="AI32"/>
  <c r="AK32" s="1"/>
  <c r="AF32"/>
  <c r="AE32"/>
  <c r="AG32" s="1"/>
  <c r="AB32"/>
  <c r="AA32"/>
  <c r="AC32" s="1"/>
  <c r="X32"/>
  <c r="W32"/>
  <c r="Y32" s="1"/>
  <c r="T32"/>
  <c r="S32"/>
  <c r="U32" s="1"/>
  <c r="P32"/>
  <c r="O32"/>
  <c r="Q32" s="1"/>
  <c r="L32"/>
  <c r="K32"/>
  <c r="M32" s="1"/>
  <c r="H32"/>
  <c r="G32"/>
  <c r="I32" s="1"/>
  <c r="AZ31"/>
  <c r="AY31"/>
  <c r="BA31" s="1"/>
  <c r="AV31"/>
  <c r="AU31"/>
  <c r="AW31" s="1"/>
  <c r="AR31"/>
  <c r="AQ31"/>
  <c r="AS31" s="1"/>
  <c r="AN31"/>
  <c r="AM31"/>
  <c r="AO31" s="1"/>
  <c r="AJ31"/>
  <c r="AI31"/>
  <c r="AK31" s="1"/>
  <c r="AF31"/>
  <c r="AE31"/>
  <c r="AG31" s="1"/>
  <c r="AB31"/>
  <c r="AA31"/>
  <c r="AC31" s="1"/>
  <c r="X31"/>
  <c r="W31"/>
  <c r="Y31" s="1"/>
  <c r="T31"/>
  <c r="S31"/>
  <c r="U31" s="1"/>
  <c r="P31"/>
  <c r="O31"/>
  <c r="Q31" s="1"/>
  <c r="L31"/>
  <c r="K31"/>
  <c r="M31" s="1"/>
  <c r="H31"/>
  <c r="G31"/>
  <c r="I31" s="1"/>
  <c r="AZ30"/>
  <c r="AY30"/>
  <c r="BA30" s="1"/>
  <c r="AV30"/>
  <c r="AU30"/>
  <c r="AW30" s="1"/>
  <c r="AR30"/>
  <c r="AQ30"/>
  <c r="AS30" s="1"/>
  <c r="AN30"/>
  <c r="AM30"/>
  <c r="AO30" s="1"/>
  <c r="AJ30"/>
  <c r="AI30"/>
  <c r="AK30" s="1"/>
  <c r="AF30"/>
  <c r="AE30"/>
  <c r="AG30" s="1"/>
  <c r="AB30"/>
  <c r="AA30"/>
  <c r="AC30" s="1"/>
  <c r="X30"/>
  <c r="W30"/>
  <c r="Y30" s="1"/>
  <c r="T30"/>
  <c r="S30"/>
  <c r="U30" s="1"/>
  <c r="P30"/>
  <c r="O30"/>
  <c r="Q30" s="1"/>
  <c r="L30"/>
  <c r="K30"/>
  <c r="M30" s="1"/>
  <c r="H30"/>
  <c r="G30"/>
  <c r="I30" s="1"/>
  <c r="AZ29"/>
  <c r="AY29"/>
  <c r="AV29"/>
  <c r="AU29"/>
  <c r="AR29"/>
  <c r="AQ29"/>
  <c r="AN29"/>
  <c r="AM29"/>
  <c r="AJ29"/>
  <c r="AI29"/>
  <c r="AF29"/>
  <c r="AE29"/>
  <c r="AB29"/>
  <c r="AA29"/>
  <c r="X29"/>
  <c r="W29"/>
  <c r="T29"/>
  <c r="S29"/>
  <c r="P29"/>
  <c r="O29"/>
  <c r="L29"/>
  <c r="K29"/>
  <c r="H29"/>
  <c r="G29"/>
  <c r="AZ28"/>
  <c r="AY28"/>
  <c r="AV28"/>
  <c r="AU28"/>
  <c r="AR28"/>
  <c r="AS28" s="1"/>
  <c r="AQ28"/>
  <c r="AN28"/>
  <c r="AM28"/>
  <c r="AJ28"/>
  <c r="AI28"/>
  <c r="AF28"/>
  <c r="AE28"/>
  <c r="AB28"/>
  <c r="AC28" s="1"/>
  <c r="AA28"/>
  <c r="X28"/>
  <c r="W28"/>
  <c r="T28"/>
  <c r="S28"/>
  <c r="S35" s="1"/>
  <c r="P28"/>
  <c r="O28"/>
  <c r="L28"/>
  <c r="K28"/>
  <c r="H28"/>
  <c r="G28"/>
  <c r="L27"/>
  <c r="P27" s="1"/>
  <c r="T27" s="1"/>
  <c r="X27" s="1"/>
  <c r="AB27" s="1"/>
  <c r="AF27" s="1"/>
  <c r="AJ27" s="1"/>
  <c r="AN27" s="1"/>
  <c r="AR27" s="1"/>
  <c r="AV27" s="1"/>
  <c r="AZ27" s="1"/>
  <c r="BD27" s="1"/>
  <c r="K27"/>
  <c r="O27" s="1"/>
  <c r="S27" s="1"/>
  <c r="W27" s="1"/>
  <c r="AA27" s="1"/>
  <c r="AE27" s="1"/>
  <c r="AI27" s="1"/>
  <c r="AM27" s="1"/>
  <c r="AQ27" s="1"/>
  <c r="AU27" s="1"/>
  <c r="AY27" s="1"/>
  <c r="BC27" s="1"/>
  <c r="AY23"/>
  <c r="BA23" s="1"/>
  <c r="AU23"/>
  <c r="AQ23"/>
  <c r="AM23"/>
  <c r="AO23" s="1"/>
  <c r="AI23"/>
  <c r="AK23" s="1"/>
  <c r="AE23"/>
  <c r="AA23"/>
  <c r="W23"/>
  <c r="Y23" s="1"/>
  <c r="S23"/>
  <c r="U23" s="1"/>
  <c r="O23"/>
  <c r="K23"/>
  <c r="G23"/>
  <c r="I23" s="1"/>
  <c r="AY22"/>
  <c r="AU22"/>
  <c r="AQ22"/>
  <c r="AS22" s="1"/>
  <c r="AM22"/>
  <c r="AI22"/>
  <c r="AE22"/>
  <c r="AA22"/>
  <c r="AC22" s="1"/>
  <c r="W22"/>
  <c r="S22"/>
  <c r="O22"/>
  <c r="K22"/>
  <c r="M22" s="1"/>
  <c r="G22"/>
  <c r="AY21"/>
  <c r="AU21"/>
  <c r="AQ21"/>
  <c r="AS21" s="1"/>
  <c r="AM21"/>
  <c r="AI21"/>
  <c r="AE21"/>
  <c r="AC21"/>
  <c r="AA21"/>
  <c r="W21"/>
  <c r="S21"/>
  <c r="O21"/>
  <c r="K21"/>
  <c r="G21"/>
  <c r="I21" s="1"/>
  <c r="AY20"/>
  <c r="BA20" s="1"/>
  <c r="AU20"/>
  <c r="AQ20"/>
  <c r="AM20"/>
  <c r="AI20"/>
  <c r="AK20" s="1"/>
  <c r="AE20"/>
  <c r="AA20"/>
  <c r="W20"/>
  <c r="S20"/>
  <c r="U20" s="1"/>
  <c r="O20"/>
  <c r="Q20" s="1"/>
  <c r="K20"/>
  <c r="G20"/>
  <c r="AY19"/>
  <c r="BA19" s="1"/>
  <c r="AU19"/>
  <c r="AQ19"/>
  <c r="AM19"/>
  <c r="AO19" s="1"/>
  <c r="AI19"/>
  <c r="AK19" s="1"/>
  <c r="AE19"/>
  <c r="AA19"/>
  <c r="W19"/>
  <c r="Y19" s="1"/>
  <c r="S19"/>
  <c r="U19" s="1"/>
  <c r="O19"/>
  <c r="K19"/>
  <c r="G19"/>
  <c r="I19" s="1"/>
  <c r="AY18"/>
  <c r="AU18"/>
  <c r="AQ18"/>
  <c r="AS18" s="1"/>
  <c r="AM18"/>
  <c r="AI18"/>
  <c r="AE18"/>
  <c r="AA18"/>
  <c r="AC18" s="1"/>
  <c r="W18"/>
  <c r="S18"/>
  <c r="O18"/>
  <c r="K18"/>
  <c r="M18" s="1"/>
  <c r="G18"/>
  <c r="AY17"/>
  <c r="AU17"/>
  <c r="AQ17"/>
  <c r="AS17" s="1"/>
  <c r="AM17"/>
  <c r="AI17"/>
  <c r="AE17"/>
  <c r="AA17"/>
  <c r="W17"/>
  <c r="S17"/>
  <c r="O17"/>
  <c r="M17"/>
  <c r="K17"/>
  <c r="G17"/>
  <c r="I17" s="1"/>
  <c r="O16"/>
  <c r="S16" s="1"/>
  <c r="W16" s="1"/>
  <c r="AA16" s="1"/>
  <c r="AE16" s="1"/>
  <c r="AI16" s="1"/>
  <c r="AM16" s="1"/>
  <c r="AQ16" s="1"/>
  <c r="AU16" s="1"/>
  <c r="AY16" s="1"/>
  <c r="BC16" s="1"/>
  <c r="K16"/>
  <c r="BA12"/>
  <c r="AY12" s="1"/>
  <c r="AW12"/>
  <c r="AS12"/>
  <c r="AQ12" s="1"/>
  <c r="AO12"/>
  <c r="AM12" s="1"/>
  <c r="AK12"/>
  <c r="AI12" s="1"/>
  <c r="AG12"/>
  <c r="AC12"/>
  <c r="AA12" s="1"/>
  <c r="Y12"/>
  <c r="W12"/>
  <c r="U12"/>
  <c r="S12" s="1"/>
  <c r="Q12"/>
  <c r="M12"/>
  <c r="K12"/>
  <c r="I12"/>
  <c r="G12"/>
  <c r="BA11"/>
  <c r="AW11"/>
  <c r="AU11" s="1"/>
  <c r="AS11"/>
  <c r="AQ11"/>
  <c r="AO11"/>
  <c r="AK11"/>
  <c r="AG11"/>
  <c r="AE11"/>
  <c r="AC11"/>
  <c r="AA11" s="1"/>
  <c r="Y11"/>
  <c r="U11"/>
  <c r="Q11"/>
  <c r="O11" s="1"/>
  <c r="M11"/>
  <c r="K11" s="1"/>
  <c r="I11"/>
  <c r="BA10"/>
  <c r="AY10" s="1"/>
  <c r="AW10"/>
  <c r="AU10" s="1"/>
  <c r="AS10"/>
  <c r="AO10"/>
  <c r="AK10"/>
  <c r="AI10" s="1"/>
  <c r="AG10"/>
  <c r="AE10" s="1"/>
  <c r="AC10"/>
  <c r="Y10"/>
  <c r="U10"/>
  <c r="S10" s="1"/>
  <c r="Q10"/>
  <c r="O10" s="1"/>
  <c r="M10"/>
  <c r="I10"/>
  <c r="BA9"/>
  <c r="AY9" s="1"/>
  <c r="AW9"/>
  <c r="AS9"/>
  <c r="AO9"/>
  <c r="AM9" s="1"/>
  <c r="AK9"/>
  <c r="AI9"/>
  <c r="AG9"/>
  <c r="AC9"/>
  <c r="Y9"/>
  <c r="W9" s="1"/>
  <c r="U9"/>
  <c r="S9" s="1"/>
  <c r="Q9"/>
  <c r="M9"/>
  <c r="I9"/>
  <c r="G9" s="1"/>
  <c r="BA8"/>
  <c r="AW8"/>
  <c r="AU8"/>
  <c r="AS8"/>
  <c r="AQ8" s="1"/>
  <c r="AO8"/>
  <c r="AM8" s="1"/>
  <c r="AK8"/>
  <c r="AG8"/>
  <c r="AC8"/>
  <c r="AA8" s="1"/>
  <c r="Y8"/>
  <c r="W8" s="1"/>
  <c r="U8"/>
  <c r="Q8"/>
  <c r="M8"/>
  <c r="K8" s="1"/>
  <c r="I8"/>
  <c r="G8" s="1"/>
  <c r="BA7"/>
  <c r="AW7"/>
  <c r="AU7" s="1"/>
  <c r="AS7"/>
  <c r="AQ7" s="1"/>
  <c r="AO7"/>
  <c r="AK7"/>
  <c r="AI7" s="1"/>
  <c r="AG7"/>
  <c r="AE7"/>
  <c r="AC7"/>
  <c r="AA7" s="1"/>
  <c r="Y7"/>
  <c r="U7"/>
  <c r="S7" s="1"/>
  <c r="Q7"/>
  <c r="O7" s="1"/>
  <c r="M7"/>
  <c r="K7" s="1"/>
  <c r="I7"/>
  <c r="BA6"/>
  <c r="AY6" s="1"/>
  <c r="AW6"/>
  <c r="AU6" s="1"/>
  <c r="AS6"/>
  <c r="AQ6" s="1"/>
  <c r="AO6"/>
  <c r="AM6" s="1"/>
  <c r="AK6"/>
  <c r="AG6"/>
  <c r="AE6" s="1"/>
  <c r="AC6"/>
  <c r="AA6" s="1"/>
  <c r="Y6"/>
  <c r="W6" s="1"/>
  <c r="U6"/>
  <c r="Q6"/>
  <c r="O6" s="1"/>
  <c r="M6"/>
  <c r="K6" s="1"/>
  <c r="I6"/>
  <c r="G6" s="1"/>
  <c r="O5"/>
  <c r="S5" s="1"/>
  <c r="W5" s="1"/>
  <c r="AA5" s="1"/>
  <c r="AE5" s="1"/>
  <c r="AI5" s="1"/>
  <c r="AM5" s="1"/>
  <c r="AQ5" s="1"/>
  <c r="AU5" s="1"/>
  <c r="AY5" s="1"/>
  <c r="BC5" s="1"/>
  <c r="K5"/>
  <c r="AC17" l="1"/>
  <c r="AO40"/>
  <c r="AC45"/>
  <c r="G57"/>
  <c r="O57"/>
  <c r="AC52"/>
  <c r="AC79"/>
  <c r="AA72"/>
  <c r="I93"/>
  <c r="I94" s="1"/>
  <c r="T35"/>
  <c r="AM35"/>
  <c r="F2" i="4"/>
  <c r="AW43" i="2"/>
  <c r="AO43"/>
  <c r="AG43"/>
  <c r="Y43"/>
  <c r="Q43"/>
  <c r="I43"/>
  <c r="BA41"/>
  <c r="AS41"/>
  <c r="AK41"/>
  <c r="AC41"/>
  <c r="L35"/>
  <c r="Y21"/>
  <c r="AW23"/>
  <c r="G35"/>
  <c r="AE35"/>
  <c r="Q45"/>
  <c r="AW20"/>
  <c r="H35"/>
  <c r="M29"/>
  <c r="H46"/>
  <c r="Y52"/>
  <c r="Y54"/>
  <c r="M79"/>
  <c r="AG79"/>
  <c r="AS79"/>
  <c r="BE76"/>
  <c r="AS45"/>
  <c r="AI57"/>
  <c r="AQ57"/>
  <c r="BE64"/>
  <c r="BE66"/>
  <c r="I79"/>
  <c r="Y79"/>
  <c r="AW79"/>
  <c r="I18"/>
  <c r="U18"/>
  <c r="Y18"/>
  <c r="AK18"/>
  <c r="AO18"/>
  <c r="BA18"/>
  <c r="AG19"/>
  <c r="AG85" s="1"/>
  <c r="AC8" i="1" s="1"/>
  <c r="AW19" i="2"/>
  <c r="AG20"/>
  <c r="M21"/>
  <c r="I22"/>
  <c r="U22"/>
  <c r="AK22"/>
  <c r="AK88" s="1"/>
  <c r="AF11" i="1" s="1"/>
  <c r="AO22" i="2"/>
  <c r="BA22"/>
  <c r="I29"/>
  <c r="AC29"/>
  <c r="Y34"/>
  <c r="I39"/>
  <c r="I40"/>
  <c r="Y40"/>
  <c r="AG56"/>
  <c r="BE65"/>
  <c r="K72"/>
  <c r="AQ72"/>
  <c r="G73"/>
  <c r="I33"/>
  <c r="BE74"/>
  <c r="BE75"/>
  <c r="AA9"/>
  <c r="BC22"/>
  <c r="AG45"/>
  <c r="AG46" s="1"/>
  <c r="Q56"/>
  <c r="K9"/>
  <c r="AO17"/>
  <c r="Q19"/>
  <c r="AS20"/>
  <c r="Y22"/>
  <c r="AG23"/>
  <c r="X46"/>
  <c r="Y39"/>
  <c r="BD41"/>
  <c r="BD44"/>
  <c r="AM57"/>
  <c r="M51"/>
  <c r="I88"/>
  <c r="K11" i="1" s="1"/>
  <c r="BC17" i="2"/>
  <c r="Y17"/>
  <c r="AE24"/>
  <c r="AC20"/>
  <c r="AO21"/>
  <c r="AO87" s="1"/>
  <c r="AI10" i="1" s="1"/>
  <c r="AW21" i="2"/>
  <c r="AW87" s="1"/>
  <c r="AO10" i="1" s="1"/>
  <c r="Q23" i="2"/>
  <c r="P35"/>
  <c r="AU35"/>
  <c r="BC29"/>
  <c r="Y29"/>
  <c r="AS29"/>
  <c r="AO34"/>
  <c r="AN46"/>
  <c r="AO39"/>
  <c r="K57"/>
  <c r="AS51"/>
  <c r="BC56"/>
  <c r="Q21"/>
  <c r="BD42"/>
  <c r="BD43"/>
  <c r="AU24"/>
  <c r="I87"/>
  <c r="K10" i="1" s="1"/>
  <c r="O24" i="2"/>
  <c r="BC18"/>
  <c r="M20"/>
  <c r="M86" s="1"/>
  <c r="N9" i="1" s="1"/>
  <c r="BC21" i="2"/>
  <c r="AG21"/>
  <c r="AG87" s="1"/>
  <c r="AC10" i="1" s="1"/>
  <c r="K35" i="2"/>
  <c r="AA35"/>
  <c r="AI35"/>
  <c r="AQ35"/>
  <c r="AO29"/>
  <c r="BC46"/>
  <c r="BC52"/>
  <c r="BC32"/>
  <c r="AB46"/>
  <c r="BE44"/>
  <c r="W57"/>
  <c r="AE57"/>
  <c r="AY57"/>
  <c r="AW85"/>
  <c r="AO8" i="1" s="1"/>
  <c r="AS86" i="2"/>
  <c r="AL9" i="1" s="1"/>
  <c r="Y87" i="2"/>
  <c r="W10" i="1" s="1"/>
  <c r="AS87" i="2"/>
  <c r="AL10" i="1" s="1"/>
  <c r="AO88" i="2"/>
  <c r="AI11" i="1" s="1"/>
  <c r="K24" i="2"/>
  <c r="AA24"/>
  <c r="AQ24"/>
  <c r="O35"/>
  <c r="W35"/>
  <c r="AY35"/>
  <c r="BC34"/>
  <c r="L46"/>
  <c r="AR46"/>
  <c r="BD40"/>
  <c r="BE41"/>
  <c r="BE42"/>
  <c r="BE43"/>
  <c r="S57"/>
  <c r="AA57"/>
  <c r="BC51"/>
  <c r="U13"/>
  <c r="S6"/>
  <c r="AK13"/>
  <c r="BA13"/>
  <c r="AM7"/>
  <c r="O8"/>
  <c r="BA85"/>
  <c r="AR8" i="1" s="1"/>
  <c r="AY8" i="2"/>
  <c r="AG86"/>
  <c r="AC9" i="1" s="1"/>
  <c r="AE9" i="2"/>
  <c r="W10"/>
  <c r="BE33"/>
  <c r="Q13"/>
  <c r="AG13"/>
  <c r="AW13"/>
  <c r="G7"/>
  <c r="BE7"/>
  <c r="AE8"/>
  <c r="AW86"/>
  <c r="AO9" i="1" s="1"/>
  <c r="AU9" i="2"/>
  <c r="M87"/>
  <c r="N10" i="1" s="1"/>
  <c r="K10" i="2"/>
  <c r="AM10"/>
  <c r="M13"/>
  <c r="AC13"/>
  <c r="AS13"/>
  <c r="S8"/>
  <c r="AA10"/>
  <c r="BE10"/>
  <c r="S11"/>
  <c r="BE31"/>
  <c r="I13"/>
  <c r="Y13"/>
  <c r="AI6"/>
  <c r="AO13"/>
  <c r="BE6"/>
  <c r="W7"/>
  <c r="AY7"/>
  <c r="AK85"/>
  <c r="AF8" i="1" s="1"/>
  <c r="AI8" i="2"/>
  <c r="O9"/>
  <c r="AQ9"/>
  <c r="G10"/>
  <c r="BE30"/>
  <c r="BE32"/>
  <c r="BA88"/>
  <c r="AR11" i="1" s="1"/>
  <c r="BC20" i="2"/>
  <c r="G24"/>
  <c r="W24"/>
  <c r="AM24"/>
  <c r="X35"/>
  <c r="AN35"/>
  <c r="BD28"/>
  <c r="BC31"/>
  <c r="BD32"/>
  <c r="U34"/>
  <c r="AK34"/>
  <c r="Q46"/>
  <c r="AW46"/>
  <c r="BE9"/>
  <c r="U17"/>
  <c r="AK17"/>
  <c r="BA17"/>
  <c r="Q18"/>
  <c r="AG18"/>
  <c r="AW18"/>
  <c r="M19"/>
  <c r="AC19"/>
  <c r="AS19"/>
  <c r="AS85" s="1"/>
  <c r="AL8" i="1" s="1"/>
  <c r="BC19" i="2"/>
  <c r="I20"/>
  <c r="Y20"/>
  <c r="AO20"/>
  <c r="U21"/>
  <c r="AK21"/>
  <c r="AK87" s="1"/>
  <c r="AF10" i="1" s="1"/>
  <c r="BA21" i="2"/>
  <c r="BA87" s="1"/>
  <c r="AR10" i="1" s="1"/>
  <c r="Q22" i="2"/>
  <c r="AG22"/>
  <c r="AG88" s="1"/>
  <c r="AC11" i="1" s="1"/>
  <c r="AW22" i="2"/>
  <c r="AW88" s="1"/>
  <c r="AO11" i="1" s="1"/>
  <c r="M23" i="2"/>
  <c r="AC23"/>
  <c r="AS23"/>
  <c r="BC23"/>
  <c r="S24"/>
  <c r="AI24"/>
  <c r="AY24"/>
  <c r="I28"/>
  <c r="M28"/>
  <c r="Q28"/>
  <c r="U28"/>
  <c r="U35" s="1"/>
  <c r="Y28"/>
  <c r="Y35" s="1"/>
  <c r="AJ35"/>
  <c r="AO28"/>
  <c r="AZ35"/>
  <c r="U29"/>
  <c r="AK29"/>
  <c r="BA29"/>
  <c r="BC30"/>
  <c r="BD31"/>
  <c r="Q34"/>
  <c r="Q89" s="1"/>
  <c r="Q12" i="1" s="1"/>
  <c r="AG34" i="2"/>
  <c r="AW34"/>
  <c r="I85"/>
  <c r="K8" i="1" s="1"/>
  <c r="Y85" i="2"/>
  <c r="W8" i="1" s="1"/>
  <c r="AO85" i="2"/>
  <c r="AI8" i="1" s="1"/>
  <c r="BE8" i="2"/>
  <c r="AK86"/>
  <c r="AF9" i="1" s="1"/>
  <c r="BA86" i="2"/>
  <c r="AR9" i="1" s="1"/>
  <c r="AQ10" i="2"/>
  <c r="G11"/>
  <c r="M88"/>
  <c r="N11" i="1" s="1"/>
  <c r="W11" i="2"/>
  <c r="AM11"/>
  <c r="AS88"/>
  <c r="AL11" i="1" s="1"/>
  <c r="BE12" i="2"/>
  <c r="Q17"/>
  <c r="AG17"/>
  <c r="AW17"/>
  <c r="AF35"/>
  <c r="AK28"/>
  <c r="AV35"/>
  <c r="BA28"/>
  <c r="Q29"/>
  <c r="AG29"/>
  <c r="AW29"/>
  <c r="BD30"/>
  <c r="BD34"/>
  <c r="M34"/>
  <c r="AC34"/>
  <c r="AC35" s="1"/>
  <c r="AS34"/>
  <c r="AS35" s="1"/>
  <c r="AI11"/>
  <c r="AY11"/>
  <c r="BE11"/>
  <c r="O12"/>
  <c r="AE12"/>
  <c r="AU12"/>
  <c r="AB35"/>
  <c r="AG28"/>
  <c r="AR35"/>
  <c r="AW28"/>
  <c r="BC28"/>
  <c r="BD29"/>
  <c r="BD33"/>
  <c r="M39"/>
  <c r="BE39" s="1"/>
  <c r="AC39"/>
  <c r="AS39"/>
  <c r="M40"/>
  <c r="AC40"/>
  <c r="AS40"/>
  <c r="L57"/>
  <c r="AB57"/>
  <c r="AR57"/>
  <c r="BC50"/>
  <c r="BD51"/>
  <c r="BD39"/>
  <c r="I45"/>
  <c r="Y45"/>
  <c r="AO45"/>
  <c r="BD45"/>
  <c r="P46"/>
  <c r="T46"/>
  <c r="AJ46"/>
  <c r="AZ46"/>
  <c r="H57"/>
  <c r="M50"/>
  <c r="X57"/>
  <c r="AC50"/>
  <c r="AN57"/>
  <c r="AS50"/>
  <c r="BD50"/>
  <c r="I51"/>
  <c r="Y51"/>
  <c r="AO51"/>
  <c r="AO84" s="1"/>
  <c r="AI7" i="1" s="1"/>
  <c r="BC53" i="2"/>
  <c r="BD53"/>
  <c r="U39"/>
  <c r="AK39"/>
  <c r="BA39"/>
  <c r="U40"/>
  <c r="AK40"/>
  <c r="BA40"/>
  <c r="U45"/>
  <c r="AK45"/>
  <c r="BA45"/>
  <c r="AF46"/>
  <c r="AV46"/>
  <c r="I50"/>
  <c r="T57"/>
  <c r="Y50"/>
  <c r="AJ57"/>
  <c r="AO50"/>
  <c r="AZ57"/>
  <c r="U51"/>
  <c r="AK51"/>
  <c r="BA51"/>
  <c r="BC54"/>
  <c r="BC55"/>
  <c r="P57"/>
  <c r="U50"/>
  <c r="AF57"/>
  <c r="AK50"/>
  <c r="AV57"/>
  <c r="BA50"/>
  <c r="Q51"/>
  <c r="AG51"/>
  <c r="AW51"/>
  <c r="BD52"/>
  <c r="I53"/>
  <c r="BD55"/>
  <c r="Y56"/>
  <c r="AO56"/>
  <c r="BE62"/>
  <c r="BD54"/>
  <c r="U56"/>
  <c r="AK56"/>
  <c r="BA56"/>
  <c r="BC73"/>
  <c r="BD56"/>
  <c r="BE61"/>
  <c r="M56"/>
  <c r="AC56"/>
  <c r="AS56"/>
  <c r="Q68"/>
  <c r="AG68"/>
  <c r="AW68"/>
  <c r="S79"/>
  <c r="AI79"/>
  <c r="AY79"/>
  <c r="BE72"/>
  <c r="BC75"/>
  <c r="BC78"/>
  <c r="O72"/>
  <c r="U79"/>
  <c r="AE72"/>
  <c r="AK79"/>
  <c r="AU72"/>
  <c r="BA79"/>
  <c r="G74"/>
  <c r="K79"/>
  <c r="AA79"/>
  <c r="AQ79"/>
  <c r="BC77"/>
  <c r="G72"/>
  <c r="W72"/>
  <c r="AM72"/>
  <c r="G76"/>
  <c r="BE77"/>
  <c r="BE78"/>
  <c r="AC84" l="1"/>
  <c r="Z7" i="1" s="1"/>
  <c r="BE68" i="2"/>
  <c r="G2" i="4"/>
  <c r="H2" s="1"/>
  <c r="AL11" i="2" s="1"/>
  <c r="AC51"/>
  <c r="I56"/>
  <c r="U53"/>
  <c r="U86" s="1"/>
  <c r="T9" i="1" s="1"/>
  <c r="U55" i="2"/>
  <c r="U88" s="1"/>
  <c r="T11" i="1" s="1"/>
  <c r="Q53" i="2"/>
  <c r="Q86" s="1"/>
  <c r="Q9" i="1" s="1"/>
  <c r="Q55" i="2"/>
  <c r="AW56"/>
  <c r="Q50"/>
  <c r="Q57" s="1"/>
  <c r="AC53"/>
  <c r="AC55"/>
  <c r="AC88" s="1"/>
  <c r="Z11" i="1" s="1"/>
  <c r="AG50" i="2"/>
  <c r="Y53"/>
  <c r="Y57" s="1"/>
  <c r="Y55"/>
  <c r="U52"/>
  <c r="U85" s="1"/>
  <c r="T8" i="1" s="1"/>
  <c r="U54" i="2"/>
  <c r="AW50"/>
  <c r="AW57" s="1"/>
  <c r="Q52"/>
  <c r="Q54"/>
  <c r="Q87" s="1"/>
  <c r="Q10" i="1" s="1"/>
  <c r="G10" s="1"/>
  <c r="Y86" i="2"/>
  <c r="W9" i="1" s="1"/>
  <c r="Y84" i="2"/>
  <c r="W7" i="1" s="1"/>
  <c r="AH12" i="2"/>
  <c r="U87"/>
  <c r="T10" i="1" s="1"/>
  <c r="AG57" i="2"/>
  <c r="AT10"/>
  <c r="AD10"/>
  <c r="R8"/>
  <c r="AC86"/>
  <c r="Z9" i="1" s="1"/>
  <c r="AC54" i="2"/>
  <c r="AC87" s="1"/>
  <c r="Z10" i="1" s="1"/>
  <c r="Y88" i="2"/>
  <c r="W11" i="1" s="1"/>
  <c r="AS46" i="2"/>
  <c r="M46"/>
  <c r="I83"/>
  <c r="AC24"/>
  <c r="BE18"/>
  <c r="BE84" s="1"/>
  <c r="U89"/>
  <c r="T12" i="1" s="1"/>
  <c r="BA24" i="2"/>
  <c r="BA84"/>
  <c r="AR7" i="1" s="1"/>
  <c r="AW24" i="2"/>
  <c r="AK84"/>
  <c r="AF7" i="1" s="1"/>
  <c r="AO35" i="2"/>
  <c r="AS89"/>
  <c r="AL12" i="1" s="1"/>
  <c r="BE20" i="2"/>
  <c r="BE19"/>
  <c r="BA89"/>
  <c r="AR12" i="1" s="1"/>
  <c r="AO46" i="2"/>
  <c r="BC35"/>
  <c r="AG35"/>
  <c r="BE29"/>
  <c r="AK35"/>
  <c r="AG24"/>
  <c r="AW89"/>
  <c r="AO12" i="1" s="1"/>
  <c r="U84" i="2"/>
  <c r="T7" i="1" s="1"/>
  <c r="AC89" i="2"/>
  <c r="Z12" i="1" s="1"/>
  <c r="BE22" i="2"/>
  <c r="BC24"/>
  <c r="AW84"/>
  <c r="AO7" i="1" s="1"/>
  <c r="AK83" i="2"/>
  <c r="BC8"/>
  <c r="K13"/>
  <c r="BE56"/>
  <c r="AK57"/>
  <c r="AK89"/>
  <c r="AF12" i="1" s="1"/>
  <c r="Y89" i="2"/>
  <c r="W12" i="1" s="1"/>
  <c r="AS84" i="2"/>
  <c r="AL7" i="1" s="1"/>
  <c r="BE40" i="2"/>
  <c r="AW35"/>
  <c r="BE34"/>
  <c r="BA35"/>
  <c r="Q24"/>
  <c r="AG89"/>
  <c r="AC12" i="1" s="1"/>
  <c r="BE23" i="2"/>
  <c r="BE89" s="1"/>
  <c r="AO24"/>
  <c r="AG84"/>
  <c r="AC7" i="1" s="1"/>
  <c r="K6"/>
  <c r="BC76" i="2"/>
  <c r="BE79"/>
  <c r="AS57"/>
  <c r="BE45"/>
  <c r="Y46"/>
  <c r="M35"/>
  <c r="U24"/>
  <c r="M89"/>
  <c r="N12" i="1" s="1"/>
  <c r="AO86" i="2"/>
  <c r="AI9" i="1" s="1"/>
  <c r="AC85" i="2"/>
  <c r="Z8" i="1" s="1"/>
  <c r="Q84" i="2"/>
  <c r="Q7" i="1" s="1"/>
  <c r="BE21" i="2"/>
  <c r="Y24"/>
  <c r="BC9"/>
  <c r="AG83"/>
  <c r="M24"/>
  <c r="BA83"/>
  <c r="AM13"/>
  <c r="W79"/>
  <c r="G79"/>
  <c r="BC72"/>
  <c r="AU79"/>
  <c r="O79"/>
  <c r="AO57"/>
  <c r="BA46"/>
  <c r="U46"/>
  <c r="BD46"/>
  <c r="AC46"/>
  <c r="AO89"/>
  <c r="AI12" i="1" s="1"/>
  <c r="BC11" i="2"/>
  <c r="I35"/>
  <c r="BE28"/>
  <c r="BE35" s="1"/>
  <c r="M85"/>
  <c r="N8" i="1" s="1"/>
  <c r="BE13" i="2"/>
  <c r="AO83"/>
  <c r="Y83"/>
  <c r="I24"/>
  <c r="AS83"/>
  <c r="M83"/>
  <c r="AA13"/>
  <c r="O13"/>
  <c r="AE13"/>
  <c r="S13"/>
  <c r="V6"/>
  <c r="AU13"/>
  <c r="BE51"/>
  <c r="I46"/>
  <c r="I86"/>
  <c r="K9" i="1" s="1"/>
  <c r="BD35" i="2"/>
  <c r="AY13"/>
  <c r="AI13"/>
  <c r="BC12"/>
  <c r="BC7"/>
  <c r="J7"/>
  <c r="AQ13"/>
  <c r="AS24"/>
  <c r="BC6"/>
  <c r="W13"/>
  <c r="M57"/>
  <c r="BC57"/>
  <c r="AM79"/>
  <c r="BC74"/>
  <c r="AE79"/>
  <c r="BA57"/>
  <c r="I57"/>
  <c r="AK46"/>
  <c r="BD57"/>
  <c r="AC57"/>
  <c r="I89"/>
  <c r="K12" i="1" s="1"/>
  <c r="M84" i="2"/>
  <c r="N7" i="1" s="1"/>
  <c r="Q35" i="2"/>
  <c r="AK24"/>
  <c r="Q88"/>
  <c r="Q11" i="1" s="1"/>
  <c r="BE17" i="2"/>
  <c r="BC10"/>
  <c r="AC83"/>
  <c r="I84"/>
  <c r="K7" i="1" s="1"/>
  <c r="Q83" i="2"/>
  <c r="G13"/>
  <c r="U83"/>
  <c r="BE88" l="1"/>
  <c r="J10"/>
  <c r="AL6"/>
  <c r="J11"/>
  <c r="U57"/>
  <c r="AH9"/>
  <c r="AL8"/>
  <c r="AP10"/>
  <c r="V8"/>
  <c r="AX12"/>
  <c r="V11"/>
  <c r="BE55"/>
  <c r="AD9"/>
  <c r="I2" i="4"/>
  <c r="AD7" i="2"/>
  <c r="AD12"/>
  <c r="V9"/>
  <c r="AL7"/>
  <c r="R11"/>
  <c r="BF11" s="1"/>
  <c r="R7"/>
  <c r="AL10"/>
  <c r="BB9"/>
  <c r="Z12"/>
  <c r="N11"/>
  <c r="J8"/>
  <c r="AT12"/>
  <c r="AH10"/>
  <c r="AH11"/>
  <c r="AD8"/>
  <c r="V12"/>
  <c r="BB6"/>
  <c r="V10"/>
  <c r="AP9"/>
  <c r="BB12"/>
  <c r="N7"/>
  <c r="BF7" s="1"/>
  <c r="AD11"/>
  <c r="AL9"/>
  <c r="N8"/>
  <c r="AT11"/>
  <c r="AT8"/>
  <c r="V7"/>
  <c r="AT7"/>
  <c r="AX8"/>
  <c r="BB10"/>
  <c r="AX11"/>
  <c r="Z8"/>
  <c r="AP12"/>
  <c r="AX10"/>
  <c r="R10"/>
  <c r="Z9"/>
  <c r="Z6"/>
  <c r="AD6"/>
  <c r="AP8"/>
  <c r="R6"/>
  <c r="J6"/>
  <c r="J12"/>
  <c r="N12"/>
  <c r="AP6"/>
  <c r="N6"/>
  <c r="AH7"/>
  <c r="AT6"/>
  <c r="J9"/>
  <c r="AX7"/>
  <c r="AL12"/>
  <c r="AX6"/>
  <c r="AH6"/>
  <c r="Z10"/>
  <c r="AX9"/>
  <c r="AW83"/>
  <c r="AH8"/>
  <c r="AT9"/>
  <c r="Z11"/>
  <c r="BE53"/>
  <c r="BE86" s="1"/>
  <c r="AP11"/>
  <c r="AP7"/>
  <c r="BE54"/>
  <c r="BE87" s="1"/>
  <c r="BE24"/>
  <c r="BE50"/>
  <c r="BE46"/>
  <c r="N9"/>
  <c r="N10"/>
  <c r="Z7"/>
  <c r="BB7"/>
  <c r="BB11"/>
  <c r="R9"/>
  <c r="BE52"/>
  <c r="BE85" s="1"/>
  <c r="Q85"/>
  <c r="Q8" i="1" s="1"/>
  <c r="G8" s="1"/>
  <c r="R12" i="2"/>
  <c r="BB8"/>
  <c r="BC79"/>
  <c r="AK90"/>
  <c r="G7" i="1"/>
  <c r="AF6"/>
  <c r="AF13" s="1"/>
  <c r="G9"/>
  <c r="U90" i="2"/>
  <c r="T6" i="1"/>
  <c r="T13" s="1"/>
  <c r="AC90" i="2"/>
  <c r="Z6" i="1"/>
  <c r="Z13" s="1"/>
  <c r="BC13" i="2"/>
  <c r="AL13"/>
  <c r="AO90"/>
  <c r="AI6" i="1"/>
  <c r="AI13" s="1"/>
  <c r="BA90" i="2"/>
  <c r="AR6" i="1"/>
  <c r="AR13" s="1"/>
  <c r="I90" i="2"/>
  <c r="AW90"/>
  <c r="AO6" i="1"/>
  <c r="AO13" s="1"/>
  <c r="Q90" i="2"/>
  <c r="Q6" i="1"/>
  <c r="Q13" s="1"/>
  <c r="BF10" i="2"/>
  <c r="G12" i="1"/>
  <c r="M90" i="2"/>
  <c r="N6" i="1"/>
  <c r="N13" s="1"/>
  <c r="BE83" i="2"/>
  <c r="AS90"/>
  <c r="AL6" i="1"/>
  <c r="AL13" s="1"/>
  <c r="Y90" i="2"/>
  <c r="W6" i="1"/>
  <c r="W13" s="1"/>
  <c r="AG90" i="2"/>
  <c r="AC6" i="1"/>
  <c r="AC13" s="1"/>
  <c r="G11"/>
  <c r="K13"/>
  <c r="BE90" i="2" l="1"/>
  <c r="Z13"/>
  <c r="AH13"/>
  <c r="BF9"/>
  <c r="AP13"/>
  <c r="R13"/>
  <c r="J2" i="4"/>
  <c r="AP17" i="2"/>
  <c r="AH22"/>
  <c r="V22"/>
  <c r="AX19"/>
  <c r="AP18"/>
  <c r="R19"/>
  <c r="J22"/>
  <c r="V18"/>
  <c r="Z22"/>
  <c r="N21"/>
  <c r="AL23"/>
  <c r="Z17"/>
  <c r="AD19"/>
  <c r="AL20"/>
  <c r="BB21"/>
  <c r="AD23"/>
  <c r="AL19"/>
  <c r="AD17"/>
  <c r="AT23"/>
  <c r="AH23"/>
  <c r="AX20"/>
  <c r="AH19"/>
  <c r="AX22"/>
  <c r="AL18"/>
  <c r="AL22"/>
  <c r="AL17"/>
  <c r="AP19"/>
  <c r="R22"/>
  <c r="R18"/>
  <c r="AX18"/>
  <c r="J18"/>
  <c r="N22"/>
  <c r="BB17"/>
  <c r="AP20"/>
  <c r="R23"/>
  <c r="AH20"/>
  <c r="BB22"/>
  <c r="V17"/>
  <c r="AL21"/>
  <c r="N18"/>
  <c r="J20"/>
  <c r="AD21"/>
  <c r="AD22"/>
  <c r="BB18"/>
  <c r="AH18"/>
  <c r="AP22"/>
  <c r="N17"/>
  <c r="AP21"/>
  <c r="Z19"/>
  <c r="AH17"/>
  <c r="AT22"/>
  <c r="BF22" s="1"/>
  <c r="R17"/>
  <c r="J21"/>
  <c r="V23"/>
  <c r="J17"/>
  <c r="AT19"/>
  <c r="AT21"/>
  <c r="AT17"/>
  <c r="N19"/>
  <c r="N23"/>
  <c r="J19"/>
  <c r="V20"/>
  <c r="AT20"/>
  <c r="AP23"/>
  <c r="AD18"/>
  <c r="V21"/>
  <c r="BB20"/>
  <c r="AX21"/>
  <c r="N20"/>
  <c r="AH21"/>
  <c r="Z21"/>
  <c r="Z18"/>
  <c r="Z20"/>
  <c r="V19"/>
  <c r="J23"/>
  <c r="BF23" s="1"/>
  <c r="AT18"/>
  <c r="R20"/>
  <c r="Z23"/>
  <c r="AX17"/>
  <c r="AX24" s="1"/>
  <c r="AX23"/>
  <c r="AD20"/>
  <c r="BB23"/>
  <c r="R21"/>
  <c r="BB19"/>
  <c r="N13"/>
  <c r="J13"/>
  <c r="BF8"/>
  <c r="BF6"/>
  <c r="BB13"/>
  <c r="AX13"/>
  <c r="AT13"/>
  <c r="V13"/>
  <c r="BE57"/>
  <c r="BF12"/>
  <c r="AD13"/>
  <c r="G6" i="1"/>
  <c r="G13" s="1"/>
  <c r="BF13" i="2"/>
  <c r="BF18" l="1"/>
  <c r="V24"/>
  <c r="AT24"/>
  <c r="AH24"/>
  <c r="AL24"/>
  <c r="AD24"/>
  <c r="BF17"/>
  <c r="J24"/>
  <c r="N24"/>
  <c r="BF19"/>
  <c r="BF21"/>
  <c r="BF20"/>
  <c r="BB24"/>
  <c r="AP24"/>
  <c r="R24"/>
  <c r="Z24"/>
  <c r="K2" i="4"/>
  <c r="AH29" i="2"/>
  <c r="Z30"/>
  <c r="J31"/>
  <c r="AP31"/>
  <c r="Z32"/>
  <c r="J33"/>
  <c r="AP33"/>
  <c r="AT34"/>
  <c r="R34"/>
  <c r="AD34"/>
  <c r="N29"/>
  <c r="AD29"/>
  <c r="N30"/>
  <c r="AT30"/>
  <c r="AD31"/>
  <c r="N32"/>
  <c r="AT32"/>
  <c r="AD33"/>
  <c r="AX29"/>
  <c r="AH30"/>
  <c r="R31"/>
  <c r="AX31"/>
  <c r="AH32"/>
  <c r="R33"/>
  <c r="AX33"/>
  <c r="BB34"/>
  <c r="Z34"/>
  <c r="AL29"/>
  <c r="V30"/>
  <c r="BB30"/>
  <c r="AL31"/>
  <c r="V32"/>
  <c r="BB32"/>
  <c r="AL33"/>
  <c r="AL34"/>
  <c r="R29"/>
  <c r="J30"/>
  <c r="BF30" s="1"/>
  <c r="AP30"/>
  <c r="Z31"/>
  <c r="J32"/>
  <c r="AP32"/>
  <c r="Z33"/>
  <c r="J29"/>
  <c r="AH34"/>
  <c r="AT29"/>
  <c r="AD30"/>
  <c r="N31"/>
  <c r="AT31"/>
  <c r="AD32"/>
  <c r="N33"/>
  <c r="AT33"/>
  <c r="Z29"/>
  <c r="R32"/>
  <c r="AX34"/>
  <c r="V29"/>
  <c r="BB31"/>
  <c r="AP29"/>
  <c r="AL28"/>
  <c r="J28"/>
  <c r="AH28"/>
  <c r="AD28"/>
  <c r="AP28"/>
  <c r="R28"/>
  <c r="AH31"/>
  <c r="Z28"/>
  <c r="Z35" s="1"/>
  <c r="R30"/>
  <c r="AX32"/>
  <c r="BB29"/>
  <c r="AL32"/>
  <c r="AP34"/>
  <c r="N28"/>
  <c r="V31"/>
  <c r="BB28"/>
  <c r="V28"/>
  <c r="AX28"/>
  <c r="J34"/>
  <c r="AT28"/>
  <c r="AT35" s="1"/>
  <c r="AX30"/>
  <c r="AH33"/>
  <c r="N34"/>
  <c r="V34"/>
  <c r="AL30"/>
  <c r="V33"/>
  <c r="BB33"/>
  <c r="BF32" l="1"/>
  <c r="AH35"/>
  <c r="L2" i="4"/>
  <c r="AT45" i="2"/>
  <c r="AX45"/>
  <c r="V41"/>
  <c r="V43"/>
  <c r="Z45"/>
  <c r="AH43"/>
  <c r="AD44"/>
  <c r="AD45"/>
  <c r="N41"/>
  <c r="V39"/>
  <c r="R41"/>
  <c r="R45"/>
  <c r="AL41"/>
  <c r="Z42"/>
  <c r="R43"/>
  <c r="AL45"/>
  <c r="N42"/>
  <c r="AT42"/>
  <c r="Z44"/>
  <c r="AD41"/>
  <c r="AP43"/>
  <c r="AP45"/>
  <c r="AH41"/>
  <c r="AT43"/>
  <c r="AL44"/>
  <c r="BB40"/>
  <c r="AL39"/>
  <c r="BB39"/>
  <c r="AT41"/>
  <c r="AP39"/>
  <c r="AX41"/>
  <c r="AH42"/>
  <c r="AD43"/>
  <c r="AP41"/>
  <c r="BB43"/>
  <c r="N40"/>
  <c r="BB41"/>
  <c r="N44"/>
  <c r="AT44"/>
  <c r="Z41"/>
  <c r="J40"/>
  <c r="AT40"/>
  <c r="Z43"/>
  <c r="V40"/>
  <c r="J42"/>
  <c r="AP42"/>
  <c r="AX43"/>
  <c r="AP40"/>
  <c r="AL43"/>
  <c r="V45"/>
  <c r="BB42"/>
  <c r="AP44"/>
  <c r="AH45"/>
  <c r="R39"/>
  <c r="AX39"/>
  <c r="AH40"/>
  <c r="AD39"/>
  <c r="AT39"/>
  <c r="AT46" s="1"/>
  <c r="AH39"/>
  <c r="R40"/>
  <c r="AX40"/>
  <c r="AD40"/>
  <c r="BB44"/>
  <c r="AX42"/>
  <c r="BB45"/>
  <c r="J43"/>
  <c r="BF43" s="1"/>
  <c r="N43"/>
  <c r="J41"/>
  <c r="AL40"/>
  <c r="V42"/>
  <c r="J44"/>
  <c r="AX44"/>
  <c r="J39"/>
  <c r="Z40"/>
  <c r="AL42"/>
  <c r="J45"/>
  <c r="V44"/>
  <c r="R42"/>
  <c r="AD42"/>
  <c r="R44"/>
  <c r="N45"/>
  <c r="AH44"/>
  <c r="Z39"/>
  <c r="N39"/>
  <c r="BF24"/>
  <c r="AX35"/>
  <c r="N35"/>
  <c r="R35"/>
  <c r="BF28"/>
  <c r="J35"/>
  <c r="BF29"/>
  <c r="BF31"/>
  <c r="BB35"/>
  <c r="AD35"/>
  <c r="BF34"/>
  <c r="V35"/>
  <c r="AP35"/>
  <c r="AL35"/>
  <c r="BF33"/>
  <c r="N88" l="1"/>
  <c r="O11" i="1" s="1"/>
  <c r="P11" s="1"/>
  <c r="R87" i="2"/>
  <c r="R10" i="1" s="1"/>
  <c r="S10" s="1"/>
  <c r="AP83" i="2"/>
  <c r="AH87"/>
  <c r="AD10" i="1" s="1"/>
  <c r="AE10" s="1"/>
  <c r="J46" i="2"/>
  <c r="BF39"/>
  <c r="AD46"/>
  <c r="BF42"/>
  <c r="BF40"/>
  <c r="BB85"/>
  <c r="AS8" i="1" s="1"/>
  <c r="AT8" s="1"/>
  <c r="AX89" i="2"/>
  <c r="AP12" i="1" s="1"/>
  <c r="AQ12" s="1"/>
  <c r="BF41" i="2"/>
  <c r="AH84"/>
  <c r="AD7" i="1" s="1"/>
  <c r="AE7" s="1"/>
  <c r="R46" i="2"/>
  <c r="AP46"/>
  <c r="V46"/>
  <c r="BF35"/>
  <c r="N46"/>
  <c r="BF45"/>
  <c r="R84"/>
  <c r="R7" i="1" s="1"/>
  <c r="S7" s="1"/>
  <c r="BB46" i="2"/>
  <c r="M2" i="4"/>
  <c r="V51" i="2"/>
  <c r="V84" s="1"/>
  <c r="U7" i="1" s="1"/>
  <c r="V7" s="1"/>
  <c r="AP56" i="2"/>
  <c r="AL51"/>
  <c r="AD52"/>
  <c r="AD85" s="1"/>
  <c r="AA8" i="1" s="1"/>
  <c r="AB8" s="1"/>
  <c r="N53" i="2"/>
  <c r="AT53"/>
  <c r="AD54"/>
  <c r="N55"/>
  <c r="AT55"/>
  <c r="R51"/>
  <c r="AD56"/>
  <c r="AD89" s="1"/>
  <c r="AA12" i="1" s="1"/>
  <c r="AB12" s="1"/>
  <c r="AH51" i="2"/>
  <c r="R52"/>
  <c r="AX52"/>
  <c r="AX85" s="1"/>
  <c r="AP8" i="1" s="1"/>
  <c r="AQ8" s="1"/>
  <c r="AH53" i="2"/>
  <c r="R54"/>
  <c r="AX54"/>
  <c r="AX87" s="1"/>
  <c r="AP10" i="1" s="1"/>
  <c r="AQ10" s="1"/>
  <c r="AH55" i="2"/>
  <c r="AD51"/>
  <c r="BB51"/>
  <c r="AL52"/>
  <c r="AL85" s="1"/>
  <c r="AG8" i="1" s="1"/>
  <c r="AH8" s="1"/>
  <c r="V53" i="2"/>
  <c r="BB53"/>
  <c r="AL54"/>
  <c r="V55"/>
  <c r="BB55"/>
  <c r="BB88" s="1"/>
  <c r="AS11" i="1" s="1"/>
  <c r="AT11" s="1"/>
  <c r="Z51" i="2"/>
  <c r="AL56"/>
  <c r="Z56"/>
  <c r="N52"/>
  <c r="AT52"/>
  <c r="AT85" s="1"/>
  <c r="AM8" i="1" s="1"/>
  <c r="AN8" s="1"/>
  <c r="AD53" i="2"/>
  <c r="AD86" s="1"/>
  <c r="AA9" i="1" s="1"/>
  <c r="AB9" s="1"/>
  <c r="N54" i="2"/>
  <c r="AT54"/>
  <c r="AD55"/>
  <c r="AD88" s="1"/>
  <c r="AA11" i="1" s="1"/>
  <c r="AB11" s="1"/>
  <c r="N56" i="2"/>
  <c r="N89" s="1"/>
  <c r="O12" i="1" s="1"/>
  <c r="P12" s="1"/>
  <c r="AT56" i="2"/>
  <c r="BB56"/>
  <c r="V54"/>
  <c r="V56"/>
  <c r="J52"/>
  <c r="J53"/>
  <c r="J86" s="1"/>
  <c r="L9" i="1" s="1"/>
  <c r="AX53" i="2"/>
  <c r="AP54"/>
  <c r="AP55"/>
  <c r="N51"/>
  <c r="N84" s="1"/>
  <c r="O7" i="1" s="1"/>
  <c r="P7" s="1"/>
  <c r="N50" i="2"/>
  <c r="AT50"/>
  <c r="BB50"/>
  <c r="AL50"/>
  <c r="AD50"/>
  <c r="Z50"/>
  <c r="AH50"/>
  <c r="AL53"/>
  <c r="AL86" s="1"/>
  <c r="AG9" i="1" s="1"/>
  <c r="AH9" s="1"/>
  <c r="AX51" i="2"/>
  <c r="AX84" s="1"/>
  <c r="AP7" i="1" s="1"/>
  <c r="AQ7" s="1"/>
  <c r="AH54" i="2"/>
  <c r="Z55"/>
  <c r="AH56"/>
  <c r="V52"/>
  <c r="BB54"/>
  <c r="J51"/>
  <c r="Z52"/>
  <c r="R53"/>
  <c r="J54"/>
  <c r="J55"/>
  <c r="AX55"/>
  <c r="R56"/>
  <c r="AP50"/>
  <c r="AX50"/>
  <c r="AP52"/>
  <c r="AT51"/>
  <c r="BB52"/>
  <c r="AL55"/>
  <c r="AP51"/>
  <c r="AH52"/>
  <c r="AH85" s="1"/>
  <c r="AD8" i="1" s="1"/>
  <c r="AE8" s="1"/>
  <c r="Z53" i="2"/>
  <c r="Z54"/>
  <c r="R55"/>
  <c r="R88" s="1"/>
  <c r="R11" i="1" s="1"/>
  <c r="S11" s="1"/>
  <c r="J56" i="2"/>
  <c r="AX56"/>
  <c r="V50"/>
  <c r="AP53"/>
  <c r="R50"/>
  <c r="R57" s="1"/>
  <c r="R89" s="1"/>
  <c r="R12" i="1" s="1"/>
  <c r="S12" s="1"/>
  <c r="J50" i="2"/>
  <c r="J85"/>
  <c r="L8" i="1" s="1"/>
  <c r="Z46" i="2"/>
  <c r="BF44"/>
  <c r="N87"/>
  <c r="O10" i="1" s="1"/>
  <c r="P10" s="1"/>
  <c r="AH46" i="2"/>
  <c r="AX46"/>
  <c r="AL46"/>
  <c r="R85"/>
  <c r="R8" i="1" s="1"/>
  <c r="S8" s="1"/>
  <c r="AL83" i="2"/>
  <c r="M9" i="1" l="1"/>
  <c r="AG6"/>
  <c r="M8"/>
  <c r="V57" i="2"/>
  <c r="AX57"/>
  <c r="AX83"/>
  <c r="BF55"/>
  <c r="J88"/>
  <c r="L11" i="1" s="1"/>
  <c r="BF51" i="2"/>
  <c r="AH57"/>
  <c r="AH83"/>
  <c r="BB57"/>
  <c r="BB83"/>
  <c r="BF52"/>
  <c r="J84"/>
  <c r="L7" i="1" s="1"/>
  <c r="AJ6"/>
  <c r="R86" i="2"/>
  <c r="R9" i="1" s="1"/>
  <c r="S9" s="1"/>
  <c r="BF50" i="2"/>
  <c r="J57"/>
  <c r="J83" s="1"/>
  <c r="AP57"/>
  <c r="BF54"/>
  <c r="BF87" s="1"/>
  <c r="J87"/>
  <c r="L10" i="1" s="1"/>
  <c r="Z57" i="2"/>
  <c r="Z83"/>
  <c r="AT57"/>
  <c r="AD77"/>
  <c r="V77"/>
  <c r="AX74"/>
  <c r="AX73"/>
  <c r="AT76"/>
  <c r="J75"/>
  <c r="V76"/>
  <c r="BB77"/>
  <c r="V74"/>
  <c r="R76"/>
  <c r="R78"/>
  <c r="AD74"/>
  <c r="AD75"/>
  <c r="AH77"/>
  <c r="R74"/>
  <c r="N76"/>
  <c r="N78"/>
  <c r="AT77"/>
  <c r="AP76"/>
  <c r="N74"/>
  <c r="AH78"/>
  <c r="Z75"/>
  <c r="AH76"/>
  <c r="V78"/>
  <c r="AH74"/>
  <c r="AD76"/>
  <c r="BB78"/>
  <c r="N73"/>
  <c r="AP74"/>
  <c r="AT74"/>
  <c r="AD78"/>
  <c r="R73"/>
  <c r="Z74"/>
  <c r="AT78"/>
  <c r="AP75"/>
  <c r="AX76"/>
  <c r="AL75"/>
  <c r="BB76"/>
  <c r="Z73"/>
  <c r="BB74"/>
  <c r="AL76"/>
  <c r="AL74"/>
  <c r="AX78"/>
  <c r="AD73"/>
  <c r="AH75"/>
  <c r="AL77"/>
  <c r="J78"/>
  <c r="AL72"/>
  <c r="AH73"/>
  <c r="R75"/>
  <c r="Z78"/>
  <c r="AP78"/>
  <c r="V73"/>
  <c r="AT73"/>
  <c r="N77"/>
  <c r="AP73"/>
  <c r="AT75"/>
  <c r="AL78"/>
  <c r="BB72"/>
  <c r="BB79" s="1"/>
  <c r="R77"/>
  <c r="Z77"/>
  <c r="BB75"/>
  <c r="AX75"/>
  <c r="AL73"/>
  <c r="AX77"/>
  <c r="BB73"/>
  <c r="Z76"/>
  <c r="V72"/>
  <c r="N75"/>
  <c r="AP77"/>
  <c r="V75"/>
  <c r="J77"/>
  <c r="J74"/>
  <c r="N72"/>
  <c r="J72"/>
  <c r="R72"/>
  <c r="AP72"/>
  <c r="AH72"/>
  <c r="AX72"/>
  <c r="AX79" s="1"/>
  <c r="J73"/>
  <c r="AT72"/>
  <c r="AT79" s="1"/>
  <c r="AD72"/>
  <c r="J76"/>
  <c r="BF76" s="1"/>
  <c r="Z72"/>
  <c r="R83"/>
  <c r="BF56"/>
  <c r="BF89" s="1"/>
  <c r="J89"/>
  <c r="L12" i="1" s="1"/>
  <c r="AD57" i="2"/>
  <c r="AD83"/>
  <c r="N57"/>
  <c r="N83"/>
  <c r="V83"/>
  <c r="AT83"/>
  <c r="AL57"/>
  <c r="BF53"/>
  <c r="BF85"/>
  <c r="BF46"/>
  <c r="AL89" l="1"/>
  <c r="AG12" i="1" s="1"/>
  <c r="AH12" s="1"/>
  <c r="AL87" i="2"/>
  <c r="AG10" i="1" s="1"/>
  <c r="AH10" s="1"/>
  <c r="AL84" i="2"/>
  <c r="AL88"/>
  <c r="AG11" i="1" s="1"/>
  <c r="AH11" s="1"/>
  <c r="N85" i="2"/>
  <c r="O8" i="1" s="1"/>
  <c r="N86" i="2"/>
  <c r="O9" i="1" s="1"/>
  <c r="J79" i="2"/>
  <c r="BF72"/>
  <c r="BF79" s="1"/>
  <c r="BF78"/>
  <c r="X6" i="1"/>
  <c r="AP85" i="2"/>
  <c r="AJ8" i="1" s="1"/>
  <c r="AK8" s="1"/>
  <c r="AP86" i="2"/>
  <c r="AJ9" i="1" s="1"/>
  <c r="AK9" s="1"/>
  <c r="AP88" i="2"/>
  <c r="AJ11" i="1" s="1"/>
  <c r="AK11" s="1"/>
  <c r="AP87" i="2"/>
  <c r="AJ10" i="1" s="1"/>
  <c r="AK10" s="1"/>
  <c r="AP89" i="2"/>
  <c r="AJ12" i="1" s="1"/>
  <c r="AK12" s="1"/>
  <c r="AP84" i="2"/>
  <c r="AK6" i="1"/>
  <c r="AS6"/>
  <c r="AX88" i="2"/>
  <c r="AP11" i="1" s="1"/>
  <c r="AQ11" s="1"/>
  <c r="AX86" i="2"/>
  <c r="AP9" i="1" s="1"/>
  <c r="AQ9" s="1"/>
  <c r="AH6"/>
  <c r="AM6"/>
  <c r="AA6"/>
  <c r="AD79" i="2"/>
  <c r="AH79"/>
  <c r="N79"/>
  <c r="BF75"/>
  <c r="Z87"/>
  <c r="X10" i="1" s="1"/>
  <c r="Y10" s="1"/>
  <c r="Z88" i="2"/>
  <c r="X11" i="1" s="1"/>
  <c r="Y11" s="1"/>
  <c r="Z89" i="2"/>
  <c r="X12" i="1" s="1"/>
  <c r="Y12" s="1"/>
  <c r="Z85" i="2"/>
  <c r="X8" i="1" s="1"/>
  <c r="Y8" s="1"/>
  <c r="Z84" i="2"/>
  <c r="X7" i="1" s="1"/>
  <c r="Y7" s="1"/>
  <c r="Z86" i="2"/>
  <c r="X9" i="1" s="1"/>
  <c r="Y9" s="1"/>
  <c r="L6"/>
  <c r="J90" i="2"/>
  <c r="BB87"/>
  <c r="AS10" i="1" s="1"/>
  <c r="AT10" s="1"/>
  <c r="BB84" i="2"/>
  <c r="AS7" i="1" s="1"/>
  <c r="AT7" s="1"/>
  <c r="BB89" i="2"/>
  <c r="AS12" i="1" s="1"/>
  <c r="AT12" s="1"/>
  <c r="BB86" i="2"/>
  <c r="AS9" i="1" s="1"/>
  <c r="AT9" s="1"/>
  <c r="M11"/>
  <c r="V88" i="2"/>
  <c r="U11" i="1" s="1"/>
  <c r="V11" s="1"/>
  <c r="V89" i="2"/>
  <c r="U12" i="1" s="1"/>
  <c r="V12" s="1"/>
  <c r="V85" i="2"/>
  <c r="U8" i="1" s="1"/>
  <c r="V8" s="1"/>
  <c r="V86" i="2"/>
  <c r="U9" i="1" s="1"/>
  <c r="V9" s="1"/>
  <c r="V87" i="2"/>
  <c r="U10" i="1" s="1"/>
  <c r="V10" s="1"/>
  <c r="U6"/>
  <c r="AD87" i="2"/>
  <c r="AA10" i="1" s="1"/>
  <c r="AB10" s="1"/>
  <c r="AD84" i="2"/>
  <c r="AA7" i="1" s="1"/>
  <c r="AB7" s="1"/>
  <c r="R6"/>
  <c r="R90" i="2"/>
  <c r="AP79"/>
  <c r="J93"/>
  <c r="BF74"/>
  <c r="M10" i="1"/>
  <c r="BF57" i="2"/>
  <c r="BF83"/>
  <c r="M7" i="1"/>
  <c r="AH90" i="2"/>
  <c r="AD6" i="1"/>
  <c r="O6"/>
  <c r="N90" i="2"/>
  <c r="H12" i="1"/>
  <c r="I12" s="1"/>
  <c r="J12" s="1"/>
  <c r="M12"/>
  <c r="Z79" i="2"/>
  <c r="BF73"/>
  <c r="R79"/>
  <c r="BF77"/>
  <c r="V79"/>
  <c r="AL79"/>
  <c r="AT86"/>
  <c r="AM9" i="1" s="1"/>
  <c r="AN9" s="1"/>
  <c r="AT87" i="2"/>
  <c r="AM10" i="1" s="1"/>
  <c r="AN10" s="1"/>
  <c r="AT89" i="2"/>
  <c r="AM12" i="1" s="1"/>
  <c r="AN12" s="1"/>
  <c r="AT84" i="2"/>
  <c r="AM7" i="1" s="1"/>
  <c r="AN7" s="1"/>
  <c r="AT88" i="2"/>
  <c r="AM11" i="1" s="1"/>
  <c r="AN11" s="1"/>
  <c r="AH89" i="2"/>
  <c r="AD12" i="1" s="1"/>
  <c r="AE12" s="1"/>
  <c r="AH88" i="2"/>
  <c r="AD11" i="1" s="1"/>
  <c r="AE11" s="1"/>
  <c r="AH86" i="2"/>
  <c r="AD9" i="1" s="1"/>
  <c r="AE9" s="1"/>
  <c r="AX90" i="2"/>
  <c r="AP6" i="1"/>
  <c r="H10" l="1"/>
  <c r="I10" s="1"/>
  <c r="J10" s="1"/>
  <c r="H11"/>
  <c r="I11" s="1"/>
  <c r="J11" s="1"/>
  <c r="AT90" i="2"/>
  <c r="X13" i="1"/>
  <c r="Y6"/>
  <c r="Y13" s="1"/>
  <c r="AG7"/>
  <c r="AL90" i="2"/>
  <c r="AD90"/>
  <c r="AT6" i="1"/>
  <c r="AT13" s="1"/>
  <c r="AS13"/>
  <c r="O13"/>
  <c r="P6"/>
  <c r="H7"/>
  <c r="I7" s="1"/>
  <c r="J7" s="1"/>
  <c r="U13"/>
  <c r="V6"/>
  <c r="V13" s="1"/>
  <c r="AN6"/>
  <c r="AN13" s="1"/>
  <c r="AM13"/>
  <c r="Z90" i="2"/>
  <c r="P9" i="1"/>
  <c r="H9"/>
  <c r="I9" s="1"/>
  <c r="J9" s="1"/>
  <c r="BF88" i="2"/>
  <c r="BF84"/>
  <c r="BF86"/>
  <c r="BF90" s="1"/>
  <c r="K93"/>
  <c r="J94"/>
  <c r="M6" i="1"/>
  <c r="M13" s="1"/>
  <c r="H6"/>
  <c r="L13"/>
  <c r="AQ6"/>
  <c r="AQ13" s="1"/>
  <c r="AP13"/>
  <c r="AE6"/>
  <c r="AE13" s="1"/>
  <c r="AD13"/>
  <c r="S6"/>
  <c r="S13" s="1"/>
  <c r="R13"/>
  <c r="V90" i="2"/>
  <c r="AA13" i="1"/>
  <c r="AB6"/>
  <c r="AB13" s="1"/>
  <c r="BB90" i="2"/>
  <c r="AJ7" i="1"/>
  <c r="AP90" i="2"/>
  <c r="P8" i="1"/>
  <c r="H8"/>
  <c r="I8" s="1"/>
  <c r="J8" s="1"/>
  <c r="AK7" l="1"/>
  <c r="AK13" s="1"/>
  <c r="AJ13"/>
  <c r="P13"/>
  <c r="AH7"/>
  <c r="AH13" s="1"/>
  <c r="AG13"/>
  <c r="I6"/>
  <c r="H13"/>
  <c r="J6" l="1"/>
  <c r="I13"/>
  <c r="J13" s="1"/>
</calcChain>
</file>

<file path=xl/sharedStrings.xml><?xml version="1.0" encoding="utf-8"?>
<sst xmlns="http://schemas.openxmlformats.org/spreadsheetml/2006/main" count="1401" uniqueCount="119">
  <si>
    <t>KIUC Member Companies</t>
  </si>
  <si>
    <t>Impact of Proposed Increase on Test Year Billing Determinants</t>
  </si>
  <si>
    <t>Total for Test Year</t>
  </si>
  <si>
    <t>MAY 2011</t>
  </si>
  <si>
    <t>JUN 2011</t>
  </si>
  <si>
    <t>JUL 2011</t>
  </si>
  <si>
    <t>AUG 2011</t>
  </si>
  <si>
    <t>SEP 2011</t>
  </si>
  <si>
    <t>NOV 2011</t>
  </si>
  <si>
    <t>DEC 2011</t>
  </si>
  <si>
    <t>FEB 2012</t>
  </si>
  <si>
    <t>MAR 2012</t>
  </si>
  <si>
    <t>Contract Account</t>
  </si>
  <si>
    <t>Business Partner No.</t>
  </si>
  <si>
    <t>Business Partner Name</t>
  </si>
  <si>
    <t>Rate Category</t>
  </si>
  <si>
    <t>Actual</t>
  </si>
  <si>
    <t>Proposed</t>
  </si>
  <si>
    <t>Delta</t>
  </si>
  <si>
    <t>% Change</t>
  </si>
  <si>
    <t>Retail Transmission Service</t>
  </si>
  <si>
    <t>APR 2011</t>
  </si>
  <si>
    <t>SEP 2011 (Note 4)</t>
  </si>
  <si>
    <t>OCT 2011</t>
  </si>
  <si>
    <t>JAN 2012</t>
  </si>
  <si>
    <t>FEB 2012 (Note 5)</t>
  </si>
  <si>
    <t>LG&amp;E</t>
  </si>
  <si>
    <t>300010153843</t>
  </si>
  <si>
    <t>7001319276</t>
  </si>
  <si>
    <t>ARCH CHEMICALS -- LONZA</t>
  </si>
  <si>
    <t>300009860630</t>
  </si>
  <si>
    <t>7001291291</t>
  </si>
  <si>
    <t>CEMEX</t>
  </si>
  <si>
    <t>300010982241</t>
  </si>
  <si>
    <t>CARBIDE INDUSTRIES</t>
  </si>
  <si>
    <t>Industrial TOD Primary</t>
  </si>
  <si>
    <t>300009773064</t>
  </si>
  <si>
    <t>7001281673</t>
  </si>
  <si>
    <t>E I DUPONT DE NEMOURS</t>
  </si>
  <si>
    <t>300010110736</t>
  </si>
  <si>
    <t>7001283622</t>
  </si>
  <si>
    <t>FORD MOTOR COMPANY</t>
  </si>
  <si>
    <t>300012371815</t>
  </si>
  <si>
    <t>7001380750</t>
  </si>
  <si>
    <t>300010668105</t>
  </si>
  <si>
    <t>GENERAL ELECTRIC CO</t>
  </si>
  <si>
    <t>LG&amp;E TOTALS</t>
  </si>
  <si>
    <t>Note 4:  September bills were not rendered until October; therefore, September usage is included in October billing data.</t>
  </si>
  <si>
    <t>Note 5:  February bills were not rendered until March; therefore, February usage is included in March billing data.</t>
  </si>
  <si>
    <t>Rate Case Impact -- Detailed Calculations</t>
  </si>
  <si>
    <t>Test Year Total</t>
  </si>
  <si>
    <t>Rate Category Description</t>
  </si>
  <si>
    <t>Customer</t>
  </si>
  <si>
    <t>ARCH CHEMICALS/LONZA</t>
  </si>
  <si>
    <t>LGINE643</t>
  </si>
  <si>
    <t>CARBIDE</t>
  </si>
  <si>
    <t>LGINE694</t>
  </si>
  <si>
    <t>LGINE693</t>
  </si>
  <si>
    <t>LGE TOTALS</t>
  </si>
  <si>
    <t>kWh</t>
  </si>
  <si>
    <t>Basic kW</t>
  </si>
  <si>
    <t>Basic kVA</t>
  </si>
  <si>
    <t>Intermediate kW</t>
  </si>
  <si>
    <t>Intermediate kVA</t>
  </si>
  <si>
    <t>Peak kW</t>
  </si>
  <si>
    <t>Peak kVA</t>
  </si>
  <si>
    <t>Power Factor Correction</t>
  </si>
  <si>
    <t>CSR</t>
  </si>
  <si>
    <t>Totals</t>
  </si>
  <si>
    <t>cycle 20</t>
  </si>
  <si>
    <t>LG&amp;E and KU Energy LLC</t>
  </si>
  <si>
    <t>4023 Billed Revenue - Electric</t>
  </si>
  <si>
    <t>Last Data Update:</t>
  </si>
  <si>
    <t>19.07.2012 04:08:19</t>
  </si>
  <si>
    <t>Dynamic Filters</t>
  </si>
  <si>
    <t>LGCSR761 CSR10 Option A - Primary</t>
  </si>
  <si>
    <t>LGCSR780 CSR30 Option A - Transmission</t>
  </si>
  <si>
    <t>LGINE643 Retail Transmission Service</t>
  </si>
  <si>
    <t>LGINE693 Industrial Time-of-Day Primary</t>
  </si>
  <si>
    <t>LGINE694 Industrial Time-of-Day Primary with CSR</t>
  </si>
  <si>
    <t>Revenue Period</t>
  </si>
  <si>
    <t>Key Figures</t>
  </si>
  <si>
    <t>KWH</t>
  </si>
  <si>
    <t>KW</t>
  </si>
  <si>
    <t>KVA</t>
  </si>
  <si>
    <t>Customer  Charge</t>
  </si>
  <si>
    <t>Demand  Charge</t>
  </si>
  <si>
    <t>Base Energy  Non-Fuel</t>
  </si>
  <si>
    <t xml:space="preserve"> Base Energy   ECR</t>
  </si>
  <si>
    <t>Demand ECR</t>
  </si>
  <si>
    <t>Base Energy FAC</t>
  </si>
  <si>
    <t>DSM</t>
  </si>
  <si>
    <t>FAC</t>
  </si>
  <si>
    <t>ECR</t>
  </si>
  <si>
    <t>Curtailable Serv. Rider</t>
  </si>
  <si>
    <t>CC</t>
  </si>
  <si>
    <t>Group Company Code</t>
  </si>
  <si>
    <t>KW/KVA Base Qty</t>
  </si>
  <si>
    <t>KW/KVA Int Qty</t>
  </si>
  <si>
    <t>KW/KVA Peak Qty</t>
  </si>
  <si>
    <t>KW/KVA On Peak</t>
  </si>
  <si>
    <t xml:space="preserve"> KW/KVA  Off Peak</t>
  </si>
  <si>
    <t>Power Factor Adj</t>
  </si>
  <si>
    <t>Business Partner</t>
  </si>
  <si>
    <t>$</t>
  </si>
  <si>
    <t>ARCH CHEMICALS</t>
  </si>
  <si>
    <t>Result</t>
  </si>
  <si>
    <t>CARBIDE INDUSTRIES LLC</t>
  </si>
  <si>
    <t>LGCSR761</t>
  </si>
  <si>
    <t>CSR10 Option A - Primary</t>
  </si>
  <si>
    <t>Industrial Time-of-Day Primary with CSR</t>
  </si>
  <si>
    <t>LGCSR780</t>
  </si>
  <si>
    <t>CSR30 Option A - Transmission</t>
  </si>
  <si>
    <t>Industrial Time-of-Day Primary</t>
  </si>
  <si>
    <t>ITOD====&gt;</t>
  </si>
  <si>
    <t>Basic</t>
  </si>
  <si>
    <t>Peak-W</t>
  </si>
  <si>
    <t>Peak-S</t>
  </si>
  <si>
    <t>Class Average</t>
  </si>
</sst>
</file>

<file path=xl/styles.xml><?xml version="1.0" encoding="utf-8"?>
<styleSheet xmlns="http://schemas.openxmlformats.org/spreadsheetml/2006/main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#,##0;\-#,##0;#,##0;@"/>
    <numFmt numFmtId="168" formatCode="#,##0.00;\-#,##0.00;#,##0.00;@"/>
    <numFmt numFmtId="169" formatCode="#,##0.000;\-#,##0.000;#,##0.000;@"/>
    <numFmt numFmtId="170" formatCode="_(&quot;$&quot;* #,##0.00000_);_(&quot;$&quot;* \(#,##0.00000\);_(&quot;$&quot;* &quot;-&quot;??_);_(@_)"/>
    <numFmt numFmtId="171" formatCode="[$-409]mmmm\-yy;@"/>
    <numFmt numFmtId="172" formatCode="&quot;$&quot;#,##0\ ;\(&quot;$&quot;#,##0\)"/>
  </numFmts>
  <fonts count="9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  <font>
      <sz val="9"/>
      <color theme="1"/>
      <name val="Times New Roman"/>
      <family val="2"/>
    </font>
    <font>
      <b/>
      <sz val="12"/>
      <color rgb="FFB60005"/>
      <name val="Arial"/>
      <family val="2"/>
    </font>
    <font>
      <sz val="10"/>
      <color theme="1"/>
      <name val="Arial Unicode MS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2"/>
    </font>
    <font>
      <sz val="10"/>
      <name val="Arial"/>
      <family val="2"/>
    </font>
    <font>
      <sz val="10"/>
      <name val="Arial (W1)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</font>
    <font>
      <u/>
      <sz val="8"/>
      <color rgb="FF00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210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171" fontId="24" fillId="38" borderId="0" applyNumberFormat="0" applyBorder="0" applyAlignment="0" applyProtection="0"/>
    <xf numFmtId="171" fontId="24" fillId="38" borderId="0" applyNumberFormat="0" applyBorder="0" applyAlignment="0" applyProtection="0"/>
    <xf numFmtId="171" fontId="24" fillId="38" borderId="0" applyNumberFormat="0" applyBorder="0" applyAlignment="0" applyProtection="0"/>
    <xf numFmtId="171" fontId="24" fillId="38" borderId="0" applyNumberFormat="0" applyBorder="0" applyAlignment="0" applyProtection="0"/>
    <xf numFmtId="171" fontId="24" fillId="38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4" fillId="39" borderId="0" applyNumberFormat="0" applyBorder="0" applyAlignment="0" applyProtection="0"/>
    <xf numFmtId="171" fontId="25" fillId="10" borderId="0" applyNumberFormat="0" applyBorder="0" applyAlignment="0" applyProtection="0"/>
    <xf numFmtId="171" fontId="24" fillId="3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0" fontId="5" fillId="10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4" fillId="39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5" fillId="10" borderId="0" applyNumberFormat="0" applyBorder="0" applyAlignment="0" applyProtection="0"/>
    <xf numFmtId="171" fontId="24" fillId="39" borderId="0" applyNumberFormat="0" applyBorder="0" applyAlignment="0" applyProtection="0"/>
    <xf numFmtId="171" fontId="24" fillId="38" borderId="0" applyNumberFormat="0" applyBorder="0" applyAlignment="0" applyProtection="0"/>
    <xf numFmtId="171" fontId="24" fillId="38" borderId="0" applyNumberFormat="0" applyBorder="0" applyAlignment="0" applyProtection="0"/>
    <xf numFmtId="171" fontId="24" fillId="38" borderId="0" applyNumberFormat="0" applyBorder="0" applyAlignment="0" applyProtection="0"/>
    <xf numFmtId="171" fontId="24" fillId="38" borderId="0" applyNumberFormat="0" applyBorder="0" applyAlignment="0" applyProtection="0"/>
    <xf numFmtId="171" fontId="24" fillId="38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4" fillId="41" borderId="0" applyNumberFormat="0" applyBorder="0" applyAlignment="0" applyProtection="0"/>
    <xf numFmtId="171" fontId="25" fillId="14" borderId="0" applyNumberFormat="0" applyBorder="0" applyAlignment="0" applyProtection="0"/>
    <xf numFmtId="171" fontId="24" fillId="4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0" fontId="5" fillId="14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4" fillId="41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5" fillId="14" borderId="0" applyNumberFormat="0" applyBorder="0" applyAlignment="0" applyProtection="0"/>
    <xf numFmtId="171" fontId="24" fillId="41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4" fillId="43" borderId="0" applyNumberFormat="0" applyBorder="0" applyAlignment="0" applyProtection="0"/>
    <xf numFmtId="171" fontId="25" fillId="18" borderId="0" applyNumberFormat="0" applyBorder="0" applyAlignment="0" applyProtection="0"/>
    <xf numFmtId="171" fontId="24" fillId="4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0" fontId="5" fillId="18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4" fillId="43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5" fillId="18" borderId="0" applyNumberFormat="0" applyBorder="0" applyAlignment="0" applyProtection="0"/>
    <xf numFmtId="171" fontId="24" fillId="43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2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4" fillId="45" borderId="0" applyNumberFormat="0" applyBorder="0" applyAlignment="0" applyProtection="0"/>
    <xf numFmtId="171" fontId="25" fillId="22" borderId="0" applyNumberFormat="0" applyBorder="0" applyAlignment="0" applyProtection="0"/>
    <xf numFmtId="171" fontId="24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0" fontId="5" fillId="22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4" fillId="45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5" fillId="22" borderId="0" applyNumberFormat="0" applyBorder="0" applyAlignment="0" applyProtection="0"/>
    <xf numFmtId="171" fontId="24" fillId="45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4" fillId="46" borderId="0" applyNumberFormat="0" applyBorder="0" applyAlignment="0" applyProtection="0"/>
    <xf numFmtId="171" fontId="25" fillId="26" borderId="0" applyNumberFormat="0" applyBorder="0" applyAlignment="0" applyProtection="0"/>
    <xf numFmtId="171" fontId="24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0" fontId="5" fillId="2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4" fillId="4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5" fillId="2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4" fillId="43" borderId="0" applyNumberFormat="0" applyBorder="0" applyAlignment="0" applyProtection="0"/>
    <xf numFmtId="171" fontId="25" fillId="30" borderId="0" applyNumberFormat="0" applyBorder="0" applyAlignment="0" applyProtection="0"/>
    <xf numFmtId="171" fontId="24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0" fontId="5" fillId="30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4" fillId="43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5" fillId="30" borderId="0" applyNumberFormat="0" applyBorder="0" applyAlignment="0" applyProtection="0"/>
    <xf numFmtId="171" fontId="24" fillId="43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45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4" fillId="46" borderId="0" applyNumberFormat="0" applyBorder="0" applyAlignment="0" applyProtection="0"/>
    <xf numFmtId="171" fontId="25" fillId="11" borderId="0" applyNumberFormat="0" applyBorder="0" applyAlignment="0" applyProtection="0"/>
    <xf numFmtId="171" fontId="24" fillId="4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0" fontId="5" fillId="11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4" fillId="46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171" fontId="24" fillId="46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4" fillId="41" borderId="0" applyNumberFormat="0" applyBorder="0" applyAlignment="0" applyProtection="0"/>
    <xf numFmtId="171" fontId="25" fillId="15" borderId="0" applyNumberFormat="0" applyBorder="0" applyAlignment="0" applyProtection="0"/>
    <xf numFmtId="171" fontId="24" fillId="4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0" fontId="5" fillId="15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4" fillId="41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1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4" fillId="48" borderId="0" applyNumberFormat="0" applyBorder="0" applyAlignment="0" applyProtection="0"/>
    <xf numFmtId="171" fontId="25" fillId="19" borderId="0" applyNumberFormat="0" applyBorder="0" applyAlignment="0" applyProtection="0"/>
    <xf numFmtId="171" fontId="24" fillId="4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0" fontId="5" fillId="19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171" fontId="24" fillId="48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4" fillId="48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171" fontId="24" fillId="48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7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4" fillId="40" borderId="0" applyNumberFormat="0" applyBorder="0" applyAlignment="0" applyProtection="0"/>
    <xf numFmtId="171" fontId="25" fillId="23" borderId="0" applyNumberFormat="0" applyBorder="0" applyAlignment="0" applyProtection="0"/>
    <xf numFmtId="171" fontId="24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0" fontId="5" fillId="23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4" fillId="40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4" fillId="40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171" fontId="24" fillId="40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44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4" fillId="46" borderId="0" applyNumberFormat="0" applyBorder="0" applyAlignment="0" applyProtection="0"/>
    <xf numFmtId="171" fontId="25" fillId="27" borderId="0" applyNumberFormat="0" applyBorder="0" applyAlignment="0" applyProtection="0"/>
    <xf numFmtId="171" fontId="24" fillId="4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0" fontId="5" fillId="27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4" fillId="46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4" fillId="46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171" fontId="24" fillId="46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3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4" fillId="43" borderId="0" applyNumberFormat="0" applyBorder="0" applyAlignment="0" applyProtection="0"/>
    <xf numFmtId="171" fontId="25" fillId="31" borderId="0" applyNumberFormat="0" applyBorder="0" applyAlignment="0" applyProtection="0"/>
    <xf numFmtId="171" fontId="24" fillId="4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0" fontId="5" fillId="31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4" fillId="43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4" fillId="43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171" fontId="24" fillId="43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4" fillId="49" borderId="0" applyNumberFormat="0" applyBorder="0" applyAlignment="0" applyProtection="0"/>
    <xf numFmtId="171" fontId="26" fillId="50" borderId="0" applyNumberFormat="0" applyBorder="0" applyAlignment="0" applyProtection="0"/>
    <xf numFmtId="171" fontId="26" fillId="50" borderId="0" applyNumberFormat="0" applyBorder="0" applyAlignment="0" applyProtection="0"/>
    <xf numFmtId="171" fontId="26" fillId="50" borderId="0" applyNumberFormat="0" applyBorder="0" applyAlignment="0" applyProtection="0"/>
    <xf numFmtId="171" fontId="26" fillId="50" borderId="0" applyNumberFormat="0" applyBorder="0" applyAlignment="0" applyProtection="0"/>
    <xf numFmtId="171" fontId="26" fillId="50" borderId="0" applyNumberFormat="0" applyBorder="0" applyAlignment="0" applyProtection="0"/>
    <xf numFmtId="171" fontId="27" fillId="12" borderId="0" applyNumberFormat="0" applyBorder="0" applyAlignment="0" applyProtection="0"/>
    <xf numFmtId="171" fontId="27" fillId="12" borderId="0" applyNumberFormat="0" applyBorder="0" applyAlignment="0" applyProtection="0"/>
    <xf numFmtId="171" fontId="27" fillId="12" borderId="0" applyNumberFormat="0" applyBorder="0" applyAlignment="0" applyProtection="0"/>
    <xf numFmtId="171" fontId="28" fillId="12" borderId="0" applyNumberFormat="0" applyBorder="0" applyAlignment="0" applyProtection="0"/>
    <xf numFmtId="171" fontId="28" fillId="12" borderId="0" applyNumberFormat="0" applyBorder="0" applyAlignment="0" applyProtection="0"/>
    <xf numFmtId="171" fontId="26" fillId="46" borderId="0" applyNumberFormat="0" applyBorder="0" applyAlignment="0" applyProtection="0"/>
    <xf numFmtId="171" fontId="28" fillId="12" borderId="0" applyNumberFormat="0" applyBorder="0" applyAlignment="0" applyProtection="0"/>
    <xf numFmtId="171" fontId="26" fillId="4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0" fontId="27" fillId="12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8" fillId="12" borderId="0" applyNumberFormat="0" applyBorder="0" applyAlignment="0" applyProtection="0"/>
    <xf numFmtId="171" fontId="28" fillId="12" borderId="0" applyNumberFormat="0" applyBorder="0" applyAlignment="0" applyProtection="0"/>
    <xf numFmtId="171" fontId="28" fillId="12" borderId="0" applyNumberFormat="0" applyBorder="0" applyAlignment="0" applyProtection="0"/>
    <xf numFmtId="171" fontId="28" fillId="12" borderId="0" applyNumberFormat="0" applyBorder="0" applyAlignment="0" applyProtection="0"/>
    <xf numFmtId="171" fontId="28" fillId="12" borderId="0" applyNumberFormat="0" applyBorder="0" applyAlignment="0" applyProtection="0"/>
    <xf numFmtId="171" fontId="28" fillId="12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50" borderId="0" applyNumberFormat="0" applyBorder="0" applyAlignment="0" applyProtection="0"/>
    <xf numFmtId="171" fontId="26" fillId="50" borderId="0" applyNumberFormat="0" applyBorder="0" applyAlignment="0" applyProtection="0"/>
    <xf numFmtId="171" fontId="26" fillId="50" borderId="0" applyNumberFormat="0" applyBorder="0" applyAlignment="0" applyProtection="0"/>
    <xf numFmtId="171" fontId="26" fillId="50" borderId="0" applyNumberFormat="0" applyBorder="0" applyAlignment="0" applyProtection="0"/>
    <xf numFmtId="171" fontId="26" fillId="50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7" fillId="16" borderId="0" applyNumberFormat="0" applyBorder="0" applyAlignment="0" applyProtection="0"/>
    <xf numFmtId="171" fontId="27" fillId="16" borderId="0" applyNumberFormat="0" applyBorder="0" applyAlignment="0" applyProtection="0"/>
    <xf numFmtId="171" fontId="27" fillId="16" borderId="0" applyNumberFormat="0" applyBorder="0" applyAlignment="0" applyProtection="0"/>
    <xf numFmtId="171" fontId="28" fillId="16" borderId="0" applyNumberFormat="0" applyBorder="0" applyAlignment="0" applyProtection="0"/>
    <xf numFmtId="171" fontId="28" fillId="16" borderId="0" applyNumberFormat="0" applyBorder="0" applyAlignment="0" applyProtection="0"/>
    <xf numFmtId="171" fontId="26" fillId="51" borderId="0" applyNumberFormat="0" applyBorder="0" applyAlignment="0" applyProtection="0"/>
    <xf numFmtId="171" fontId="28" fillId="16" borderId="0" applyNumberFormat="0" applyBorder="0" applyAlignment="0" applyProtection="0"/>
    <xf numFmtId="171" fontId="26" fillId="5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0" fontId="27" fillId="16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8" fillId="16" borderId="0" applyNumberFormat="0" applyBorder="0" applyAlignment="0" applyProtection="0"/>
    <xf numFmtId="171" fontId="28" fillId="16" borderId="0" applyNumberFormat="0" applyBorder="0" applyAlignment="0" applyProtection="0"/>
    <xf numFmtId="171" fontId="28" fillId="16" borderId="0" applyNumberFormat="0" applyBorder="0" applyAlignment="0" applyProtection="0"/>
    <xf numFmtId="171" fontId="28" fillId="16" borderId="0" applyNumberFormat="0" applyBorder="0" applyAlignment="0" applyProtection="0"/>
    <xf numFmtId="171" fontId="28" fillId="16" borderId="0" applyNumberFormat="0" applyBorder="0" applyAlignment="0" applyProtection="0"/>
    <xf numFmtId="171" fontId="28" fillId="16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7" borderId="0" applyNumberFormat="0" applyBorder="0" applyAlignment="0" applyProtection="0"/>
    <xf numFmtId="171" fontId="26" fillId="47" borderId="0" applyNumberFormat="0" applyBorder="0" applyAlignment="0" applyProtection="0"/>
    <xf numFmtId="171" fontId="26" fillId="47" borderId="0" applyNumberFormat="0" applyBorder="0" applyAlignment="0" applyProtection="0"/>
    <xf numFmtId="171" fontId="26" fillId="47" borderId="0" applyNumberFormat="0" applyBorder="0" applyAlignment="0" applyProtection="0"/>
    <xf numFmtId="171" fontId="26" fillId="47" borderId="0" applyNumberFormat="0" applyBorder="0" applyAlignment="0" applyProtection="0"/>
    <xf numFmtId="171" fontId="27" fillId="20" borderId="0" applyNumberFormat="0" applyBorder="0" applyAlignment="0" applyProtection="0"/>
    <xf numFmtId="171" fontId="27" fillId="20" borderId="0" applyNumberFormat="0" applyBorder="0" applyAlignment="0" applyProtection="0"/>
    <xf numFmtId="171" fontId="27" fillId="20" borderId="0" applyNumberFormat="0" applyBorder="0" applyAlignment="0" applyProtection="0"/>
    <xf numFmtId="171" fontId="28" fillId="20" borderId="0" applyNumberFormat="0" applyBorder="0" applyAlignment="0" applyProtection="0"/>
    <xf numFmtId="171" fontId="28" fillId="20" borderId="0" applyNumberFormat="0" applyBorder="0" applyAlignment="0" applyProtection="0"/>
    <xf numFmtId="171" fontId="26" fillId="49" borderId="0" applyNumberFormat="0" applyBorder="0" applyAlignment="0" applyProtection="0"/>
    <xf numFmtId="171" fontId="28" fillId="20" borderId="0" applyNumberFormat="0" applyBorder="0" applyAlignment="0" applyProtection="0"/>
    <xf numFmtId="171" fontId="26" fillId="4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0" fontId="27" fillId="20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1" fontId="28" fillId="20" borderId="0" applyNumberFormat="0" applyBorder="0" applyAlignment="0" applyProtection="0"/>
    <xf numFmtId="171" fontId="28" fillId="20" borderId="0" applyNumberFormat="0" applyBorder="0" applyAlignment="0" applyProtection="0"/>
    <xf numFmtId="171" fontId="28" fillId="20" borderId="0" applyNumberFormat="0" applyBorder="0" applyAlignment="0" applyProtection="0"/>
    <xf numFmtId="171" fontId="28" fillId="20" borderId="0" applyNumberFormat="0" applyBorder="0" applyAlignment="0" applyProtection="0"/>
    <xf numFmtId="171" fontId="28" fillId="20" borderId="0" applyNumberFormat="0" applyBorder="0" applyAlignment="0" applyProtection="0"/>
    <xf numFmtId="171" fontId="28" fillId="20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1" fontId="26" fillId="47" borderId="0" applyNumberFormat="0" applyBorder="0" applyAlignment="0" applyProtection="0"/>
    <xf numFmtId="171" fontId="26" fillId="47" borderId="0" applyNumberFormat="0" applyBorder="0" applyAlignment="0" applyProtection="0"/>
    <xf numFmtId="171" fontId="26" fillId="47" borderId="0" applyNumberFormat="0" applyBorder="0" applyAlignment="0" applyProtection="0"/>
    <xf numFmtId="171" fontId="26" fillId="47" borderId="0" applyNumberFormat="0" applyBorder="0" applyAlignment="0" applyProtection="0"/>
    <xf numFmtId="171" fontId="26" fillId="47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7" fillId="24" borderId="0" applyNumberFormat="0" applyBorder="0" applyAlignment="0" applyProtection="0"/>
    <xf numFmtId="171" fontId="27" fillId="24" borderId="0" applyNumberFormat="0" applyBorder="0" applyAlignment="0" applyProtection="0"/>
    <xf numFmtId="171" fontId="27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6" fillId="40" borderId="0" applyNumberFormat="0" applyBorder="0" applyAlignment="0" applyProtection="0"/>
    <xf numFmtId="171" fontId="28" fillId="24" borderId="0" applyNumberFormat="0" applyBorder="0" applyAlignment="0" applyProtection="0"/>
    <xf numFmtId="171" fontId="26" fillId="4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0" fontId="27" fillId="24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171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8" fillId="24" borderId="0" applyNumberFormat="0" applyBorder="0" applyAlignment="0" applyProtection="0"/>
    <xf numFmtId="171" fontId="26" fillId="40" borderId="0" applyNumberFormat="0" applyBorder="0" applyAlignment="0" applyProtection="0"/>
    <xf numFmtId="171" fontId="26" fillId="40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7" fillId="28" borderId="0" applyNumberFormat="0" applyBorder="0" applyAlignment="0" applyProtection="0"/>
    <xf numFmtId="171" fontId="27" fillId="28" borderId="0" applyNumberFormat="0" applyBorder="0" applyAlignment="0" applyProtection="0"/>
    <xf numFmtId="171" fontId="27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6" fillId="46" borderId="0" applyNumberFormat="0" applyBorder="0" applyAlignment="0" applyProtection="0"/>
    <xf numFmtId="171" fontId="28" fillId="28" borderId="0" applyNumberFormat="0" applyBorder="0" applyAlignment="0" applyProtection="0"/>
    <xf numFmtId="171" fontId="26" fillId="4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0" fontId="27" fillId="28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8" fillId="28" borderId="0" applyNumberFormat="0" applyBorder="0" applyAlignment="0" applyProtection="0"/>
    <xf numFmtId="171" fontId="26" fillId="46" borderId="0" applyNumberFormat="0" applyBorder="0" applyAlignment="0" applyProtection="0"/>
    <xf numFmtId="171" fontId="26" fillId="46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4" borderId="0" applyNumberFormat="0" applyBorder="0" applyAlignment="0" applyProtection="0"/>
    <xf numFmtId="171" fontId="26" fillId="54" borderId="0" applyNumberFormat="0" applyBorder="0" applyAlignment="0" applyProtection="0"/>
    <xf numFmtId="171" fontId="26" fillId="54" borderId="0" applyNumberFormat="0" applyBorder="0" applyAlignment="0" applyProtection="0"/>
    <xf numFmtId="171" fontId="26" fillId="54" borderId="0" applyNumberFormat="0" applyBorder="0" applyAlignment="0" applyProtection="0"/>
    <xf numFmtId="171" fontId="26" fillId="54" borderId="0" applyNumberFormat="0" applyBorder="0" applyAlignment="0" applyProtection="0"/>
    <xf numFmtId="171" fontId="27" fillId="32" borderId="0" applyNumberFormat="0" applyBorder="0" applyAlignment="0" applyProtection="0"/>
    <xf numFmtId="171" fontId="27" fillId="32" borderId="0" applyNumberFormat="0" applyBorder="0" applyAlignment="0" applyProtection="0"/>
    <xf numFmtId="171" fontId="27" fillId="32" borderId="0" applyNumberFormat="0" applyBorder="0" applyAlignment="0" applyProtection="0"/>
    <xf numFmtId="171" fontId="28" fillId="32" borderId="0" applyNumberFormat="0" applyBorder="0" applyAlignment="0" applyProtection="0"/>
    <xf numFmtId="171" fontId="28" fillId="32" borderId="0" applyNumberFormat="0" applyBorder="0" applyAlignment="0" applyProtection="0"/>
    <xf numFmtId="171" fontId="26" fillId="41" borderId="0" applyNumberFormat="0" applyBorder="0" applyAlignment="0" applyProtection="0"/>
    <xf numFmtId="171" fontId="28" fillId="32" borderId="0" applyNumberFormat="0" applyBorder="0" applyAlignment="0" applyProtection="0"/>
    <xf numFmtId="171" fontId="26" fillId="4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0" fontId="27" fillId="32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8" fillId="32" borderId="0" applyNumberFormat="0" applyBorder="0" applyAlignment="0" applyProtection="0"/>
    <xf numFmtId="171" fontId="28" fillId="32" borderId="0" applyNumberFormat="0" applyBorder="0" applyAlignment="0" applyProtection="0"/>
    <xf numFmtId="171" fontId="28" fillId="32" borderId="0" applyNumberFormat="0" applyBorder="0" applyAlignment="0" applyProtection="0"/>
    <xf numFmtId="171" fontId="28" fillId="32" borderId="0" applyNumberFormat="0" applyBorder="0" applyAlignment="0" applyProtection="0"/>
    <xf numFmtId="171" fontId="28" fillId="32" borderId="0" applyNumberFormat="0" applyBorder="0" applyAlignment="0" applyProtection="0"/>
    <xf numFmtId="171" fontId="28" fillId="32" borderId="0" applyNumberFormat="0" applyBorder="0" applyAlignment="0" applyProtection="0"/>
    <xf numFmtId="171" fontId="26" fillId="41" borderId="0" applyNumberFormat="0" applyBorder="0" applyAlignment="0" applyProtection="0"/>
    <xf numFmtId="171" fontId="26" fillId="41" borderId="0" applyNumberFormat="0" applyBorder="0" applyAlignment="0" applyProtection="0"/>
    <xf numFmtId="171" fontId="26" fillId="54" borderId="0" applyNumberFormat="0" applyBorder="0" applyAlignment="0" applyProtection="0"/>
    <xf numFmtId="171" fontId="26" fillId="54" borderId="0" applyNumberFormat="0" applyBorder="0" applyAlignment="0" applyProtection="0"/>
    <xf numFmtId="171" fontId="26" fillId="54" borderId="0" applyNumberFormat="0" applyBorder="0" applyAlignment="0" applyProtection="0"/>
    <xf numFmtId="171" fontId="26" fillId="54" borderId="0" applyNumberFormat="0" applyBorder="0" applyAlignment="0" applyProtection="0"/>
    <xf numFmtId="171" fontId="26" fillId="54" borderId="0" applyNumberFormat="0" applyBorder="0" applyAlignment="0" applyProtection="0"/>
    <xf numFmtId="171" fontId="26" fillId="55" borderId="0" applyNumberFormat="0" applyBorder="0" applyAlignment="0" applyProtection="0"/>
    <xf numFmtId="171" fontId="26" fillId="55" borderId="0" applyNumberFormat="0" applyBorder="0" applyAlignment="0" applyProtection="0"/>
    <xf numFmtId="171" fontId="26" fillId="55" borderId="0" applyNumberFormat="0" applyBorder="0" applyAlignment="0" applyProtection="0"/>
    <xf numFmtId="171" fontId="26" fillId="55" borderId="0" applyNumberFormat="0" applyBorder="0" applyAlignment="0" applyProtection="0"/>
    <xf numFmtId="171" fontId="26" fillId="55" borderId="0" applyNumberFormat="0" applyBorder="0" applyAlignment="0" applyProtection="0"/>
    <xf numFmtId="171" fontId="27" fillId="9" borderId="0" applyNumberFormat="0" applyBorder="0" applyAlignment="0" applyProtection="0"/>
    <xf numFmtId="171" fontId="27" fillId="9" borderId="0" applyNumberFormat="0" applyBorder="0" applyAlignment="0" applyProtection="0"/>
    <xf numFmtId="171" fontId="27" fillId="9" borderId="0" applyNumberFormat="0" applyBorder="0" applyAlignment="0" applyProtection="0"/>
    <xf numFmtId="171" fontId="28" fillId="9" borderId="0" applyNumberFormat="0" applyBorder="0" applyAlignment="0" applyProtection="0"/>
    <xf numFmtId="171" fontId="28" fillId="9" borderId="0" applyNumberFormat="0" applyBorder="0" applyAlignment="0" applyProtection="0"/>
    <xf numFmtId="171" fontId="26" fillId="56" borderId="0" applyNumberFormat="0" applyBorder="0" applyAlignment="0" applyProtection="0"/>
    <xf numFmtId="171" fontId="28" fillId="9" borderId="0" applyNumberFormat="0" applyBorder="0" applyAlignment="0" applyProtection="0"/>
    <xf numFmtId="171" fontId="26" fillId="5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171" fontId="26" fillId="56" borderId="0" applyNumberFormat="0" applyBorder="0" applyAlignment="0" applyProtection="0"/>
    <xf numFmtId="171" fontId="26" fillId="56" borderId="0" applyNumberFormat="0" applyBorder="0" applyAlignment="0" applyProtection="0"/>
    <xf numFmtId="171" fontId="26" fillId="56" borderId="0" applyNumberFormat="0" applyBorder="0" applyAlignment="0" applyProtection="0"/>
    <xf numFmtId="0" fontId="27" fillId="9" borderId="0" applyNumberFormat="0" applyBorder="0" applyAlignment="0" applyProtection="0"/>
    <xf numFmtId="171" fontId="26" fillId="56" borderId="0" applyNumberFormat="0" applyBorder="0" applyAlignment="0" applyProtection="0"/>
    <xf numFmtId="171" fontId="26" fillId="56" borderId="0" applyNumberFormat="0" applyBorder="0" applyAlignment="0" applyProtection="0"/>
    <xf numFmtId="171" fontId="26" fillId="56" borderId="0" applyNumberFormat="0" applyBorder="0" applyAlignment="0" applyProtection="0"/>
    <xf numFmtId="171" fontId="28" fillId="9" borderId="0" applyNumberFormat="0" applyBorder="0" applyAlignment="0" applyProtection="0"/>
    <xf numFmtId="171" fontId="28" fillId="9" borderId="0" applyNumberFormat="0" applyBorder="0" applyAlignment="0" applyProtection="0"/>
    <xf numFmtId="171" fontId="28" fillId="9" borderId="0" applyNumberFormat="0" applyBorder="0" applyAlignment="0" applyProtection="0"/>
    <xf numFmtId="171" fontId="28" fillId="9" borderId="0" applyNumberFormat="0" applyBorder="0" applyAlignment="0" applyProtection="0"/>
    <xf numFmtId="171" fontId="28" fillId="9" borderId="0" applyNumberFormat="0" applyBorder="0" applyAlignment="0" applyProtection="0"/>
    <xf numFmtId="171" fontId="28" fillId="9" borderId="0" applyNumberFormat="0" applyBorder="0" applyAlignment="0" applyProtection="0"/>
    <xf numFmtId="171" fontId="26" fillId="56" borderId="0" applyNumberFormat="0" applyBorder="0" applyAlignment="0" applyProtection="0"/>
    <xf numFmtId="171" fontId="26" fillId="56" borderId="0" applyNumberFormat="0" applyBorder="0" applyAlignment="0" applyProtection="0"/>
    <xf numFmtId="171" fontId="26" fillId="55" borderId="0" applyNumberFormat="0" applyBorder="0" applyAlignment="0" applyProtection="0"/>
    <xf numFmtId="171" fontId="26" fillId="55" borderId="0" applyNumberFormat="0" applyBorder="0" applyAlignment="0" applyProtection="0"/>
    <xf numFmtId="171" fontId="26" fillId="55" borderId="0" applyNumberFormat="0" applyBorder="0" applyAlignment="0" applyProtection="0"/>
    <xf numFmtId="171" fontId="26" fillId="55" borderId="0" applyNumberFormat="0" applyBorder="0" applyAlignment="0" applyProtection="0"/>
    <xf numFmtId="171" fontId="26" fillId="55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7" fillId="13" borderId="0" applyNumberFormat="0" applyBorder="0" applyAlignment="0" applyProtection="0"/>
    <xf numFmtId="171" fontId="27" fillId="13" borderId="0" applyNumberFormat="0" applyBorder="0" applyAlignment="0" applyProtection="0"/>
    <xf numFmtId="171" fontId="27" fillId="13" borderId="0" applyNumberFormat="0" applyBorder="0" applyAlignment="0" applyProtection="0"/>
    <xf numFmtId="171" fontId="28" fillId="13" borderId="0" applyNumberFormat="0" applyBorder="0" applyAlignment="0" applyProtection="0"/>
    <xf numFmtId="171" fontId="28" fillId="13" borderId="0" applyNumberFormat="0" applyBorder="0" applyAlignment="0" applyProtection="0"/>
    <xf numFmtId="171" fontId="26" fillId="51" borderId="0" applyNumberFormat="0" applyBorder="0" applyAlignment="0" applyProtection="0"/>
    <xf numFmtId="171" fontId="28" fillId="13" borderId="0" applyNumberFormat="0" applyBorder="0" applyAlignment="0" applyProtection="0"/>
    <xf numFmtId="171" fontId="26" fillId="5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0" fontId="27" fillId="13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8" fillId="13" borderId="0" applyNumberFormat="0" applyBorder="0" applyAlignment="0" applyProtection="0"/>
    <xf numFmtId="171" fontId="28" fillId="13" borderId="0" applyNumberFormat="0" applyBorder="0" applyAlignment="0" applyProtection="0"/>
    <xf numFmtId="171" fontId="28" fillId="13" borderId="0" applyNumberFormat="0" applyBorder="0" applyAlignment="0" applyProtection="0"/>
    <xf numFmtId="171" fontId="28" fillId="13" borderId="0" applyNumberFormat="0" applyBorder="0" applyAlignment="0" applyProtection="0"/>
    <xf numFmtId="171" fontId="28" fillId="13" borderId="0" applyNumberFormat="0" applyBorder="0" applyAlignment="0" applyProtection="0"/>
    <xf numFmtId="171" fontId="28" fillId="13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8" borderId="0" applyNumberFormat="0" applyBorder="0" applyAlignment="0" applyProtection="0"/>
    <xf numFmtId="171" fontId="26" fillId="58" borderId="0" applyNumberFormat="0" applyBorder="0" applyAlignment="0" applyProtection="0"/>
    <xf numFmtId="171" fontId="26" fillId="58" borderId="0" applyNumberFormat="0" applyBorder="0" applyAlignment="0" applyProtection="0"/>
    <xf numFmtId="171" fontId="26" fillId="58" borderId="0" applyNumberFormat="0" applyBorder="0" applyAlignment="0" applyProtection="0"/>
    <xf numFmtId="171" fontId="26" fillId="58" borderId="0" applyNumberFormat="0" applyBorder="0" applyAlignment="0" applyProtection="0"/>
    <xf numFmtId="171" fontId="27" fillId="17" borderId="0" applyNumberFormat="0" applyBorder="0" applyAlignment="0" applyProtection="0"/>
    <xf numFmtId="171" fontId="27" fillId="17" borderId="0" applyNumberFormat="0" applyBorder="0" applyAlignment="0" applyProtection="0"/>
    <xf numFmtId="171" fontId="27" fillId="17" borderId="0" applyNumberFormat="0" applyBorder="0" applyAlignment="0" applyProtection="0"/>
    <xf numFmtId="171" fontId="28" fillId="17" borderId="0" applyNumberFormat="0" applyBorder="0" applyAlignment="0" applyProtection="0"/>
    <xf numFmtId="171" fontId="28" fillId="17" borderId="0" applyNumberFormat="0" applyBorder="0" applyAlignment="0" applyProtection="0"/>
    <xf numFmtId="171" fontId="26" fillId="49" borderId="0" applyNumberFormat="0" applyBorder="0" applyAlignment="0" applyProtection="0"/>
    <xf numFmtId="171" fontId="28" fillId="17" borderId="0" applyNumberFormat="0" applyBorder="0" applyAlignment="0" applyProtection="0"/>
    <xf numFmtId="171" fontId="26" fillId="49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0" fontId="27" fillId="17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1" fontId="28" fillId="17" borderId="0" applyNumberFormat="0" applyBorder="0" applyAlignment="0" applyProtection="0"/>
    <xf numFmtId="171" fontId="28" fillId="17" borderId="0" applyNumberFormat="0" applyBorder="0" applyAlignment="0" applyProtection="0"/>
    <xf numFmtId="171" fontId="28" fillId="17" borderId="0" applyNumberFormat="0" applyBorder="0" applyAlignment="0" applyProtection="0"/>
    <xf numFmtId="171" fontId="28" fillId="17" borderId="0" applyNumberFormat="0" applyBorder="0" applyAlignment="0" applyProtection="0"/>
    <xf numFmtId="171" fontId="28" fillId="17" borderId="0" applyNumberFormat="0" applyBorder="0" applyAlignment="0" applyProtection="0"/>
    <xf numFmtId="171" fontId="28" fillId="17" borderId="0" applyNumberFormat="0" applyBorder="0" applyAlignment="0" applyProtection="0"/>
    <xf numFmtId="171" fontId="26" fillId="49" borderId="0" applyNumberFormat="0" applyBorder="0" applyAlignment="0" applyProtection="0"/>
    <xf numFmtId="171" fontId="26" fillId="49" borderId="0" applyNumberFormat="0" applyBorder="0" applyAlignment="0" applyProtection="0"/>
    <xf numFmtId="171" fontId="26" fillId="58" borderId="0" applyNumberFormat="0" applyBorder="0" applyAlignment="0" applyProtection="0"/>
    <xf numFmtId="171" fontId="26" fillId="58" borderId="0" applyNumberFormat="0" applyBorder="0" applyAlignment="0" applyProtection="0"/>
    <xf numFmtId="171" fontId="26" fillId="58" borderId="0" applyNumberFormat="0" applyBorder="0" applyAlignment="0" applyProtection="0"/>
    <xf numFmtId="171" fontId="26" fillId="58" borderId="0" applyNumberFormat="0" applyBorder="0" applyAlignment="0" applyProtection="0"/>
    <xf numFmtId="171" fontId="26" fillId="58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7" fillId="21" borderId="0" applyNumberFormat="0" applyBorder="0" applyAlignment="0" applyProtection="0"/>
    <xf numFmtId="171" fontId="27" fillId="21" borderId="0" applyNumberFormat="0" applyBorder="0" applyAlignment="0" applyProtection="0"/>
    <xf numFmtId="171" fontId="27" fillId="21" borderId="0" applyNumberFormat="0" applyBorder="0" applyAlignment="0" applyProtection="0"/>
    <xf numFmtId="171" fontId="28" fillId="21" borderId="0" applyNumberFormat="0" applyBorder="0" applyAlignment="0" applyProtection="0"/>
    <xf numFmtId="171" fontId="28" fillId="21" borderId="0" applyNumberFormat="0" applyBorder="0" applyAlignment="0" applyProtection="0"/>
    <xf numFmtId="171" fontId="26" fillId="59" borderId="0" applyNumberFormat="0" applyBorder="0" applyAlignment="0" applyProtection="0"/>
    <xf numFmtId="171" fontId="28" fillId="21" borderId="0" applyNumberFormat="0" applyBorder="0" applyAlignment="0" applyProtection="0"/>
    <xf numFmtId="171" fontId="26" fillId="59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171" fontId="26" fillId="59" borderId="0" applyNumberFormat="0" applyBorder="0" applyAlignment="0" applyProtection="0"/>
    <xf numFmtId="171" fontId="26" fillId="59" borderId="0" applyNumberFormat="0" applyBorder="0" applyAlignment="0" applyProtection="0"/>
    <xf numFmtId="171" fontId="26" fillId="59" borderId="0" applyNumberFormat="0" applyBorder="0" applyAlignment="0" applyProtection="0"/>
    <xf numFmtId="0" fontId="27" fillId="21" borderId="0" applyNumberFormat="0" applyBorder="0" applyAlignment="0" applyProtection="0"/>
    <xf numFmtId="171" fontId="26" fillId="59" borderId="0" applyNumberFormat="0" applyBorder="0" applyAlignment="0" applyProtection="0"/>
    <xf numFmtId="171" fontId="26" fillId="59" borderId="0" applyNumberFormat="0" applyBorder="0" applyAlignment="0" applyProtection="0"/>
    <xf numFmtId="171" fontId="26" fillId="59" borderId="0" applyNumberFormat="0" applyBorder="0" applyAlignment="0" applyProtection="0"/>
    <xf numFmtId="171" fontId="28" fillId="21" borderId="0" applyNumberFormat="0" applyBorder="0" applyAlignment="0" applyProtection="0"/>
    <xf numFmtId="171" fontId="28" fillId="21" borderId="0" applyNumberFormat="0" applyBorder="0" applyAlignment="0" applyProtection="0"/>
    <xf numFmtId="171" fontId="28" fillId="21" borderId="0" applyNumberFormat="0" applyBorder="0" applyAlignment="0" applyProtection="0"/>
    <xf numFmtId="171" fontId="28" fillId="21" borderId="0" applyNumberFormat="0" applyBorder="0" applyAlignment="0" applyProtection="0"/>
    <xf numFmtId="171" fontId="28" fillId="21" borderId="0" applyNumberFormat="0" applyBorder="0" applyAlignment="0" applyProtection="0"/>
    <xf numFmtId="171" fontId="28" fillId="21" borderId="0" applyNumberFormat="0" applyBorder="0" applyAlignment="0" applyProtection="0"/>
    <xf numFmtId="171" fontId="26" fillId="59" borderId="0" applyNumberFormat="0" applyBorder="0" applyAlignment="0" applyProtection="0"/>
    <xf numFmtId="171" fontId="26" fillId="59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2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7" fillId="25" borderId="0" applyNumberFormat="0" applyBorder="0" applyAlignment="0" applyProtection="0"/>
    <xf numFmtId="171" fontId="27" fillId="25" borderId="0" applyNumberFormat="0" applyBorder="0" applyAlignment="0" applyProtection="0"/>
    <xf numFmtId="171" fontId="27" fillId="25" borderId="0" applyNumberFormat="0" applyBorder="0" applyAlignment="0" applyProtection="0"/>
    <xf numFmtId="171" fontId="28" fillId="25" borderId="0" applyNumberFormat="0" applyBorder="0" applyAlignment="0" applyProtection="0"/>
    <xf numFmtId="171" fontId="28" fillId="25" borderId="0" applyNumberFormat="0" applyBorder="0" applyAlignment="0" applyProtection="0"/>
    <xf numFmtId="171" fontId="26" fillId="53" borderId="0" applyNumberFormat="0" applyBorder="0" applyAlignment="0" applyProtection="0"/>
    <xf numFmtId="171" fontId="28" fillId="25" borderId="0" applyNumberFormat="0" applyBorder="0" applyAlignment="0" applyProtection="0"/>
    <xf numFmtId="171" fontId="26" fillId="53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0" fontId="27" fillId="25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8" fillId="25" borderId="0" applyNumberFormat="0" applyBorder="0" applyAlignment="0" applyProtection="0"/>
    <xf numFmtId="171" fontId="28" fillId="25" borderId="0" applyNumberFormat="0" applyBorder="0" applyAlignment="0" applyProtection="0"/>
    <xf numFmtId="171" fontId="28" fillId="25" borderId="0" applyNumberFormat="0" applyBorder="0" applyAlignment="0" applyProtection="0"/>
    <xf numFmtId="171" fontId="28" fillId="25" borderId="0" applyNumberFormat="0" applyBorder="0" applyAlignment="0" applyProtection="0"/>
    <xf numFmtId="171" fontId="28" fillId="25" borderId="0" applyNumberFormat="0" applyBorder="0" applyAlignment="0" applyProtection="0"/>
    <xf numFmtId="171" fontId="28" fillId="25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3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7" fillId="29" borderId="0" applyNumberFormat="0" applyBorder="0" applyAlignment="0" applyProtection="0"/>
    <xf numFmtId="171" fontId="27" fillId="29" borderId="0" applyNumberFormat="0" applyBorder="0" applyAlignment="0" applyProtection="0"/>
    <xf numFmtId="171" fontId="27" fillId="29" borderId="0" applyNumberFormat="0" applyBorder="0" applyAlignment="0" applyProtection="0"/>
    <xf numFmtId="171" fontId="28" fillId="29" borderId="0" applyNumberFormat="0" applyBorder="0" applyAlignment="0" applyProtection="0"/>
    <xf numFmtId="171" fontId="28" fillId="29" borderId="0" applyNumberFormat="0" applyBorder="0" applyAlignment="0" applyProtection="0"/>
    <xf numFmtId="171" fontId="26" fillId="57" borderId="0" applyNumberFormat="0" applyBorder="0" applyAlignment="0" applyProtection="0"/>
    <xf numFmtId="171" fontId="28" fillId="29" borderId="0" applyNumberFormat="0" applyBorder="0" applyAlignment="0" applyProtection="0"/>
    <xf numFmtId="171" fontId="26" fillId="5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0" fontId="27" fillId="29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8" fillId="29" borderId="0" applyNumberFormat="0" applyBorder="0" applyAlignment="0" applyProtection="0"/>
    <xf numFmtId="171" fontId="28" fillId="29" borderId="0" applyNumberFormat="0" applyBorder="0" applyAlignment="0" applyProtection="0"/>
    <xf numFmtId="171" fontId="28" fillId="29" borderId="0" applyNumberFormat="0" applyBorder="0" applyAlignment="0" applyProtection="0"/>
    <xf numFmtId="171" fontId="28" fillId="29" borderId="0" applyNumberFormat="0" applyBorder="0" applyAlignment="0" applyProtection="0"/>
    <xf numFmtId="171" fontId="28" fillId="29" borderId="0" applyNumberFormat="0" applyBorder="0" applyAlignment="0" applyProtection="0"/>
    <xf numFmtId="171" fontId="28" fillId="29" borderId="0" applyNumberFormat="0" applyBorder="0" applyAlignment="0" applyProtection="0"/>
    <xf numFmtId="171" fontId="26" fillId="57" borderId="0" applyNumberFormat="0" applyBorder="0" applyAlignment="0" applyProtection="0"/>
    <xf numFmtId="171" fontId="26" fillId="57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6" fillId="51" borderId="0" applyNumberFormat="0" applyBorder="0" applyAlignment="0" applyProtection="0"/>
    <xf numFmtId="171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30" fillId="3" borderId="0" applyNumberFormat="0" applyBorder="0" applyAlignment="0" applyProtection="0"/>
    <xf numFmtId="171" fontId="30" fillId="3" borderId="0" applyNumberFormat="0" applyBorder="0" applyAlignment="0" applyProtection="0"/>
    <xf numFmtId="171" fontId="30" fillId="3" borderId="0" applyNumberFormat="0" applyBorder="0" applyAlignment="0" applyProtection="0"/>
    <xf numFmtId="171" fontId="31" fillId="3" borderId="0" applyNumberFormat="0" applyBorder="0" applyAlignment="0" applyProtection="0"/>
    <xf numFmtId="171" fontId="31" fillId="3" borderId="0" applyNumberFormat="0" applyBorder="0" applyAlignment="0" applyProtection="0"/>
    <xf numFmtId="171" fontId="29" fillId="44" borderId="0" applyNumberFormat="0" applyBorder="0" applyAlignment="0" applyProtection="0"/>
    <xf numFmtId="171" fontId="31" fillId="3" borderId="0" applyNumberFormat="0" applyBorder="0" applyAlignment="0" applyProtection="0"/>
    <xf numFmtId="171" fontId="29" fillId="44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1" fontId="29" fillId="44" borderId="0" applyNumberFormat="0" applyBorder="0" applyAlignment="0" applyProtection="0"/>
    <xf numFmtId="171" fontId="29" fillId="44" borderId="0" applyNumberFormat="0" applyBorder="0" applyAlignment="0" applyProtection="0"/>
    <xf numFmtId="171" fontId="29" fillId="44" borderId="0" applyNumberFormat="0" applyBorder="0" applyAlignment="0" applyProtection="0"/>
    <xf numFmtId="0" fontId="30" fillId="3" borderId="0" applyNumberFormat="0" applyBorder="0" applyAlignment="0" applyProtection="0"/>
    <xf numFmtId="171" fontId="29" fillId="44" borderId="0" applyNumberFormat="0" applyBorder="0" applyAlignment="0" applyProtection="0"/>
    <xf numFmtId="171" fontId="29" fillId="44" borderId="0" applyNumberFormat="0" applyBorder="0" applyAlignment="0" applyProtection="0"/>
    <xf numFmtId="171" fontId="29" fillId="44" borderId="0" applyNumberFormat="0" applyBorder="0" applyAlignment="0" applyProtection="0"/>
    <xf numFmtId="171" fontId="31" fillId="3" borderId="0" applyNumberFormat="0" applyBorder="0" applyAlignment="0" applyProtection="0"/>
    <xf numFmtId="171" fontId="31" fillId="3" borderId="0" applyNumberFormat="0" applyBorder="0" applyAlignment="0" applyProtection="0"/>
    <xf numFmtId="171" fontId="31" fillId="3" borderId="0" applyNumberFormat="0" applyBorder="0" applyAlignment="0" applyProtection="0"/>
    <xf numFmtId="171" fontId="31" fillId="3" borderId="0" applyNumberFormat="0" applyBorder="0" applyAlignment="0" applyProtection="0"/>
    <xf numFmtId="171" fontId="31" fillId="3" borderId="0" applyNumberFormat="0" applyBorder="0" applyAlignment="0" applyProtection="0"/>
    <xf numFmtId="171" fontId="31" fillId="3" borderId="0" applyNumberFormat="0" applyBorder="0" applyAlignment="0" applyProtection="0"/>
    <xf numFmtId="171" fontId="29" fillId="44" borderId="0" applyNumberFormat="0" applyBorder="0" applyAlignment="0" applyProtection="0"/>
    <xf numFmtId="171" fontId="29" fillId="44" borderId="0" applyNumberFormat="0" applyBorder="0" applyAlignment="0" applyProtection="0"/>
    <xf numFmtId="171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29" fillId="40" borderId="0" applyNumberFormat="0" applyBorder="0" applyAlignment="0" applyProtection="0"/>
    <xf numFmtId="171" fontId="32" fillId="60" borderId="25" applyNumberFormat="0" applyAlignment="0" applyProtection="0"/>
    <xf numFmtId="171" fontId="32" fillId="60" borderId="25" applyNumberFormat="0" applyAlignment="0" applyProtection="0"/>
    <xf numFmtId="171" fontId="32" fillId="60" borderId="25" applyNumberFormat="0" applyAlignment="0" applyProtection="0"/>
    <xf numFmtId="171" fontId="32" fillId="60" borderId="25" applyNumberFormat="0" applyAlignment="0" applyProtection="0"/>
    <xf numFmtId="171" fontId="32" fillId="60" borderId="25" applyNumberFormat="0" applyAlignment="0" applyProtection="0"/>
    <xf numFmtId="171" fontId="33" fillId="6" borderId="4" applyNumberFormat="0" applyAlignment="0" applyProtection="0"/>
    <xf numFmtId="171" fontId="33" fillId="6" borderId="4" applyNumberFormat="0" applyAlignment="0" applyProtection="0"/>
    <xf numFmtId="171" fontId="33" fillId="6" borderId="4" applyNumberFormat="0" applyAlignment="0" applyProtection="0"/>
    <xf numFmtId="171" fontId="34" fillId="6" borderId="4" applyNumberFormat="0" applyAlignment="0" applyProtection="0"/>
    <xf numFmtId="171" fontId="34" fillId="6" borderId="4" applyNumberFormat="0" applyAlignment="0" applyProtection="0"/>
    <xf numFmtId="171" fontId="35" fillId="61" borderId="25" applyNumberFormat="0" applyAlignment="0" applyProtection="0"/>
    <xf numFmtId="171" fontId="34" fillId="6" borderId="4" applyNumberFormat="0" applyAlignment="0" applyProtection="0"/>
    <xf numFmtId="171" fontId="35" fillId="61" borderId="25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171" fontId="35" fillId="61" borderId="25" applyNumberFormat="0" applyAlignment="0" applyProtection="0"/>
    <xf numFmtId="171" fontId="35" fillId="61" borderId="25" applyNumberFormat="0" applyAlignment="0" applyProtection="0"/>
    <xf numFmtId="171" fontId="35" fillId="61" borderId="25" applyNumberFormat="0" applyAlignment="0" applyProtection="0"/>
    <xf numFmtId="0" fontId="33" fillId="6" borderId="4" applyNumberFormat="0" applyAlignment="0" applyProtection="0"/>
    <xf numFmtId="171" fontId="35" fillId="61" borderId="25" applyNumberFormat="0" applyAlignment="0" applyProtection="0"/>
    <xf numFmtId="171" fontId="35" fillId="61" borderId="25" applyNumberFormat="0" applyAlignment="0" applyProtection="0"/>
    <xf numFmtId="171" fontId="35" fillId="61" borderId="25" applyNumberFormat="0" applyAlignment="0" applyProtection="0"/>
    <xf numFmtId="171" fontId="34" fillId="6" borderId="4" applyNumberFormat="0" applyAlignment="0" applyProtection="0"/>
    <xf numFmtId="171" fontId="34" fillId="6" borderId="4" applyNumberFormat="0" applyAlignment="0" applyProtection="0"/>
    <xf numFmtId="171" fontId="34" fillId="6" borderId="4" applyNumberFormat="0" applyAlignment="0" applyProtection="0"/>
    <xf numFmtId="171" fontId="34" fillId="6" borderId="4" applyNumberFormat="0" applyAlignment="0" applyProtection="0"/>
    <xf numFmtId="171" fontId="34" fillId="6" borderId="4" applyNumberFormat="0" applyAlignment="0" applyProtection="0"/>
    <xf numFmtId="171" fontId="34" fillId="6" borderId="4" applyNumberFormat="0" applyAlignment="0" applyProtection="0"/>
    <xf numFmtId="171" fontId="35" fillId="61" borderId="25" applyNumberFormat="0" applyAlignment="0" applyProtection="0"/>
    <xf numFmtId="171" fontId="35" fillId="61" borderId="25" applyNumberFormat="0" applyAlignment="0" applyProtection="0"/>
    <xf numFmtId="171" fontId="32" fillId="60" borderId="25" applyNumberFormat="0" applyAlignment="0" applyProtection="0"/>
    <xf numFmtId="171" fontId="32" fillId="60" borderId="25" applyNumberFormat="0" applyAlignment="0" applyProtection="0"/>
    <xf numFmtId="171" fontId="32" fillId="60" borderId="25" applyNumberFormat="0" applyAlignment="0" applyProtection="0"/>
    <xf numFmtId="171" fontId="32" fillId="60" borderId="25" applyNumberFormat="0" applyAlignment="0" applyProtection="0"/>
    <xf numFmtId="171" fontId="32" fillId="60" borderId="25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7" fillId="7" borderId="7" applyNumberFormat="0" applyAlignment="0" applyProtection="0"/>
    <xf numFmtId="171" fontId="37" fillId="7" borderId="7" applyNumberFormat="0" applyAlignment="0" applyProtection="0"/>
    <xf numFmtId="171" fontId="37" fillId="7" borderId="7" applyNumberFormat="0" applyAlignment="0" applyProtection="0"/>
    <xf numFmtId="171" fontId="38" fillId="7" borderId="7" applyNumberFormat="0" applyAlignment="0" applyProtection="0"/>
    <xf numFmtId="171" fontId="38" fillId="7" borderId="7" applyNumberFormat="0" applyAlignment="0" applyProtection="0"/>
    <xf numFmtId="171" fontId="36" fillId="62" borderId="26" applyNumberFormat="0" applyAlignment="0" applyProtection="0"/>
    <xf numFmtId="171" fontId="38" fillId="7" borderId="7" applyNumberFormat="0" applyAlignment="0" applyProtection="0"/>
    <xf numFmtId="171" fontId="36" fillId="62" borderId="26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0" fontId="37" fillId="7" borderId="7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0" fontId="37" fillId="7" borderId="7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8" fillId="7" borderId="7" applyNumberFormat="0" applyAlignment="0" applyProtection="0"/>
    <xf numFmtId="171" fontId="38" fillId="7" borderId="7" applyNumberFormat="0" applyAlignment="0" applyProtection="0"/>
    <xf numFmtId="171" fontId="38" fillId="7" borderId="7" applyNumberFormat="0" applyAlignment="0" applyProtection="0"/>
    <xf numFmtId="171" fontId="38" fillId="7" borderId="7" applyNumberFormat="0" applyAlignment="0" applyProtection="0"/>
    <xf numFmtId="171" fontId="38" fillId="7" borderId="7" applyNumberFormat="0" applyAlignment="0" applyProtection="0"/>
    <xf numFmtId="171" fontId="38" fillId="7" borderId="7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171" fontId="36" fillId="62" borderId="26" applyNumberFormat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6" fillId="0" borderId="0" applyProtection="0"/>
    <xf numFmtId="171" fontId="46" fillId="0" borderId="0" applyProtection="0"/>
    <xf numFmtId="171" fontId="46" fillId="0" borderId="0" applyProtection="0"/>
    <xf numFmtId="171" fontId="46" fillId="0" borderId="0" applyProtection="0"/>
    <xf numFmtId="171" fontId="46" fillId="0" borderId="0" applyProtection="0"/>
    <xf numFmtId="171" fontId="46" fillId="0" borderId="0" applyProtection="0"/>
    <xf numFmtId="171" fontId="46" fillId="0" borderId="0" applyProtection="0"/>
    <xf numFmtId="171" fontId="47" fillId="0" borderId="0" applyProtection="0"/>
    <xf numFmtId="171" fontId="47" fillId="0" borderId="0" applyProtection="0"/>
    <xf numFmtId="171" fontId="47" fillId="0" borderId="0" applyProtection="0"/>
    <xf numFmtId="171" fontId="47" fillId="0" borderId="0" applyProtection="0"/>
    <xf numFmtId="171" fontId="47" fillId="0" borderId="0" applyProtection="0"/>
    <xf numFmtId="171" fontId="47" fillId="0" borderId="0" applyProtection="0"/>
    <xf numFmtId="171" fontId="47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48" fillId="0" borderId="0" applyProtection="0"/>
    <xf numFmtId="171" fontId="39" fillId="0" borderId="0" applyProtection="0"/>
    <xf numFmtId="171" fontId="39" fillId="0" borderId="0" applyProtection="0"/>
    <xf numFmtId="171" fontId="39" fillId="0" borderId="0" applyProtection="0"/>
    <xf numFmtId="171" fontId="39" fillId="0" borderId="0" applyProtection="0"/>
    <xf numFmtId="171" fontId="39" fillId="0" borderId="0" applyProtection="0"/>
    <xf numFmtId="171" fontId="39" fillId="0" borderId="0" applyProtection="0"/>
    <xf numFmtId="171" fontId="39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5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171" fontId="49" fillId="0" borderId="0" applyProtection="0"/>
    <xf numFmtId="2" fontId="39" fillId="0" borderId="0" applyFont="0" applyFill="0" applyBorder="0" applyAlignment="0" applyProtection="0"/>
    <xf numFmtId="171" fontId="50" fillId="42" borderId="0" applyNumberFormat="0" applyBorder="0" applyAlignment="0" applyProtection="0"/>
    <xf numFmtId="171" fontId="50" fillId="42" borderId="0" applyNumberFormat="0" applyBorder="0" applyAlignment="0" applyProtection="0"/>
    <xf numFmtId="171" fontId="50" fillId="42" borderId="0" applyNumberFormat="0" applyBorder="0" applyAlignment="0" applyProtection="0"/>
    <xf numFmtId="171" fontId="50" fillId="42" borderId="0" applyNumberFormat="0" applyBorder="0" applyAlignment="0" applyProtection="0"/>
    <xf numFmtId="171" fontId="50" fillId="42" borderId="0" applyNumberFormat="0" applyBorder="0" applyAlignment="0" applyProtection="0"/>
    <xf numFmtId="171" fontId="51" fillId="2" borderId="0" applyNumberFormat="0" applyBorder="0" applyAlignment="0" applyProtection="0"/>
    <xf numFmtId="171" fontId="51" fillId="2" borderId="0" applyNumberFormat="0" applyBorder="0" applyAlignment="0" applyProtection="0"/>
    <xf numFmtId="171" fontId="51" fillId="2" borderId="0" applyNumberFormat="0" applyBorder="0" applyAlignment="0" applyProtection="0"/>
    <xf numFmtId="171" fontId="52" fillId="2" borderId="0" applyNumberFormat="0" applyBorder="0" applyAlignment="0" applyProtection="0"/>
    <xf numFmtId="171" fontId="52" fillId="2" borderId="0" applyNumberFormat="0" applyBorder="0" applyAlignment="0" applyProtection="0"/>
    <xf numFmtId="171" fontId="50" fillId="46" borderId="0" applyNumberFormat="0" applyBorder="0" applyAlignment="0" applyProtection="0"/>
    <xf numFmtId="171" fontId="52" fillId="2" borderId="0" applyNumberFormat="0" applyBorder="0" applyAlignment="0" applyProtection="0"/>
    <xf numFmtId="171" fontId="50" fillId="46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71" fontId="50" fillId="46" borderId="0" applyNumberFormat="0" applyBorder="0" applyAlignment="0" applyProtection="0"/>
    <xf numFmtId="171" fontId="50" fillId="46" borderId="0" applyNumberFormat="0" applyBorder="0" applyAlignment="0" applyProtection="0"/>
    <xf numFmtId="171" fontId="50" fillId="46" borderId="0" applyNumberFormat="0" applyBorder="0" applyAlignment="0" applyProtection="0"/>
    <xf numFmtId="0" fontId="51" fillId="2" borderId="0" applyNumberFormat="0" applyBorder="0" applyAlignment="0" applyProtection="0"/>
    <xf numFmtId="171" fontId="50" fillId="46" borderId="0" applyNumberFormat="0" applyBorder="0" applyAlignment="0" applyProtection="0"/>
    <xf numFmtId="171" fontId="50" fillId="46" borderId="0" applyNumberFormat="0" applyBorder="0" applyAlignment="0" applyProtection="0"/>
    <xf numFmtId="171" fontId="50" fillId="46" borderId="0" applyNumberFormat="0" applyBorder="0" applyAlignment="0" applyProtection="0"/>
    <xf numFmtId="171" fontId="52" fillId="2" borderId="0" applyNumberFormat="0" applyBorder="0" applyAlignment="0" applyProtection="0"/>
    <xf numFmtId="171" fontId="52" fillId="2" borderId="0" applyNumberFormat="0" applyBorder="0" applyAlignment="0" applyProtection="0"/>
    <xf numFmtId="171" fontId="52" fillId="2" borderId="0" applyNumberFormat="0" applyBorder="0" applyAlignment="0" applyProtection="0"/>
    <xf numFmtId="171" fontId="52" fillId="2" borderId="0" applyNumberFormat="0" applyBorder="0" applyAlignment="0" applyProtection="0"/>
    <xf numFmtId="171" fontId="52" fillId="2" borderId="0" applyNumberFormat="0" applyBorder="0" applyAlignment="0" applyProtection="0"/>
    <xf numFmtId="171" fontId="52" fillId="2" borderId="0" applyNumberFormat="0" applyBorder="0" applyAlignment="0" applyProtection="0"/>
    <xf numFmtId="171" fontId="50" fillId="46" borderId="0" applyNumberFormat="0" applyBorder="0" applyAlignment="0" applyProtection="0"/>
    <xf numFmtId="171" fontId="50" fillId="46" borderId="0" applyNumberFormat="0" applyBorder="0" applyAlignment="0" applyProtection="0"/>
    <xf numFmtId="171" fontId="50" fillId="42" borderId="0" applyNumberFormat="0" applyBorder="0" applyAlignment="0" applyProtection="0"/>
    <xf numFmtId="171" fontId="50" fillId="42" borderId="0" applyNumberFormat="0" applyBorder="0" applyAlignment="0" applyProtection="0"/>
    <xf numFmtId="171" fontId="50" fillId="42" borderId="0" applyNumberFormat="0" applyBorder="0" applyAlignment="0" applyProtection="0"/>
    <xf numFmtId="171" fontId="50" fillId="42" borderId="0" applyNumberFormat="0" applyBorder="0" applyAlignment="0" applyProtection="0"/>
    <xf numFmtId="171" fontId="50" fillId="42" borderId="0" applyNumberFormat="0" applyBorder="0" applyAlignment="0" applyProtection="0"/>
    <xf numFmtId="171" fontId="53" fillId="0" borderId="27" applyNumberFormat="0" applyFill="0" applyAlignment="0" applyProtection="0"/>
    <xf numFmtId="171" fontId="53" fillId="0" borderId="27" applyNumberFormat="0" applyFill="0" applyAlignment="0" applyProtection="0"/>
    <xf numFmtId="171" fontId="53" fillId="0" borderId="27" applyNumberFormat="0" applyFill="0" applyAlignment="0" applyProtection="0"/>
    <xf numFmtId="171" fontId="53" fillId="0" borderId="27" applyNumberFormat="0" applyFill="0" applyAlignment="0" applyProtection="0"/>
    <xf numFmtId="171" fontId="53" fillId="0" borderId="27" applyNumberFormat="0" applyFill="0" applyAlignment="0" applyProtection="0"/>
    <xf numFmtId="171" fontId="54" fillId="0" borderId="1" applyNumberFormat="0" applyFill="0" applyAlignment="0" applyProtection="0"/>
    <xf numFmtId="171" fontId="54" fillId="0" borderId="1" applyNumberFormat="0" applyFill="0" applyAlignment="0" applyProtection="0"/>
    <xf numFmtId="171" fontId="54" fillId="0" borderId="1" applyNumberFormat="0" applyFill="0" applyAlignment="0" applyProtection="0"/>
    <xf numFmtId="171" fontId="2" fillId="0" borderId="1" applyNumberFormat="0" applyFill="0" applyAlignment="0" applyProtection="0"/>
    <xf numFmtId="171" fontId="2" fillId="0" borderId="1" applyNumberFormat="0" applyFill="0" applyAlignment="0" applyProtection="0"/>
    <xf numFmtId="171" fontId="55" fillId="0" borderId="28" applyNumberFormat="0" applyFill="0" applyAlignment="0" applyProtection="0"/>
    <xf numFmtId="171" fontId="2" fillId="0" borderId="1" applyNumberFormat="0" applyFill="0" applyAlignment="0" applyProtection="0"/>
    <xf numFmtId="171" fontId="55" fillId="0" borderId="28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171" fontId="55" fillId="0" borderId="28" applyNumberFormat="0" applyFill="0" applyAlignment="0" applyProtection="0"/>
    <xf numFmtId="171" fontId="55" fillId="0" borderId="28" applyNumberFormat="0" applyFill="0" applyAlignment="0" applyProtection="0"/>
    <xf numFmtId="171" fontId="55" fillId="0" borderId="28" applyNumberFormat="0" applyFill="0" applyAlignment="0" applyProtection="0"/>
    <xf numFmtId="0" fontId="54" fillId="0" borderId="1" applyNumberFormat="0" applyFill="0" applyAlignment="0" applyProtection="0"/>
    <xf numFmtId="171" fontId="55" fillId="0" borderId="28" applyNumberFormat="0" applyFill="0" applyAlignment="0" applyProtection="0"/>
    <xf numFmtId="171" fontId="55" fillId="0" borderId="28" applyNumberFormat="0" applyFill="0" applyAlignment="0" applyProtection="0"/>
    <xf numFmtId="171" fontId="55" fillId="0" borderId="28" applyNumberFormat="0" applyFill="0" applyAlignment="0" applyProtection="0"/>
    <xf numFmtId="171" fontId="2" fillId="0" borderId="1" applyNumberFormat="0" applyFill="0" applyAlignment="0" applyProtection="0"/>
    <xf numFmtId="171" fontId="2" fillId="0" borderId="1" applyNumberFormat="0" applyFill="0" applyAlignment="0" applyProtection="0"/>
    <xf numFmtId="171" fontId="2" fillId="0" borderId="1" applyNumberFormat="0" applyFill="0" applyAlignment="0" applyProtection="0"/>
    <xf numFmtId="171" fontId="56" fillId="0" borderId="0" applyNumberFormat="0" applyFill="0" applyBorder="0" applyAlignment="0" applyProtection="0"/>
    <xf numFmtId="171" fontId="56" fillId="0" borderId="0" applyNumberFormat="0" applyFill="0" applyBorder="0" applyAlignment="0" applyProtection="0"/>
    <xf numFmtId="171" fontId="2" fillId="0" borderId="1" applyNumberFormat="0" applyFill="0" applyAlignment="0" applyProtection="0"/>
    <xf numFmtId="171" fontId="2" fillId="0" borderId="1" applyNumberFormat="0" applyFill="0" applyAlignment="0" applyProtection="0"/>
    <xf numFmtId="171" fontId="2" fillId="0" borderId="1" applyNumberFormat="0" applyFill="0" applyAlignment="0" applyProtection="0"/>
    <xf numFmtId="171" fontId="55" fillId="0" borderId="28" applyNumberFormat="0" applyFill="0" applyAlignment="0" applyProtection="0"/>
    <xf numFmtId="171" fontId="55" fillId="0" borderId="28" applyNumberFormat="0" applyFill="0" applyAlignment="0" applyProtection="0"/>
    <xf numFmtId="171" fontId="53" fillId="0" borderId="27" applyNumberFormat="0" applyFill="0" applyAlignment="0" applyProtection="0"/>
    <xf numFmtId="171" fontId="53" fillId="0" borderId="27" applyNumberFormat="0" applyFill="0" applyAlignment="0" applyProtection="0"/>
    <xf numFmtId="171" fontId="53" fillId="0" borderId="27" applyNumberFormat="0" applyFill="0" applyAlignment="0" applyProtection="0"/>
    <xf numFmtId="171" fontId="53" fillId="0" borderId="27" applyNumberFormat="0" applyFill="0" applyAlignment="0" applyProtection="0"/>
    <xf numFmtId="171" fontId="53" fillId="0" borderId="27" applyNumberFormat="0" applyFill="0" applyAlignment="0" applyProtection="0"/>
    <xf numFmtId="171" fontId="57" fillId="0" borderId="29" applyNumberFormat="0" applyFill="0" applyAlignment="0" applyProtection="0"/>
    <xf numFmtId="171" fontId="57" fillId="0" borderId="29" applyNumberFormat="0" applyFill="0" applyAlignment="0" applyProtection="0"/>
    <xf numFmtId="171" fontId="57" fillId="0" borderId="29" applyNumberFormat="0" applyFill="0" applyAlignment="0" applyProtection="0"/>
    <xf numFmtId="171" fontId="57" fillId="0" borderId="29" applyNumberFormat="0" applyFill="0" applyAlignment="0" applyProtection="0"/>
    <xf numFmtId="171" fontId="57" fillId="0" borderId="29" applyNumberFormat="0" applyFill="0" applyAlignment="0" applyProtection="0"/>
    <xf numFmtId="171" fontId="58" fillId="0" borderId="2" applyNumberFormat="0" applyFill="0" applyAlignment="0" applyProtection="0"/>
    <xf numFmtId="171" fontId="58" fillId="0" borderId="2" applyNumberFormat="0" applyFill="0" applyAlignment="0" applyProtection="0"/>
    <xf numFmtId="171" fontId="58" fillId="0" borderId="2" applyNumberFormat="0" applyFill="0" applyAlignment="0" applyProtection="0"/>
    <xf numFmtId="171" fontId="3" fillId="0" borderId="2" applyNumberFormat="0" applyFill="0" applyAlignment="0" applyProtection="0"/>
    <xf numFmtId="171" fontId="3" fillId="0" borderId="2" applyNumberFormat="0" applyFill="0" applyAlignment="0" applyProtection="0"/>
    <xf numFmtId="171" fontId="59" fillId="0" borderId="30" applyNumberFormat="0" applyFill="0" applyAlignment="0" applyProtection="0"/>
    <xf numFmtId="171" fontId="3" fillId="0" borderId="2" applyNumberFormat="0" applyFill="0" applyAlignment="0" applyProtection="0"/>
    <xf numFmtId="171" fontId="59" fillId="0" borderId="30" applyNumberFormat="0" applyFill="0" applyAlignment="0" applyProtection="0"/>
    <xf numFmtId="0" fontId="58" fillId="0" borderId="2" applyNumberFormat="0" applyFill="0" applyAlignment="0" applyProtection="0"/>
    <xf numFmtId="0" fontId="58" fillId="0" borderId="2" applyNumberFormat="0" applyFill="0" applyAlignment="0" applyProtection="0"/>
    <xf numFmtId="0" fontId="58" fillId="0" borderId="2" applyNumberFormat="0" applyFill="0" applyAlignment="0" applyProtection="0"/>
    <xf numFmtId="0" fontId="58" fillId="0" borderId="2" applyNumberFormat="0" applyFill="0" applyAlignment="0" applyProtection="0"/>
    <xf numFmtId="171" fontId="59" fillId="0" borderId="30" applyNumberFormat="0" applyFill="0" applyAlignment="0" applyProtection="0"/>
    <xf numFmtId="171" fontId="59" fillId="0" borderId="30" applyNumberFormat="0" applyFill="0" applyAlignment="0" applyProtection="0"/>
    <xf numFmtId="171" fontId="59" fillId="0" borderId="30" applyNumberFormat="0" applyFill="0" applyAlignment="0" applyProtection="0"/>
    <xf numFmtId="0" fontId="58" fillId="0" borderId="2" applyNumberFormat="0" applyFill="0" applyAlignment="0" applyProtection="0"/>
    <xf numFmtId="171" fontId="59" fillId="0" borderId="30" applyNumberFormat="0" applyFill="0" applyAlignment="0" applyProtection="0"/>
    <xf numFmtId="171" fontId="59" fillId="0" borderId="30" applyNumberFormat="0" applyFill="0" applyAlignment="0" applyProtection="0"/>
    <xf numFmtId="171" fontId="59" fillId="0" borderId="30" applyNumberFormat="0" applyFill="0" applyAlignment="0" applyProtection="0"/>
    <xf numFmtId="171" fontId="3" fillId="0" borderId="2" applyNumberFormat="0" applyFill="0" applyAlignment="0" applyProtection="0"/>
    <xf numFmtId="171" fontId="3" fillId="0" borderId="2" applyNumberFormat="0" applyFill="0" applyAlignment="0" applyProtection="0"/>
    <xf numFmtId="171" fontId="3" fillId="0" borderId="2" applyNumberFormat="0" applyFill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3" fillId="0" borderId="2" applyNumberFormat="0" applyFill="0" applyAlignment="0" applyProtection="0"/>
    <xf numFmtId="171" fontId="3" fillId="0" borderId="2" applyNumberFormat="0" applyFill="0" applyAlignment="0" applyProtection="0"/>
    <xf numFmtId="171" fontId="3" fillId="0" borderId="2" applyNumberFormat="0" applyFill="0" applyAlignment="0" applyProtection="0"/>
    <xf numFmtId="171" fontId="59" fillId="0" borderId="30" applyNumberFormat="0" applyFill="0" applyAlignment="0" applyProtection="0"/>
    <xf numFmtId="171" fontId="59" fillId="0" borderId="30" applyNumberFormat="0" applyFill="0" applyAlignment="0" applyProtection="0"/>
    <xf numFmtId="171" fontId="57" fillId="0" borderId="29" applyNumberFormat="0" applyFill="0" applyAlignment="0" applyProtection="0"/>
    <xf numFmtId="171" fontId="57" fillId="0" borderId="29" applyNumberFormat="0" applyFill="0" applyAlignment="0" applyProtection="0"/>
    <xf numFmtId="171" fontId="57" fillId="0" borderId="29" applyNumberFormat="0" applyFill="0" applyAlignment="0" applyProtection="0"/>
    <xf numFmtId="171" fontId="57" fillId="0" borderId="29" applyNumberFormat="0" applyFill="0" applyAlignment="0" applyProtection="0"/>
    <xf numFmtId="171" fontId="57" fillId="0" borderId="29" applyNumberFormat="0" applyFill="0" applyAlignment="0" applyProtection="0"/>
    <xf numFmtId="171" fontId="61" fillId="0" borderId="31" applyNumberFormat="0" applyFill="0" applyAlignment="0" applyProtection="0"/>
    <xf numFmtId="171" fontId="61" fillId="0" borderId="31" applyNumberFormat="0" applyFill="0" applyAlignment="0" applyProtection="0"/>
    <xf numFmtId="171" fontId="61" fillId="0" borderId="31" applyNumberFormat="0" applyFill="0" applyAlignment="0" applyProtection="0"/>
    <xf numFmtId="171" fontId="61" fillId="0" borderId="31" applyNumberFormat="0" applyFill="0" applyAlignment="0" applyProtection="0"/>
    <xf numFmtId="171" fontId="61" fillId="0" borderId="31" applyNumberFormat="0" applyFill="0" applyAlignment="0" applyProtection="0"/>
    <xf numFmtId="171" fontId="62" fillId="0" borderId="3" applyNumberFormat="0" applyFill="0" applyAlignment="0" applyProtection="0"/>
    <xf numFmtId="171" fontId="62" fillId="0" borderId="3" applyNumberFormat="0" applyFill="0" applyAlignment="0" applyProtection="0"/>
    <xf numFmtId="171" fontId="62" fillId="0" borderId="3" applyNumberFormat="0" applyFill="0" applyAlignment="0" applyProtection="0"/>
    <xf numFmtId="171" fontId="4" fillId="0" borderId="3" applyNumberFormat="0" applyFill="0" applyAlignment="0" applyProtection="0"/>
    <xf numFmtId="171" fontId="4" fillId="0" borderId="3" applyNumberFormat="0" applyFill="0" applyAlignment="0" applyProtection="0"/>
    <xf numFmtId="171" fontId="63" fillId="0" borderId="32" applyNumberFormat="0" applyFill="0" applyAlignment="0" applyProtection="0"/>
    <xf numFmtId="171" fontId="4" fillId="0" borderId="3" applyNumberFormat="0" applyFill="0" applyAlignment="0" applyProtection="0"/>
    <xf numFmtId="171" fontId="63" fillId="0" borderId="32" applyNumberFormat="0" applyFill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0" fontId="62" fillId="0" borderId="3" applyNumberFormat="0" applyFill="0" applyAlignment="0" applyProtection="0"/>
    <xf numFmtId="171" fontId="63" fillId="0" borderId="32" applyNumberFormat="0" applyFill="0" applyAlignment="0" applyProtection="0"/>
    <xf numFmtId="171" fontId="63" fillId="0" borderId="32" applyNumberFormat="0" applyFill="0" applyAlignment="0" applyProtection="0"/>
    <xf numFmtId="171" fontId="63" fillId="0" borderId="32" applyNumberFormat="0" applyFill="0" applyAlignment="0" applyProtection="0"/>
    <xf numFmtId="0" fontId="62" fillId="0" borderId="3" applyNumberFormat="0" applyFill="0" applyAlignment="0" applyProtection="0"/>
    <xf numFmtId="171" fontId="63" fillId="0" borderId="32" applyNumberFormat="0" applyFill="0" applyAlignment="0" applyProtection="0"/>
    <xf numFmtId="171" fontId="63" fillId="0" borderId="32" applyNumberFormat="0" applyFill="0" applyAlignment="0" applyProtection="0"/>
    <xf numFmtId="171" fontId="63" fillId="0" borderId="32" applyNumberFormat="0" applyFill="0" applyAlignment="0" applyProtection="0"/>
    <xf numFmtId="171" fontId="4" fillId="0" borderId="3" applyNumberFormat="0" applyFill="0" applyAlignment="0" applyProtection="0"/>
    <xf numFmtId="171" fontId="4" fillId="0" borderId="3" applyNumberFormat="0" applyFill="0" applyAlignment="0" applyProtection="0"/>
    <xf numFmtId="171" fontId="4" fillId="0" borderId="3" applyNumberFormat="0" applyFill="0" applyAlignment="0" applyProtection="0"/>
    <xf numFmtId="171" fontId="4" fillId="0" borderId="3" applyNumberFormat="0" applyFill="0" applyAlignment="0" applyProtection="0"/>
    <xf numFmtId="171" fontId="4" fillId="0" borderId="3" applyNumberFormat="0" applyFill="0" applyAlignment="0" applyProtection="0"/>
    <xf numFmtId="171" fontId="4" fillId="0" borderId="3" applyNumberFormat="0" applyFill="0" applyAlignment="0" applyProtection="0"/>
    <xf numFmtId="171" fontId="63" fillId="0" borderId="32" applyNumberFormat="0" applyFill="0" applyAlignment="0" applyProtection="0"/>
    <xf numFmtId="171" fontId="63" fillId="0" borderId="32" applyNumberFormat="0" applyFill="0" applyAlignment="0" applyProtection="0"/>
    <xf numFmtId="171" fontId="61" fillId="0" borderId="31" applyNumberFormat="0" applyFill="0" applyAlignment="0" applyProtection="0"/>
    <xf numFmtId="171" fontId="61" fillId="0" borderId="31" applyNumberFormat="0" applyFill="0" applyAlignment="0" applyProtection="0"/>
    <xf numFmtId="171" fontId="61" fillId="0" borderId="31" applyNumberFormat="0" applyFill="0" applyAlignment="0" applyProtection="0"/>
    <xf numFmtId="171" fontId="61" fillId="0" borderId="31" applyNumberFormat="0" applyFill="0" applyAlignment="0" applyProtection="0"/>
    <xf numFmtId="171" fontId="61" fillId="0" borderId="31" applyNumberFormat="0" applyFill="0" applyAlignment="0" applyProtection="0"/>
    <xf numFmtId="171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1" fillId="0" borderId="0" applyNumberFormat="0" applyFill="0" applyBorder="0" applyAlignment="0" applyProtection="0"/>
    <xf numFmtId="171" fontId="64" fillId="45" borderId="25" applyNumberFormat="0" applyAlignment="0" applyProtection="0"/>
    <xf numFmtId="171" fontId="64" fillId="45" borderId="25" applyNumberFormat="0" applyAlignment="0" applyProtection="0"/>
    <xf numFmtId="171" fontId="64" fillId="45" borderId="25" applyNumberFormat="0" applyAlignment="0" applyProtection="0"/>
    <xf numFmtId="171" fontId="64" fillId="45" borderId="25" applyNumberFormat="0" applyAlignment="0" applyProtection="0"/>
    <xf numFmtId="171" fontId="64" fillId="45" borderId="25" applyNumberFormat="0" applyAlignment="0" applyProtection="0"/>
    <xf numFmtId="171" fontId="65" fillId="5" borderId="4" applyNumberFormat="0" applyAlignment="0" applyProtection="0"/>
    <xf numFmtId="171" fontId="65" fillId="5" borderId="4" applyNumberFormat="0" applyAlignment="0" applyProtection="0"/>
    <xf numFmtId="171" fontId="65" fillId="5" borderId="4" applyNumberFormat="0" applyAlignment="0" applyProtection="0"/>
    <xf numFmtId="171" fontId="66" fillId="5" borderId="4" applyNumberFormat="0" applyAlignment="0" applyProtection="0"/>
    <xf numFmtId="171" fontId="66" fillId="5" borderId="4" applyNumberFormat="0" applyAlignment="0" applyProtection="0"/>
    <xf numFmtId="171" fontId="64" fillId="48" borderId="25" applyNumberFormat="0" applyAlignment="0" applyProtection="0"/>
    <xf numFmtId="171" fontId="66" fillId="5" borderId="4" applyNumberFormat="0" applyAlignment="0" applyProtection="0"/>
    <xf numFmtId="171" fontId="64" fillId="48" borderId="25" applyNumberFormat="0" applyAlignment="0" applyProtection="0"/>
    <xf numFmtId="0" fontId="65" fillId="5" borderId="4" applyNumberFormat="0" applyAlignment="0" applyProtection="0"/>
    <xf numFmtId="0" fontId="65" fillId="5" borderId="4" applyNumberFormat="0" applyAlignment="0" applyProtection="0"/>
    <xf numFmtId="0" fontId="65" fillId="5" borderId="4" applyNumberFormat="0" applyAlignment="0" applyProtection="0"/>
    <xf numFmtId="0" fontId="65" fillId="5" borderId="4" applyNumberFormat="0" applyAlignment="0" applyProtection="0"/>
    <xf numFmtId="171" fontId="64" fillId="48" borderId="25" applyNumberFormat="0" applyAlignment="0" applyProtection="0"/>
    <xf numFmtId="171" fontId="64" fillId="48" borderId="25" applyNumberFormat="0" applyAlignment="0" applyProtection="0"/>
    <xf numFmtId="171" fontId="64" fillId="48" borderId="25" applyNumberFormat="0" applyAlignment="0" applyProtection="0"/>
    <xf numFmtId="0" fontId="65" fillId="5" borderId="4" applyNumberFormat="0" applyAlignment="0" applyProtection="0"/>
    <xf numFmtId="171" fontId="64" fillId="48" borderId="25" applyNumberFormat="0" applyAlignment="0" applyProtection="0"/>
    <xf numFmtId="171" fontId="64" fillId="48" borderId="25" applyNumberFormat="0" applyAlignment="0" applyProtection="0"/>
    <xf numFmtId="171" fontId="64" fillId="48" borderId="25" applyNumberFormat="0" applyAlignment="0" applyProtection="0"/>
    <xf numFmtId="171" fontId="66" fillId="5" borderId="4" applyNumberFormat="0" applyAlignment="0" applyProtection="0"/>
    <xf numFmtId="171" fontId="66" fillId="5" borderId="4" applyNumberFormat="0" applyAlignment="0" applyProtection="0"/>
    <xf numFmtId="171" fontId="66" fillId="5" borderId="4" applyNumberFormat="0" applyAlignment="0" applyProtection="0"/>
    <xf numFmtId="171" fontId="66" fillId="5" borderId="4" applyNumberFormat="0" applyAlignment="0" applyProtection="0"/>
    <xf numFmtId="171" fontId="66" fillId="5" borderId="4" applyNumberFormat="0" applyAlignment="0" applyProtection="0"/>
    <xf numFmtId="171" fontId="66" fillId="5" borderId="4" applyNumberFormat="0" applyAlignment="0" applyProtection="0"/>
    <xf numFmtId="171" fontId="64" fillId="48" borderId="25" applyNumberFormat="0" applyAlignment="0" applyProtection="0"/>
    <xf numFmtId="171" fontId="64" fillId="48" borderId="25" applyNumberFormat="0" applyAlignment="0" applyProtection="0"/>
    <xf numFmtId="171" fontId="64" fillId="45" borderId="25" applyNumberFormat="0" applyAlignment="0" applyProtection="0"/>
    <xf numFmtId="171" fontId="64" fillId="45" borderId="25" applyNumberFormat="0" applyAlignment="0" applyProtection="0"/>
    <xf numFmtId="171" fontId="64" fillId="45" borderId="25" applyNumberFormat="0" applyAlignment="0" applyProtection="0"/>
    <xf numFmtId="171" fontId="64" fillId="45" borderId="25" applyNumberFormat="0" applyAlignment="0" applyProtection="0"/>
    <xf numFmtId="171" fontId="64" fillId="45" borderId="25" applyNumberFormat="0" applyAlignment="0" applyProtection="0"/>
    <xf numFmtId="171" fontId="67" fillId="0" borderId="33" applyNumberFormat="0" applyFill="0" applyAlignment="0" applyProtection="0"/>
    <xf numFmtId="171" fontId="67" fillId="0" borderId="33" applyNumberFormat="0" applyFill="0" applyAlignment="0" applyProtection="0"/>
    <xf numFmtId="171" fontId="67" fillId="0" borderId="33" applyNumberFormat="0" applyFill="0" applyAlignment="0" applyProtection="0"/>
    <xf numFmtId="171" fontId="67" fillId="0" borderId="33" applyNumberFormat="0" applyFill="0" applyAlignment="0" applyProtection="0"/>
    <xf numFmtId="171" fontId="67" fillId="0" borderId="33" applyNumberFormat="0" applyFill="0" applyAlignment="0" applyProtection="0"/>
    <xf numFmtId="171" fontId="68" fillId="0" borderId="6" applyNumberFormat="0" applyFill="0" applyAlignment="0" applyProtection="0"/>
    <xf numFmtId="171" fontId="68" fillId="0" borderId="6" applyNumberFormat="0" applyFill="0" applyAlignment="0" applyProtection="0"/>
    <xf numFmtId="171" fontId="68" fillId="0" borderId="6" applyNumberFormat="0" applyFill="0" applyAlignment="0" applyProtection="0"/>
    <xf numFmtId="171" fontId="69" fillId="0" borderId="6" applyNumberFormat="0" applyFill="0" applyAlignment="0" applyProtection="0"/>
    <xf numFmtId="171" fontId="69" fillId="0" borderId="6" applyNumberFormat="0" applyFill="0" applyAlignment="0" applyProtection="0"/>
    <xf numFmtId="171" fontId="70" fillId="0" borderId="34" applyNumberFormat="0" applyFill="0" applyAlignment="0" applyProtection="0"/>
    <xf numFmtId="171" fontId="69" fillId="0" borderId="6" applyNumberFormat="0" applyFill="0" applyAlignment="0" applyProtection="0"/>
    <xf numFmtId="171" fontId="70" fillId="0" borderId="34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171" fontId="70" fillId="0" borderId="34" applyNumberFormat="0" applyFill="0" applyAlignment="0" applyProtection="0"/>
    <xf numFmtId="171" fontId="70" fillId="0" borderId="34" applyNumberFormat="0" applyFill="0" applyAlignment="0" applyProtection="0"/>
    <xf numFmtId="171" fontId="70" fillId="0" borderId="34" applyNumberFormat="0" applyFill="0" applyAlignment="0" applyProtection="0"/>
    <xf numFmtId="0" fontId="68" fillId="0" borderId="6" applyNumberFormat="0" applyFill="0" applyAlignment="0" applyProtection="0"/>
    <xf numFmtId="171" fontId="70" fillId="0" borderId="34" applyNumberFormat="0" applyFill="0" applyAlignment="0" applyProtection="0"/>
    <xf numFmtId="171" fontId="70" fillId="0" borderId="34" applyNumberFormat="0" applyFill="0" applyAlignment="0" applyProtection="0"/>
    <xf numFmtId="171" fontId="70" fillId="0" borderId="34" applyNumberFormat="0" applyFill="0" applyAlignment="0" applyProtection="0"/>
    <xf numFmtId="171" fontId="69" fillId="0" borderId="6" applyNumberFormat="0" applyFill="0" applyAlignment="0" applyProtection="0"/>
    <xf numFmtId="171" fontId="69" fillId="0" borderId="6" applyNumberFormat="0" applyFill="0" applyAlignment="0" applyProtection="0"/>
    <xf numFmtId="171" fontId="69" fillId="0" borderId="6" applyNumberFormat="0" applyFill="0" applyAlignment="0" applyProtection="0"/>
    <xf numFmtId="171" fontId="69" fillId="0" borderId="6" applyNumberFormat="0" applyFill="0" applyAlignment="0" applyProtection="0"/>
    <xf numFmtId="171" fontId="69" fillId="0" borderId="6" applyNumberFormat="0" applyFill="0" applyAlignment="0" applyProtection="0"/>
    <xf numFmtId="171" fontId="69" fillId="0" borderId="6" applyNumberFormat="0" applyFill="0" applyAlignment="0" applyProtection="0"/>
    <xf numFmtId="171" fontId="70" fillId="0" borderId="34" applyNumberFormat="0" applyFill="0" applyAlignment="0" applyProtection="0"/>
    <xf numFmtId="171" fontId="70" fillId="0" borderId="34" applyNumberFormat="0" applyFill="0" applyAlignment="0" applyProtection="0"/>
    <xf numFmtId="171" fontId="67" fillId="0" borderId="33" applyNumberFormat="0" applyFill="0" applyAlignment="0" applyProtection="0"/>
    <xf numFmtId="171" fontId="67" fillId="0" borderId="33" applyNumberFormat="0" applyFill="0" applyAlignment="0" applyProtection="0"/>
    <xf numFmtId="171" fontId="67" fillId="0" borderId="33" applyNumberFormat="0" applyFill="0" applyAlignment="0" applyProtection="0"/>
    <xf numFmtId="171" fontId="67" fillId="0" borderId="33" applyNumberFormat="0" applyFill="0" applyAlignment="0" applyProtection="0"/>
    <xf numFmtId="171" fontId="67" fillId="0" borderId="33" applyNumberFormat="0" applyFill="0" applyAlignment="0" applyProtection="0"/>
    <xf numFmtId="171" fontId="71" fillId="48" borderId="0" applyNumberFormat="0" applyBorder="0" applyAlignment="0" applyProtection="0"/>
    <xf numFmtId="171" fontId="71" fillId="48" borderId="0" applyNumberFormat="0" applyBorder="0" applyAlignment="0" applyProtection="0"/>
    <xf numFmtId="171" fontId="71" fillId="48" borderId="0" applyNumberFormat="0" applyBorder="0" applyAlignment="0" applyProtection="0"/>
    <xf numFmtId="171" fontId="71" fillId="48" borderId="0" applyNumberFormat="0" applyBorder="0" applyAlignment="0" applyProtection="0"/>
    <xf numFmtId="171" fontId="71" fillId="48" borderId="0" applyNumberFormat="0" applyBorder="0" applyAlignment="0" applyProtection="0"/>
    <xf numFmtId="171" fontId="72" fillId="4" borderId="0" applyNumberFormat="0" applyBorder="0" applyAlignment="0" applyProtection="0"/>
    <xf numFmtId="171" fontId="72" fillId="4" borderId="0" applyNumberFormat="0" applyBorder="0" applyAlignment="0" applyProtection="0"/>
    <xf numFmtId="171" fontId="72" fillId="4" borderId="0" applyNumberFormat="0" applyBorder="0" applyAlignment="0" applyProtection="0"/>
    <xf numFmtId="171" fontId="73" fillId="4" borderId="0" applyNumberFormat="0" applyBorder="0" applyAlignment="0" applyProtection="0"/>
    <xf numFmtId="171" fontId="73" fillId="4" borderId="0" applyNumberFormat="0" applyBorder="0" applyAlignment="0" applyProtection="0"/>
    <xf numFmtId="171" fontId="74" fillId="48" borderId="0" applyNumberFormat="0" applyBorder="0" applyAlignment="0" applyProtection="0"/>
    <xf numFmtId="171" fontId="73" fillId="4" borderId="0" applyNumberFormat="0" applyBorder="0" applyAlignment="0" applyProtection="0"/>
    <xf numFmtId="171" fontId="74" fillId="48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171" fontId="74" fillId="48" borderId="0" applyNumberFormat="0" applyBorder="0" applyAlignment="0" applyProtection="0"/>
    <xf numFmtId="171" fontId="74" fillId="48" borderId="0" applyNumberFormat="0" applyBorder="0" applyAlignment="0" applyProtection="0"/>
    <xf numFmtId="171" fontId="74" fillId="48" borderId="0" applyNumberFormat="0" applyBorder="0" applyAlignment="0" applyProtection="0"/>
    <xf numFmtId="0" fontId="72" fillId="4" borderId="0" applyNumberFormat="0" applyBorder="0" applyAlignment="0" applyProtection="0"/>
    <xf numFmtId="171" fontId="74" fillId="48" borderId="0" applyNumberFormat="0" applyBorder="0" applyAlignment="0" applyProtection="0"/>
    <xf numFmtId="171" fontId="74" fillId="48" borderId="0" applyNumberFormat="0" applyBorder="0" applyAlignment="0" applyProtection="0"/>
    <xf numFmtId="171" fontId="74" fillId="48" borderId="0" applyNumberFormat="0" applyBorder="0" applyAlignment="0" applyProtection="0"/>
    <xf numFmtId="171" fontId="73" fillId="4" borderId="0" applyNumberFormat="0" applyBorder="0" applyAlignment="0" applyProtection="0"/>
    <xf numFmtId="171" fontId="73" fillId="4" borderId="0" applyNumberFormat="0" applyBorder="0" applyAlignment="0" applyProtection="0"/>
    <xf numFmtId="171" fontId="73" fillId="4" borderId="0" applyNumberFormat="0" applyBorder="0" applyAlignment="0" applyProtection="0"/>
    <xf numFmtId="171" fontId="73" fillId="4" borderId="0" applyNumberFormat="0" applyBorder="0" applyAlignment="0" applyProtection="0"/>
    <xf numFmtId="171" fontId="73" fillId="4" borderId="0" applyNumberFormat="0" applyBorder="0" applyAlignment="0" applyProtection="0"/>
    <xf numFmtId="171" fontId="73" fillId="4" borderId="0" applyNumberFormat="0" applyBorder="0" applyAlignment="0" applyProtection="0"/>
    <xf numFmtId="171" fontId="74" fillId="48" borderId="0" applyNumberFormat="0" applyBorder="0" applyAlignment="0" applyProtection="0"/>
    <xf numFmtId="171" fontId="74" fillId="48" borderId="0" applyNumberFormat="0" applyBorder="0" applyAlignment="0" applyProtection="0"/>
    <xf numFmtId="171" fontId="71" fillId="48" borderId="0" applyNumberFormat="0" applyBorder="0" applyAlignment="0" applyProtection="0"/>
    <xf numFmtId="171" fontId="71" fillId="48" borderId="0" applyNumberFormat="0" applyBorder="0" applyAlignment="0" applyProtection="0"/>
    <xf numFmtId="171" fontId="71" fillId="48" borderId="0" applyNumberFormat="0" applyBorder="0" applyAlignment="0" applyProtection="0"/>
    <xf numFmtId="171" fontId="71" fillId="48" borderId="0" applyNumberFormat="0" applyBorder="0" applyAlignment="0" applyProtection="0"/>
    <xf numFmtId="171" fontId="71" fillId="48" borderId="0" applyNumberFormat="0" applyBorder="0" applyAlignment="0" applyProtection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41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41" fillId="0" borderId="0"/>
    <xf numFmtId="0" fontId="5" fillId="0" borderId="0"/>
    <xf numFmtId="171" fontId="39" fillId="0" borderId="0"/>
    <xf numFmtId="171" fontId="39" fillId="0" borderId="0"/>
    <xf numFmtId="171" fontId="39" fillId="0" borderId="0"/>
    <xf numFmtId="41" fontId="41" fillId="0" borderId="0"/>
    <xf numFmtId="41" fontId="41" fillId="0" borderId="0"/>
    <xf numFmtId="41" fontId="41" fillId="0" borderId="0"/>
    <xf numFmtId="0" fontId="17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25" fillId="0" borderId="0"/>
    <xf numFmtId="171" fontId="39" fillId="0" borderId="0"/>
    <xf numFmtId="171" fontId="2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171" fontId="25" fillId="0" borderId="0"/>
    <xf numFmtId="41" fontId="41" fillId="0" borderId="0"/>
    <xf numFmtId="41" fontId="41" fillId="0" borderId="0"/>
    <xf numFmtId="41" fontId="41" fillId="0" borderId="0"/>
    <xf numFmtId="41" fontId="41" fillId="0" borderId="0"/>
    <xf numFmtId="41" fontId="41" fillId="0" borderId="0"/>
    <xf numFmtId="171" fontId="25" fillId="0" borderId="0"/>
    <xf numFmtId="171" fontId="25" fillId="0" borderId="0"/>
    <xf numFmtId="171" fontId="39" fillId="0" borderId="0"/>
    <xf numFmtId="0" fontId="40" fillId="0" borderId="0"/>
    <xf numFmtId="41" fontId="41" fillId="0" borderId="0"/>
    <xf numFmtId="41" fontId="41" fillId="0" borderId="0"/>
    <xf numFmtId="41" fontId="41" fillId="0" borderId="0"/>
    <xf numFmtId="41" fontId="41" fillId="0" borderId="0"/>
    <xf numFmtId="41" fontId="41" fillId="0" borderId="0"/>
    <xf numFmtId="41" fontId="41" fillId="0" borderId="0"/>
    <xf numFmtId="171" fontId="25" fillId="0" borderId="0"/>
    <xf numFmtId="0" fontId="5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76" fillId="43" borderId="35" applyNumberFormat="0" applyFont="0" applyAlignment="0" applyProtection="0"/>
    <xf numFmtId="171" fontId="76" fillId="43" borderId="35" applyNumberFormat="0" applyFont="0" applyAlignment="0" applyProtection="0"/>
    <xf numFmtId="171" fontId="76" fillId="43" borderId="35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2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0" fontId="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25" fillId="8" borderId="8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46" fillId="43" borderId="35" applyNumberFormat="0" applyFont="0" applyAlignment="0" applyProtection="0"/>
    <xf numFmtId="171" fontId="77" fillId="60" borderId="36" applyNumberFormat="0" applyAlignment="0" applyProtection="0"/>
    <xf numFmtId="171" fontId="77" fillId="60" borderId="36" applyNumberFormat="0" applyAlignment="0" applyProtection="0"/>
    <xf numFmtId="171" fontId="77" fillId="60" borderId="36" applyNumberFormat="0" applyAlignment="0" applyProtection="0"/>
    <xf numFmtId="171" fontId="77" fillId="60" borderId="36" applyNumberFormat="0" applyAlignment="0" applyProtection="0"/>
    <xf numFmtId="171" fontId="77" fillId="60" borderId="36" applyNumberFormat="0" applyAlignment="0" applyProtection="0"/>
    <xf numFmtId="171" fontId="78" fillId="6" borderId="5" applyNumberFormat="0" applyAlignment="0" applyProtection="0"/>
    <xf numFmtId="171" fontId="78" fillId="6" borderId="5" applyNumberFormat="0" applyAlignment="0" applyProtection="0"/>
    <xf numFmtId="171" fontId="78" fillId="6" borderId="5" applyNumberFormat="0" applyAlignment="0" applyProtection="0"/>
    <xf numFmtId="171" fontId="79" fillId="6" borderId="5" applyNumberFormat="0" applyAlignment="0" applyProtection="0"/>
    <xf numFmtId="171" fontId="79" fillId="6" borderId="5" applyNumberFormat="0" applyAlignment="0" applyProtection="0"/>
    <xf numFmtId="171" fontId="77" fillId="61" borderId="36" applyNumberFormat="0" applyAlignment="0" applyProtection="0"/>
    <xf numFmtId="171" fontId="79" fillId="6" borderId="5" applyNumberFormat="0" applyAlignment="0" applyProtection="0"/>
    <xf numFmtId="171" fontId="77" fillId="61" borderId="36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0" fontId="78" fillId="6" borderId="5" applyNumberFormat="0" applyAlignment="0" applyProtection="0"/>
    <xf numFmtId="171" fontId="77" fillId="61" borderId="36" applyNumberFormat="0" applyAlignment="0" applyProtection="0"/>
    <xf numFmtId="171" fontId="77" fillId="61" borderId="36" applyNumberFormat="0" applyAlignment="0" applyProtection="0"/>
    <xf numFmtId="171" fontId="77" fillId="61" borderId="36" applyNumberFormat="0" applyAlignment="0" applyProtection="0"/>
    <xf numFmtId="0" fontId="78" fillId="6" borderId="5" applyNumberFormat="0" applyAlignment="0" applyProtection="0"/>
    <xf numFmtId="171" fontId="77" fillId="61" borderId="36" applyNumberFormat="0" applyAlignment="0" applyProtection="0"/>
    <xf numFmtId="171" fontId="77" fillId="61" borderId="36" applyNumberFormat="0" applyAlignment="0" applyProtection="0"/>
    <xf numFmtId="171" fontId="77" fillId="61" borderId="36" applyNumberFormat="0" applyAlignment="0" applyProtection="0"/>
    <xf numFmtId="171" fontId="79" fillId="6" borderId="5" applyNumberFormat="0" applyAlignment="0" applyProtection="0"/>
    <xf numFmtId="171" fontId="79" fillId="6" borderId="5" applyNumberFormat="0" applyAlignment="0" applyProtection="0"/>
    <xf numFmtId="171" fontId="79" fillId="6" borderId="5" applyNumberFormat="0" applyAlignment="0" applyProtection="0"/>
    <xf numFmtId="171" fontId="79" fillId="6" borderId="5" applyNumberFormat="0" applyAlignment="0" applyProtection="0"/>
    <xf numFmtId="171" fontId="79" fillId="6" borderId="5" applyNumberFormat="0" applyAlignment="0" applyProtection="0"/>
    <xf numFmtId="171" fontId="79" fillId="6" borderId="5" applyNumberFormat="0" applyAlignment="0" applyProtection="0"/>
    <xf numFmtId="171" fontId="77" fillId="61" borderId="36" applyNumberFormat="0" applyAlignment="0" applyProtection="0"/>
    <xf numFmtId="171" fontId="77" fillId="61" borderId="36" applyNumberFormat="0" applyAlignment="0" applyProtection="0"/>
    <xf numFmtId="171" fontId="77" fillId="60" borderId="36" applyNumberFormat="0" applyAlignment="0" applyProtection="0"/>
    <xf numFmtId="171" fontId="77" fillId="60" borderId="36" applyNumberFormat="0" applyAlignment="0" applyProtection="0"/>
    <xf numFmtId="171" fontId="77" fillId="60" borderId="36" applyNumberFormat="0" applyAlignment="0" applyProtection="0"/>
    <xf numFmtId="171" fontId="77" fillId="60" borderId="36" applyNumberFormat="0" applyAlignment="0" applyProtection="0"/>
    <xf numFmtId="171" fontId="77" fillId="60" borderId="36" applyNumberFormat="0" applyAlignment="0" applyProtection="0"/>
    <xf numFmtId="4" fontId="80" fillId="63" borderId="0">
      <alignment horizontal="right"/>
    </xf>
    <xf numFmtId="171" fontId="81" fillId="63" borderId="0">
      <alignment horizontal="center" vertical="center"/>
    </xf>
    <xf numFmtId="171" fontId="81" fillId="63" borderId="0">
      <alignment horizontal="center" vertical="center"/>
    </xf>
    <xf numFmtId="171" fontId="81" fillId="63" borderId="0">
      <alignment horizontal="center" vertical="center"/>
    </xf>
    <xf numFmtId="171" fontId="81" fillId="63" borderId="0">
      <alignment horizontal="center" vertical="center"/>
    </xf>
    <xf numFmtId="171" fontId="81" fillId="63" borderId="0">
      <alignment horizontal="center" vertical="center"/>
    </xf>
    <xf numFmtId="171" fontId="81" fillId="63" borderId="0">
      <alignment horizontal="center" vertical="center"/>
    </xf>
    <xf numFmtId="171" fontId="81" fillId="63" borderId="0">
      <alignment horizontal="center" vertical="center"/>
    </xf>
    <xf numFmtId="171" fontId="82" fillId="63" borderId="17"/>
    <xf numFmtId="171" fontId="82" fillId="63" borderId="17"/>
    <xf numFmtId="171" fontId="82" fillId="63" borderId="17"/>
    <xf numFmtId="171" fontId="82" fillId="63" borderId="17"/>
    <xf numFmtId="171" fontId="82" fillId="63" borderId="17"/>
    <xf numFmtId="171" fontId="82" fillId="63" borderId="17"/>
    <xf numFmtId="171" fontId="82" fillId="63" borderId="17"/>
    <xf numFmtId="171" fontId="81" fillId="63" borderId="0" applyBorder="0">
      <alignment horizontal="centerContinuous"/>
    </xf>
    <xf numFmtId="171" fontId="81" fillId="63" borderId="0" applyBorder="0">
      <alignment horizontal="centerContinuous"/>
    </xf>
    <xf numFmtId="171" fontId="81" fillId="63" borderId="0" applyBorder="0">
      <alignment horizontal="centerContinuous"/>
    </xf>
    <xf numFmtId="171" fontId="81" fillId="63" borderId="0" applyBorder="0">
      <alignment horizontal="centerContinuous"/>
    </xf>
    <xf numFmtId="171" fontId="81" fillId="63" borderId="0" applyBorder="0">
      <alignment horizontal="centerContinuous"/>
    </xf>
    <xf numFmtId="171" fontId="81" fillId="63" borderId="0" applyBorder="0">
      <alignment horizontal="centerContinuous"/>
    </xf>
    <xf numFmtId="171" fontId="81" fillId="63" borderId="0" applyBorder="0">
      <alignment horizontal="centerContinuous"/>
    </xf>
    <xf numFmtId="171" fontId="83" fillId="63" borderId="0" applyBorder="0">
      <alignment horizontal="centerContinuous"/>
    </xf>
    <xf numFmtId="171" fontId="83" fillId="63" borderId="0" applyBorder="0">
      <alignment horizontal="centerContinuous"/>
    </xf>
    <xf numFmtId="171" fontId="83" fillId="63" borderId="0" applyBorder="0">
      <alignment horizontal="centerContinuous"/>
    </xf>
    <xf numFmtId="171" fontId="83" fillId="63" borderId="0" applyBorder="0">
      <alignment horizontal="centerContinuous"/>
    </xf>
    <xf numFmtId="171" fontId="83" fillId="63" borderId="0" applyBorder="0">
      <alignment horizontal="centerContinuous"/>
    </xf>
    <xf numFmtId="171" fontId="83" fillId="63" borderId="0" applyBorder="0">
      <alignment horizontal="centerContinuous"/>
    </xf>
    <xf numFmtId="171" fontId="83" fillId="63" borderId="0" applyBorder="0">
      <alignment horizontal="centerContinuous"/>
    </xf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7" fillId="0" borderId="0" applyFont="0" applyFill="0" applyBorder="0" applyAlignment="0" applyProtection="0"/>
    <xf numFmtId="171" fontId="84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171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71" fontId="86" fillId="0" borderId="37" applyNumberFormat="0" applyFill="0" applyAlignment="0" applyProtection="0"/>
    <xf numFmtId="171" fontId="86" fillId="0" borderId="37" applyNumberFormat="0" applyFill="0" applyAlignment="0" applyProtection="0"/>
    <xf numFmtId="171" fontId="86" fillId="0" borderId="37" applyNumberFormat="0" applyFill="0" applyAlignment="0" applyProtection="0"/>
    <xf numFmtId="171" fontId="86" fillId="0" borderId="37" applyNumberFormat="0" applyFill="0" applyAlignment="0" applyProtection="0"/>
    <xf numFmtId="171" fontId="86" fillId="0" borderId="37" applyNumberFormat="0" applyFill="0" applyAlignment="0" applyProtection="0"/>
    <xf numFmtId="171" fontId="8" fillId="0" borderId="9" applyNumberFormat="0" applyFill="0" applyAlignment="0" applyProtection="0"/>
    <xf numFmtId="171" fontId="8" fillId="0" borderId="9" applyNumberFormat="0" applyFill="0" applyAlignment="0" applyProtection="0"/>
    <xf numFmtId="171" fontId="8" fillId="0" borderId="9" applyNumberFormat="0" applyFill="0" applyAlignment="0" applyProtection="0"/>
    <xf numFmtId="171" fontId="87" fillId="0" borderId="9" applyNumberFormat="0" applyFill="0" applyAlignment="0" applyProtection="0"/>
    <xf numFmtId="171" fontId="87" fillId="0" borderId="9" applyNumberFormat="0" applyFill="0" applyAlignment="0" applyProtection="0"/>
    <xf numFmtId="171" fontId="86" fillId="0" borderId="38" applyNumberFormat="0" applyFill="0" applyAlignment="0" applyProtection="0"/>
    <xf numFmtId="171" fontId="87" fillId="0" borderId="9" applyNumberFormat="0" applyFill="0" applyAlignment="0" applyProtection="0"/>
    <xf numFmtId="171" fontId="86" fillId="0" borderId="38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171" fontId="86" fillId="0" borderId="38" applyNumberFormat="0" applyFill="0" applyAlignment="0" applyProtection="0"/>
    <xf numFmtId="171" fontId="86" fillId="0" borderId="38" applyNumberFormat="0" applyFill="0" applyAlignment="0" applyProtection="0"/>
    <xf numFmtId="171" fontId="86" fillId="0" borderId="38" applyNumberFormat="0" applyFill="0" applyAlignment="0" applyProtection="0"/>
    <xf numFmtId="0" fontId="8" fillId="0" borderId="9" applyNumberFormat="0" applyFill="0" applyAlignment="0" applyProtection="0"/>
    <xf numFmtId="171" fontId="86" fillId="0" borderId="38" applyNumberFormat="0" applyFill="0" applyAlignment="0" applyProtection="0"/>
    <xf numFmtId="171" fontId="86" fillId="0" borderId="38" applyNumberFormat="0" applyFill="0" applyAlignment="0" applyProtection="0"/>
    <xf numFmtId="171" fontId="86" fillId="0" borderId="38" applyNumberFormat="0" applyFill="0" applyAlignment="0" applyProtection="0"/>
    <xf numFmtId="171" fontId="87" fillId="0" borderId="9" applyNumberFormat="0" applyFill="0" applyAlignment="0" applyProtection="0"/>
    <xf numFmtId="171" fontId="87" fillId="0" borderId="9" applyNumberFormat="0" applyFill="0" applyAlignment="0" applyProtection="0"/>
    <xf numFmtId="171" fontId="87" fillId="0" borderId="9" applyNumberFormat="0" applyFill="0" applyAlignment="0" applyProtection="0"/>
    <xf numFmtId="171" fontId="39" fillId="0" borderId="39" applyNumberFormat="0" applyFont="0" applyFill="0" applyAlignment="0" applyProtection="0"/>
    <xf numFmtId="171" fontId="39" fillId="0" borderId="39" applyNumberFormat="0" applyFont="0" applyFill="0" applyAlignment="0" applyProtection="0"/>
    <xf numFmtId="171" fontId="87" fillId="0" borderId="9" applyNumberFormat="0" applyFill="0" applyAlignment="0" applyProtection="0"/>
    <xf numFmtId="171" fontId="87" fillId="0" borderId="9" applyNumberFormat="0" applyFill="0" applyAlignment="0" applyProtection="0"/>
    <xf numFmtId="171" fontId="87" fillId="0" borderId="9" applyNumberFormat="0" applyFill="0" applyAlignment="0" applyProtection="0"/>
    <xf numFmtId="171" fontId="86" fillId="0" borderId="38" applyNumberFormat="0" applyFill="0" applyAlignment="0" applyProtection="0"/>
    <xf numFmtId="171" fontId="86" fillId="0" borderId="38" applyNumberFormat="0" applyFill="0" applyAlignment="0" applyProtection="0"/>
    <xf numFmtId="171" fontId="86" fillId="0" borderId="37" applyNumberFormat="0" applyFill="0" applyAlignment="0" applyProtection="0"/>
    <xf numFmtId="171" fontId="86" fillId="0" borderId="37" applyNumberFormat="0" applyFill="0" applyAlignment="0" applyProtection="0"/>
    <xf numFmtId="171" fontId="86" fillId="0" borderId="37" applyNumberFormat="0" applyFill="0" applyAlignment="0" applyProtection="0"/>
    <xf numFmtId="171" fontId="86" fillId="0" borderId="37" applyNumberFormat="0" applyFill="0" applyAlignment="0" applyProtection="0"/>
    <xf numFmtId="171" fontId="86" fillId="0" borderId="37" applyNumberFormat="0" applyFill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</cellStyleXfs>
  <cellXfs count="16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Fill="1"/>
    <xf numFmtId="0" fontId="8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13" xfId="2" applyNumberFormat="1" applyFont="1" applyBorder="1"/>
    <xf numFmtId="164" fontId="6" fillId="0" borderId="14" xfId="2" applyNumberFormat="1" applyFont="1" applyBorder="1"/>
    <xf numFmtId="165" fontId="6" fillId="0" borderId="15" xfId="3" applyNumberFormat="1" applyFont="1" applyBorder="1"/>
    <xf numFmtId="164" fontId="6" fillId="0" borderId="16" xfId="2" applyNumberFormat="1" applyFont="1" applyBorder="1"/>
    <xf numFmtId="164" fontId="6" fillId="0" borderId="0" xfId="2" applyNumberFormat="1" applyFont="1" applyBorder="1"/>
    <xf numFmtId="164" fontId="6" fillId="0" borderId="17" xfId="2" applyNumberFormat="1" applyFont="1" applyBorder="1"/>
    <xf numFmtId="165" fontId="6" fillId="0" borderId="0" xfId="3" applyNumberFormat="1" applyFont="1" applyBorder="1"/>
    <xf numFmtId="164" fontId="10" fillId="0" borderId="16" xfId="2" applyNumberFormat="1" applyFont="1" applyBorder="1"/>
    <xf numFmtId="164" fontId="10" fillId="0" borderId="0" xfId="2" applyNumberFormat="1" applyFont="1" applyBorder="1"/>
    <xf numFmtId="164" fontId="10" fillId="0" borderId="17" xfId="2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166" fontId="6" fillId="0" borderId="18" xfId="0" applyNumberFormat="1" applyFont="1" applyBorder="1"/>
    <xf numFmtId="166" fontId="6" fillId="0" borderId="19" xfId="0" applyNumberFormat="1" applyFont="1" applyBorder="1"/>
    <xf numFmtId="166" fontId="6" fillId="0" borderId="20" xfId="0" applyNumberFormat="1" applyFont="1" applyBorder="1"/>
    <xf numFmtId="43" fontId="6" fillId="0" borderId="0" xfId="0" applyNumberFormat="1" applyFont="1"/>
    <xf numFmtId="166" fontId="6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Fill="1"/>
    <xf numFmtId="0" fontId="13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7" fontId="11" fillId="0" borderId="10" xfId="0" quotePrefix="1" applyNumberFormat="1" applyFont="1" applyBorder="1" applyAlignment="1">
      <alignment horizontal="centerContinuous"/>
    </xf>
    <xf numFmtId="17" fontId="11" fillId="0" borderId="11" xfId="0" quotePrefix="1" applyNumberFormat="1" applyFont="1" applyBorder="1" applyAlignment="1">
      <alignment horizontal="centerContinuous"/>
    </xf>
    <xf numFmtId="0" fontId="11" fillId="0" borderId="11" xfId="0" applyFont="1" applyBorder="1" applyAlignment="1">
      <alignment horizontal="centerContinuous"/>
    </xf>
    <xf numFmtId="0" fontId="11" fillId="0" borderId="12" xfId="0" applyFont="1" applyBorder="1" applyAlignment="1">
      <alignment horizontal="centerContinuous"/>
    </xf>
    <xf numFmtId="17" fontId="11" fillId="0" borderId="10" xfId="0" applyNumberFormat="1" applyFont="1" applyBorder="1" applyAlignment="1">
      <alignment horizontal="centerContinuous"/>
    </xf>
    <xf numFmtId="17" fontId="11" fillId="0" borderId="11" xfId="0" applyNumberFormat="1" applyFont="1" applyBorder="1" applyAlignment="1">
      <alignment horizontal="centerContinuous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center" wrapText="1"/>
    </xf>
    <xf numFmtId="0" fontId="14" fillId="0" borderId="0" xfId="0" quotePrefix="1" applyFont="1" applyFill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0" fontId="11" fillId="0" borderId="13" xfId="2" applyNumberFormat="1" applyFont="1" applyBorder="1"/>
    <xf numFmtId="0" fontId="11" fillId="0" borderId="15" xfId="2" applyNumberFormat="1" applyFont="1" applyBorder="1"/>
    <xf numFmtId="164" fontId="11" fillId="0" borderId="15" xfId="2" applyNumberFormat="1" applyFont="1" applyBorder="1"/>
    <xf numFmtId="164" fontId="11" fillId="0" borderId="14" xfId="2" applyNumberFormat="1" applyFont="1" applyBorder="1"/>
    <xf numFmtId="0" fontId="11" fillId="0" borderId="16" xfId="2" applyNumberFormat="1" applyFont="1" applyBorder="1"/>
    <xf numFmtId="0" fontId="11" fillId="0" borderId="0" xfId="2" applyNumberFormat="1" applyFont="1" applyBorder="1"/>
    <xf numFmtId="164" fontId="11" fillId="0" borderId="0" xfId="2" applyNumberFormat="1" applyFont="1" applyBorder="1"/>
    <xf numFmtId="164" fontId="11" fillId="0" borderId="17" xfId="2" applyNumberFormat="1" applyFont="1" applyBorder="1"/>
    <xf numFmtId="0" fontId="11" fillId="0" borderId="0" xfId="0" quotePrefix="1" applyFont="1" applyAlignment="1">
      <alignment horizontal="center"/>
    </xf>
    <xf numFmtId="0" fontId="15" fillId="0" borderId="16" xfId="2" applyNumberFormat="1" applyFont="1" applyBorder="1"/>
    <xf numFmtId="0" fontId="15" fillId="0" borderId="0" xfId="2" applyNumberFormat="1" applyFont="1" applyBorder="1"/>
    <xf numFmtId="164" fontId="15" fillId="0" borderId="0" xfId="2" applyNumberFormat="1" applyFont="1" applyBorder="1"/>
    <xf numFmtId="164" fontId="15" fillId="0" borderId="17" xfId="2" applyNumberFormat="1" applyFont="1" applyBorder="1"/>
    <xf numFmtId="164" fontId="11" fillId="0" borderId="18" xfId="2" applyNumberFormat="1" applyFont="1" applyBorder="1"/>
    <xf numFmtId="164" fontId="11" fillId="0" borderId="19" xfId="2" applyNumberFormat="1" applyFont="1" applyBorder="1"/>
    <xf numFmtId="164" fontId="11" fillId="0" borderId="20" xfId="2" applyNumberFormat="1" applyFont="1" applyBorder="1"/>
    <xf numFmtId="166" fontId="11" fillId="0" borderId="13" xfId="1" applyNumberFormat="1" applyFont="1" applyBorder="1"/>
    <xf numFmtId="166" fontId="11" fillId="0" borderId="15" xfId="1" applyNumberFormat="1" applyFont="1" applyBorder="1"/>
    <xf numFmtId="166" fontId="11" fillId="0" borderId="16" xfId="1" applyNumberFormat="1" applyFont="1" applyBorder="1"/>
    <xf numFmtId="166" fontId="11" fillId="0" borderId="0" xfId="1" applyNumberFormat="1" applyFont="1" applyBorder="1"/>
    <xf numFmtId="164" fontId="11" fillId="33" borderId="0" xfId="2" applyNumberFormat="1" applyFont="1" applyFill="1" applyBorder="1"/>
    <xf numFmtId="164" fontId="11" fillId="33" borderId="17" xfId="2" applyNumberFormat="1" applyFont="1" applyFill="1" applyBorder="1"/>
    <xf numFmtId="166" fontId="16" fillId="0" borderId="16" xfId="1" applyNumberFormat="1" applyFont="1" applyBorder="1"/>
    <xf numFmtId="166" fontId="16" fillId="0" borderId="0" xfId="1" applyNumberFormat="1" applyFont="1" applyBorder="1"/>
    <xf numFmtId="164" fontId="16" fillId="0" borderId="0" xfId="2" applyNumberFormat="1" applyFont="1" applyBorder="1"/>
    <xf numFmtId="164" fontId="16" fillId="0" borderId="17" xfId="2" applyNumberFormat="1" applyFont="1" applyBorder="1"/>
    <xf numFmtId="166" fontId="15" fillId="0" borderId="16" xfId="1" applyNumberFormat="1" applyFont="1" applyBorder="1"/>
    <xf numFmtId="166" fontId="15" fillId="0" borderId="0" xfId="1" applyNumberFormat="1" applyFont="1" applyBorder="1"/>
    <xf numFmtId="0" fontId="11" fillId="0" borderId="10" xfId="0" quotePrefix="1" applyFont="1" applyBorder="1" applyAlignment="1">
      <alignment horizontal="center" wrapText="1"/>
    </xf>
    <xf numFmtId="0" fontId="11" fillId="0" borderId="11" xfId="0" quotePrefix="1" applyFont="1" applyBorder="1" applyAlignment="1">
      <alignment horizontal="center" wrapText="1"/>
    </xf>
    <xf numFmtId="164" fontId="11" fillId="0" borderId="13" xfId="2" applyNumberFormat="1" applyFont="1" applyBorder="1"/>
    <xf numFmtId="164" fontId="11" fillId="0" borderId="16" xfId="2" applyNumberFormat="1" applyFont="1" applyBorder="1"/>
    <xf numFmtId="164" fontId="11" fillId="0" borderId="0" xfId="0" applyNumberFormat="1" applyFont="1"/>
    <xf numFmtId="49" fontId="18" fillId="34" borderId="0" xfId="4" applyNumberFormat="1" applyFont="1" applyFill="1" applyAlignment="1">
      <alignment wrapText="1"/>
    </xf>
    <xf numFmtId="0" fontId="17" fillId="0" borderId="0" xfId="4"/>
    <xf numFmtId="0" fontId="19" fillId="0" borderId="0" xfId="4" applyFont="1" applyAlignment="1">
      <alignment wrapText="1"/>
    </xf>
    <xf numFmtId="49" fontId="20" fillId="34" borderId="0" xfId="4" applyNumberFormat="1" applyFont="1" applyFill="1" applyAlignment="1">
      <alignment wrapText="1"/>
    </xf>
    <xf numFmtId="49" fontId="22" fillId="34" borderId="0" xfId="4" applyNumberFormat="1" applyFont="1" applyFill="1" applyAlignment="1">
      <alignment wrapText="1"/>
    </xf>
    <xf numFmtId="49" fontId="22" fillId="35" borderId="24" xfId="4" applyNumberFormat="1" applyFont="1" applyFill="1" applyBorder="1" applyAlignment="1">
      <alignment horizontal="right" vertical="center" wrapText="1"/>
    </xf>
    <xf numFmtId="49" fontId="22" fillId="35" borderId="24" xfId="4" applyNumberFormat="1" applyFont="1" applyFill="1" applyBorder="1" applyAlignment="1">
      <alignment horizontal="left" vertical="center" wrapText="1"/>
    </xf>
    <xf numFmtId="49" fontId="22" fillId="35" borderId="24" xfId="0" applyNumberFormat="1" applyFont="1" applyFill="1" applyBorder="1" applyAlignment="1">
      <alignment horizontal="left" vertical="center" wrapText="1"/>
    </xf>
    <xf numFmtId="49" fontId="22" fillId="35" borderId="24" xfId="0" quotePrefix="1" applyNumberFormat="1" applyFont="1" applyFill="1" applyBorder="1" applyAlignment="1">
      <alignment horizontal="left" vertical="center" wrapText="1"/>
    </xf>
    <xf numFmtId="49" fontId="17" fillId="35" borderId="24" xfId="4" applyNumberFormat="1" applyFill="1" applyBorder="1" applyAlignment="1">
      <alignment horizontal="right" vertical="center" wrapText="1"/>
    </xf>
    <xf numFmtId="49" fontId="22" fillId="35" borderId="24" xfId="0" applyNumberFormat="1" applyFont="1" applyFill="1" applyBorder="1" applyAlignment="1">
      <alignment horizontal="right" vertical="center" wrapText="1"/>
    </xf>
    <xf numFmtId="167" fontId="22" fillId="34" borderId="24" xfId="4" applyNumberFormat="1" applyFont="1" applyFill="1" applyBorder="1" applyAlignment="1">
      <alignment horizontal="right" vertical="center" wrapText="1"/>
    </xf>
    <xf numFmtId="49" fontId="22" fillId="34" borderId="24" xfId="4" applyNumberFormat="1" applyFont="1" applyFill="1" applyBorder="1" applyAlignment="1">
      <alignment horizontal="right" vertical="center" wrapText="1"/>
    </xf>
    <xf numFmtId="168" fontId="22" fillId="34" borderId="24" xfId="4" applyNumberFormat="1" applyFont="1" applyFill="1" applyBorder="1" applyAlignment="1">
      <alignment horizontal="right" vertical="center" wrapText="1"/>
    </xf>
    <xf numFmtId="169" fontId="22" fillId="34" borderId="24" xfId="0" applyNumberFormat="1" applyFont="1" applyFill="1" applyBorder="1" applyAlignment="1">
      <alignment horizontal="right" vertical="center" wrapText="1"/>
    </xf>
    <xf numFmtId="49" fontId="22" fillId="34" borderId="24" xfId="0" applyNumberFormat="1" applyFont="1" applyFill="1" applyBorder="1" applyAlignment="1">
      <alignment horizontal="right" vertical="center" wrapText="1"/>
    </xf>
    <xf numFmtId="167" fontId="22" fillId="36" borderId="24" xfId="4" applyNumberFormat="1" applyFont="1" applyFill="1" applyBorder="1" applyAlignment="1">
      <alignment horizontal="right" vertical="center" wrapText="1"/>
    </xf>
    <xf numFmtId="49" fontId="22" fillId="36" borderId="24" xfId="4" applyNumberFormat="1" applyFont="1" applyFill="1" applyBorder="1" applyAlignment="1">
      <alignment horizontal="right" vertical="center" wrapText="1"/>
    </xf>
    <xf numFmtId="168" fontId="22" fillId="36" borderId="24" xfId="4" applyNumberFormat="1" applyFont="1" applyFill="1" applyBorder="1" applyAlignment="1">
      <alignment horizontal="right" vertical="center" wrapText="1"/>
    </xf>
    <xf numFmtId="169" fontId="22" fillId="36" borderId="24" xfId="0" applyNumberFormat="1" applyFont="1" applyFill="1" applyBorder="1" applyAlignment="1">
      <alignment horizontal="right" vertical="center" wrapText="1"/>
    </xf>
    <xf numFmtId="49" fontId="22" fillId="36" borderId="24" xfId="0" applyNumberFormat="1" applyFont="1" applyFill="1" applyBorder="1" applyAlignment="1">
      <alignment horizontal="right" vertical="center" wrapText="1"/>
    </xf>
    <xf numFmtId="49" fontId="22" fillId="37" borderId="24" xfId="4" applyNumberFormat="1" applyFont="1" applyFill="1" applyBorder="1" applyAlignment="1">
      <alignment horizontal="left" vertical="center" wrapText="1"/>
    </xf>
    <xf numFmtId="167" fontId="22" fillId="37" borderId="24" xfId="4" applyNumberFormat="1" applyFont="1" applyFill="1" applyBorder="1" applyAlignment="1">
      <alignment horizontal="right" vertical="center" wrapText="1"/>
    </xf>
    <xf numFmtId="49" fontId="22" fillId="37" borderId="24" xfId="4" applyNumberFormat="1" applyFont="1" applyFill="1" applyBorder="1" applyAlignment="1">
      <alignment horizontal="right" vertical="center" wrapText="1"/>
    </xf>
    <xf numFmtId="168" fontId="22" fillId="37" borderId="24" xfId="4" applyNumberFormat="1" applyFont="1" applyFill="1" applyBorder="1" applyAlignment="1">
      <alignment horizontal="right" vertical="center" wrapText="1"/>
    </xf>
    <xf numFmtId="169" fontId="22" fillId="37" borderId="24" xfId="0" applyNumberFormat="1" applyFont="1" applyFill="1" applyBorder="1" applyAlignment="1">
      <alignment horizontal="right" vertical="center" wrapText="1"/>
    </xf>
    <xf numFmtId="49" fontId="22" fillId="37" borderId="24" xfId="0" applyNumberFormat="1" applyFont="1" applyFill="1" applyBorder="1" applyAlignment="1">
      <alignment horizontal="right" vertical="center" wrapText="1"/>
    </xf>
    <xf numFmtId="168" fontId="22" fillId="34" borderId="24" xfId="0" applyNumberFormat="1" applyFont="1" applyFill="1" applyBorder="1" applyAlignment="1">
      <alignment horizontal="right" vertical="center" wrapText="1"/>
    </xf>
    <xf numFmtId="168" fontId="22" fillId="36" borderId="24" xfId="0" applyNumberFormat="1" applyFont="1" applyFill="1" applyBorder="1" applyAlignment="1">
      <alignment horizontal="right" vertical="center" wrapText="1"/>
    </xf>
    <xf numFmtId="168" fontId="22" fillId="37" borderId="24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23" fillId="0" borderId="0" xfId="0" quotePrefix="1" applyFont="1" applyAlignment="1">
      <alignment horizontal="left"/>
    </xf>
    <xf numFmtId="44" fontId="23" fillId="0" borderId="0" xfId="2" applyFont="1"/>
    <xf numFmtId="170" fontId="23" fillId="0" borderId="0" xfId="2" applyNumberFormat="1" applyFont="1"/>
    <xf numFmtId="165" fontId="6" fillId="64" borderId="0" xfId="3" applyNumberFormat="1" applyFont="1" applyFill="1" applyBorder="1"/>
    <xf numFmtId="10" fontId="6" fillId="64" borderId="0" xfId="3" applyNumberFormat="1" applyFont="1" applyFill="1"/>
    <xf numFmtId="0" fontId="6" fillId="64" borderId="0" xfId="0" applyFont="1" applyFill="1"/>
    <xf numFmtId="0" fontId="9" fillId="0" borderId="0" xfId="0" applyFont="1"/>
    <xf numFmtId="0" fontId="11" fillId="64" borderId="0" xfId="0" quotePrefix="1" applyFont="1" applyFill="1" applyAlignment="1">
      <alignment horizontal="center"/>
    </xf>
    <xf numFmtId="0" fontId="11" fillId="64" borderId="0" xfId="0" applyFont="1" applyFill="1" applyAlignment="1"/>
    <xf numFmtId="0" fontId="11" fillId="64" borderId="0" xfId="0" applyFont="1" applyFill="1"/>
    <xf numFmtId="164" fontId="11" fillId="64" borderId="16" xfId="2" applyNumberFormat="1" applyFont="1" applyFill="1" applyBorder="1"/>
    <xf numFmtId="164" fontId="11" fillId="64" borderId="0" xfId="2" applyNumberFormat="1" applyFont="1" applyFill="1" applyBorder="1"/>
    <xf numFmtId="0" fontId="11" fillId="64" borderId="16" xfId="2" applyNumberFormat="1" applyFont="1" applyFill="1" applyBorder="1"/>
    <xf numFmtId="0" fontId="11" fillId="64" borderId="0" xfId="2" applyNumberFormat="1" applyFont="1" applyFill="1" applyBorder="1"/>
    <xf numFmtId="164" fontId="11" fillId="64" borderId="17" xfId="2" applyNumberFormat="1" applyFont="1" applyFill="1" applyBorder="1"/>
    <xf numFmtId="49" fontId="22" fillId="65" borderId="24" xfId="4" applyNumberFormat="1" applyFont="1" applyFill="1" applyBorder="1" applyAlignment="1">
      <alignment horizontal="left" vertical="center" wrapText="1"/>
    </xf>
    <xf numFmtId="49" fontId="22" fillId="65" borderId="24" xfId="4" applyNumberFormat="1" applyFont="1" applyFill="1" applyBorder="1" applyAlignment="1">
      <alignment horizontal="right" vertical="center" wrapText="1"/>
    </xf>
    <xf numFmtId="168" fontId="22" fillId="65" borderId="24" xfId="4" applyNumberFormat="1" applyFont="1" applyFill="1" applyBorder="1" applyAlignment="1">
      <alignment horizontal="right" vertical="center" wrapText="1"/>
    </xf>
    <xf numFmtId="49" fontId="22" fillId="65" borderId="24" xfId="0" applyNumberFormat="1" applyFont="1" applyFill="1" applyBorder="1" applyAlignment="1">
      <alignment horizontal="right" vertical="center" wrapText="1"/>
    </xf>
    <xf numFmtId="168" fontId="22" fillId="65" borderId="24" xfId="0" applyNumberFormat="1" applyFont="1" applyFill="1" applyBorder="1" applyAlignment="1">
      <alignment horizontal="right" vertical="center" wrapText="1"/>
    </xf>
    <xf numFmtId="169" fontId="22" fillId="65" borderId="24" xfId="0" applyNumberFormat="1" applyFont="1" applyFill="1" applyBorder="1" applyAlignment="1">
      <alignment horizontal="right" vertical="center" wrapText="1"/>
    </xf>
    <xf numFmtId="167" fontId="22" fillId="65" borderId="24" xfId="4" applyNumberFormat="1" applyFont="1" applyFill="1" applyBorder="1" applyAlignment="1">
      <alignment horizontal="right" vertical="center" wrapText="1"/>
    </xf>
    <xf numFmtId="167" fontId="90" fillId="65" borderId="24" xfId="4" applyNumberFormat="1" applyFont="1" applyFill="1" applyBorder="1" applyAlignment="1">
      <alignment horizontal="right" vertical="center" wrapText="1"/>
    </xf>
    <xf numFmtId="168" fontId="90" fillId="65" borderId="24" xfId="4" applyNumberFormat="1" applyFont="1" applyFill="1" applyBorder="1" applyAlignment="1">
      <alignment horizontal="right" vertical="center" wrapText="1"/>
    </xf>
    <xf numFmtId="49" fontId="90" fillId="65" borderId="24" xfId="4" applyNumberFormat="1" applyFont="1" applyFill="1" applyBorder="1" applyAlignment="1">
      <alignment horizontal="right" vertical="center" wrapText="1"/>
    </xf>
    <xf numFmtId="166" fontId="11" fillId="64" borderId="16" xfId="1" applyNumberFormat="1" applyFont="1" applyFill="1" applyBorder="1"/>
    <xf numFmtId="17" fontId="6" fillId="0" borderId="10" xfId="0" quotePrefix="1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49" fontId="22" fillId="37" borderId="21" xfId="4" applyNumberFormat="1" applyFont="1" applyFill="1" applyBorder="1" applyAlignment="1">
      <alignment horizontal="left" vertical="center" wrapText="1"/>
    </xf>
    <xf numFmtId="49" fontId="22" fillId="37" borderId="22" xfId="4" applyNumberFormat="1" applyFont="1" applyFill="1" applyBorder="1" applyAlignment="1">
      <alignment horizontal="left" vertical="center" wrapText="1"/>
    </xf>
    <xf numFmtId="49" fontId="22" fillId="37" borderId="23" xfId="4" applyNumberFormat="1" applyFont="1" applyFill="1" applyBorder="1" applyAlignment="1">
      <alignment horizontal="left" vertical="center" wrapText="1"/>
    </xf>
    <xf numFmtId="49" fontId="21" fillId="34" borderId="0" xfId="4" applyNumberFormat="1" applyFont="1" applyFill="1" applyAlignment="1">
      <alignment wrapText="1"/>
    </xf>
    <xf numFmtId="49" fontId="17" fillId="35" borderId="21" xfId="4" applyNumberFormat="1" applyFill="1" applyBorder="1" applyAlignment="1">
      <alignment horizontal="left" vertical="center" wrapText="1"/>
    </xf>
    <xf numFmtId="49" fontId="17" fillId="35" borderId="22" xfId="4" applyNumberFormat="1" applyFill="1" applyBorder="1" applyAlignment="1">
      <alignment horizontal="left" vertical="center" wrapText="1"/>
    </xf>
    <xf numFmtId="49" fontId="17" fillId="35" borderId="23" xfId="4" applyNumberFormat="1" applyFill="1" applyBorder="1" applyAlignment="1">
      <alignment horizontal="left" vertical="center" wrapText="1"/>
    </xf>
    <xf numFmtId="49" fontId="22" fillId="35" borderId="21" xfId="4" applyNumberFormat="1" applyFont="1" applyFill="1" applyBorder="1" applyAlignment="1">
      <alignment horizontal="left" vertical="center" wrapText="1"/>
    </xf>
    <xf numFmtId="49" fontId="22" fillId="35" borderId="23" xfId="4" applyNumberFormat="1" applyFont="1" applyFill="1" applyBorder="1" applyAlignment="1">
      <alignment horizontal="left" vertical="center" wrapText="1"/>
    </xf>
    <xf numFmtId="49" fontId="22" fillId="65" borderId="21" xfId="4" applyNumberFormat="1" applyFont="1" applyFill="1" applyBorder="1" applyAlignment="1">
      <alignment horizontal="left" vertical="center" wrapText="1"/>
    </xf>
    <xf numFmtId="49" fontId="22" fillId="65" borderId="22" xfId="4" applyNumberFormat="1" applyFont="1" applyFill="1" applyBorder="1" applyAlignment="1">
      <alignment horizontal="left" vertical="center" wrapText="1"/>
    </xf>
    <xf numFmtId="49" fontId="22" fillId="65" borderId="23" xfId="4" applyNumberFormat="1" applyFont="1" applyFill="1" applyBorder="1" applyAlignment="1">
      <alignment horizontal="left" vertical="center" wrapText="1"/>
    </xf>
    <xf numFmtId="164" fontId="6" fillId="64" borderId="0" xfId="2" applyNumberFormat="1" applyFont="1" applyFill="1"/>
  </cellXfs>
  <cellStyles count="2107"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15" xfId="10"/>
    <cellStyle name="20% - Accent1 15 2" xfId="11"/>
    <cellStyle name="20% - Accent1 15 3" xfId="12"/>
    <cellStyle name="20% - Accent1 15 4" xfId="13"/>
    <cellStyle name="20% - Accent1 15 5" xfId="14"/>
    <cellStyle name="20% - Accent1 16" xfId="15"/>
    <cellStyle name="20% - Accent1 16 2" xfId="16"/>
    <cellStyle name="20% - Accent1 16 3" xfId="17"/>
    <cellStyle name="20% - Accent1 16 4" xfId="18"/>
    <cellStyle name="20% - Accent1 16 5" xfId="19"/>
    <cellStyle name="20% - Accent1 17" xfId="20"/>
    <cellStyle name="20% - Accent1 17 2" xfId="21"/>
    <cellStyle name="20% - Accent1 17 3" xfId="22"/>
    <cellStyle name="20% - Accent1 17 4" xfId="23"/>
    <cellStyle name="20% - Accent1 17 5" xfId="24"/>
    <cellStyle name="20% - Accent1 18" xfId="25"/>
    <cellStyle name="20% - Accent1 19" xfId="26"/>
    <cellStyle name="20% - Accent1 2" xfId="27"/>
    <cellStyle name="20% - Accent1 2 2" xfId="28"/>
    <cellStyle name="20% - Accent1 2 2 2" xfId="29"/>
    <cellStyle name="20% - Accent1 2 2 2 2" xfId="30"/>
    <cellStyle name="20% - Accent1 2 2 2 3" xfId="31"/>
    <cellStyle name="20% - Accent1 2 2 2 4" xfId="32"/>
    <cellStyle name="20% - Accent1 2 2 2 5" xfId="33"/>
    <cellStyle name="20% - Accent1 2 2 3" xfId="34"/>
    <cellStyle name="20% - Accent1 2 2 4" xfId="35"/>
    <cellStyle name="20% - Accent1 2 2 5" xfId="36"/>
    <cellStyle name="20% - Accent1 2 3" xfId="37"/>
    <cellStyle name="20% - Accent1 2 4" xfId="38"/>
    <cellStyle name="20% - Accent1 2 5" xfId="39"/>
    <cellStyle name="20% - Accent1 2 6" xfId="40"/>
    <cellStyle name="20% - Accent1 2 7" xfId="41"/>
    <cellStyle name="20% - Accent1 2 8" xfId="42"/>
    <cellStyle name="20% - Accent1 2 9" xfId="43"/>
    <cellStyle name="20% - Accent1 20" xfId="44"/>
    <cellStyle name="20% - Accent1 21" xfId="45"/>
    <cellStyle name="20% - Accent1 22" xfId="46"/>
    <cellStyle name="20% - Accent1 23" xfId="47"/>
    <cellStyle name="20% - Accent1 24" xfId="48"/>
    <cellStyle name="20% - Accent1 25" xfId="49"/>
    <cellStyle name="20% - Accent1 26" xfId="50"/>
    <cellStyle name="20% - Accent1 27" xfId="51"/>
    <cellStyle name="20% - Accent1 28" xfId="52"/>
    <cellStyle name="20% - Accent1 29" xfId="53"/>
    <cellStyle name="20% - Accent1 3" xfId="54"/>
    <cellStyle name="20% - Accent1 30" xfId="55"/>
    <cellStyle name="20% - Accent1 31" xfId="56"/>
    <cellStyle name="20% - Accent1 32" xfId="57"/>
    <cellStyle name="20% - Accent1 33" xfId="58"/>
    <cellStyle name="20% - Accent1 34" xfId="59"/>
    <cellStyle name="20% - Accent1 35" xfId="60"/>
    <cellStyle name="20% - Accent1 4" xfId="61"/>
    <cellStyle name="20% - Accent1 5" xfId="62"/>
    <cellStyle name="20% - Accent1 6" xfId="63"/>
    <cellStyle name="20% - Accent1 7" xfId="64"/>
    <cellStyle name="20% - Accent1 8" xfId="65"/>
    <cellStyle name="20% - Accent1 9" xfId="66"/>
    <cellStyle name="20% - Accent2 10" xfId="67"/>
    <cellStyle name="20% - Accent2 11" xfId="68"/>
    <cellStyle name="20% - Accent2 12" xfId="69"/>
    <cellStyle name="20% - Accent2 13" xfId="70"/>
    <cellStyle name="20% - Accent2 14" xfId="71"/>
    <cellStyle name="20% - Accent2 15" xfId="72"/>
    <cellStyle name="20% - Accent2 15 2" xfId="73"/>
    <cellStyle name="20% - Accent2 15 3" xfId="74"/>
    <cellStyle name="20% - Accent2 15 4" xfId="75"/>
    <cellStyle name="20% - Accent2 15 5" xfId="76"/>
    <cellStyle name="20% - Accent2 16" xfId="77"/>
    <cellStyle name="20% - Accent2 16 2" xfId="78"/>
    <cellStyle name="20% - Accent2 16 3" xfId="79"/>
    <cellStyle name="20% - Accent2 16 4" xfId="80"/>
    <cellStyle name="20% - Accent2 16 5" xfId="81"/>
    <cellStyle name="20% - Accent2 17" xfId="82"/>
    <cellStyle name="20% - Accent2 17 2" xfId="83"/>
    <cellStyle name="20% - Accent2 17 3" xfId="84"/>
    <cellStyle name="20% - Accent2 17 4" xfId="85"/>
    <cellStyle name="20% - Accent2 17 5" xfId="86"/>
    <cellStyle name="20% - Accent2 18" xfId="87"/>
    <cellStyle name="20% - Accent2 19" xfId="88"/>
    <cellStyle name="20% - Accent2 2" xfId="89"/>
    <cellStyle name="20% - Accent2 2 2" xfId="90"/>
    <cellStyle name="20% - Accent2 2 2 2" xfId="91"/>
    <cellStyle name="20% - Accent2 2 2 2 2" xfId="92"/>
    <cellStyle name="20% - Accent2 2 2 2 3" xfId="93"/>
    <cellStyle name="20% - Accent2 2 2 2 4" xfId="94"/>
    <cellStyle name="20% - Accent2 2 2 2 5" xfId="95"/>
    <cellStyle name="20% - Accent2 2 2 3" xfId="96"/>
    <cellStyle name="20% - Accent2 2 2 4" xfId="97"/>
    <cellStyle name="20% - Accent2 2 2 5" xfId="98"/>
    <cellStyle name="20% - Accent2 2 3" xfId="99"/>
    <cellStyle name="20% - Accent2 2 4" xfId="100"/>
    <cellStyle name="20% - Accent2 2 5" xfId="101"/>
    <cellStyle name="20% - Accent2 2 6" xfId="102"/>
    <cellStyle name="20% - Accent2 2 7" xfId="103"/>
    <cellStyle name="20% - Accent2 2 8" xfId="104"/>
    <cellStyle name="20% - Accent2 2 9" xfId="105"/>
    <cellStyle name="20% - Accent2 20" xfId="106"/>
    <cellStyle name="20% - Accent2 21" xfId="107"/>
    <cellStyle name="20% - Accent2 22" xfId="108"/>
    <cellStyle name="20% - Accent2 23" xfId="109"/>
    <cellStyle name="20% - Accent2 24" xfId="110"/>
    <cellStyle name="20% - Accent2 25" xfId="111"/>
    <cellStyle name="20% - Accent2 26" xfId="112"/>
    <cellStyle name="20% - Accent2 27" xfId="113"/>
    <cellStyle name="20% - Accent2 28" xfId="114"/>
    <cellStyle name="20% - Accent2 29" xfId="115"/>
    <cellStyle name="20% - Accent2 3" xfId="116"/>
    <cellStyle name="20% - Accent2 30" xfId="117"/>
    <cellStyle name="20% - Accent2 31" xfId="118"/>
    <cellStyle name="20% - Accent2 32" xfId="119"/>
    <cellStyle name="20% - Accent2 33" xfId="120"/>
    <cellStyle name="20% - Accent2 34" xfId="121"/>
    <cellStyle name="20% - Accent2 35" xfId="122"/>
    <cellStyle name="20% - Accent2 4" xfId="123"/>
    <cellStyle name="20% - Accent2 5" xfId="124"/>
    <cellStyle name="20% - Accent2 6" xfId="125"/>
    <cellStyle name="20% - Accent2 7" xfId="126"/>
    <cellStyle name="20% - Accent2 8" xfId="127"/>
    <cellStyle name="20% - Accent2 9" xfId="128"/>
    <cellStyle name="20% - Accent3 10" xfId="129"/>
    <cellStyle name="20% - Accent3 11" xfId="130"/>
    <cellStyle name="20% - Accent3 12" xfId="131"/>
    <cellStyle name="20% - Accent3 13" xfId="132"/>
    <cellStyle name="20% - Accent3 14" xfId="133"/>
    <cellStyle name="20% - Accent3 15" xfId="134"/>
    <cellStyle name="20% - Accent3 15 2" xfId="135"/>
    <cellStyle name="20% - Accent3 15 3" xfId="136"/>
    <cellStyle name="20% - Accent3 15 4" xfId="137"/>
    <cellStyle name="20% - Accent3 15 5" xfId="138"/>
    <cellStyle name="20% - Accent3 16" xfId="139"/>
    <cellStyle name="20% - Accent3 16 2" xfId="140"/>
    <cellStyle name="20% - Accent3 16 3" xfId="141"/>
    <cellStyle name="20% - Accent3 16 4" xfId="142"/>
    <cellStyle name="20% - Accent3 16 5" xfId="143"/>
    <cellStyle name="20% - Accent3 17" xfId="144"/>
    <cellStyle name="20% - Accent3 17 2" xfId="145"/>
    <cellStyle name="20% - Accent3 17 3" xfId="146"/>
    <cellStyle name="20% - Accent3 17 4" xfId="147"/>
    <cellStyle name="20% - Accent3 17 5" xfId="148"/>
    <cellStyle name="20% - Accent3 18" xfId="149"/>
    <cellStyle name="20% - Accent3 19" xfId="150"/>
    <cellStyle name="20% - Accent3 2" xfId="151"/>
    <cellStyle name="20% - Accent3 2 2" xfId="152"/>
    <cellStyle name="20% - Accent3 2 2 2" xfId="153"/>
    <cellStyle name="20% - Accent3 2 2 2 2" xfId="154"/>
    <cellStyle name="20% - Accent3 2 2 2 3" xfId="155"/>
    <cellStyle name="20% - Accent3 2 2 2 4" xfId="156"/>
    <cellStyle name="20% - Accent3 2 2 2 5" xfId="157"/>
    <cellStyle name="20% - Accent3 2 2 3" xfId="158"/>
    <cellStyle name="20% - Accent3 2 2 4" xfId="159"/>
    <cellStyle name="20% - Accent3 2 2 5" xfId="160"/>
    <cellStyle name="20% - Accent3 2 3" xfId="161"/>
    <cellStyle name="20% - Accent3 2 4" xfId="162"/>
    <cellStyle name="20% - Accent3 2 5" xfId="163"/>
    <cellStyle name="20% - Accent3 2 6" xfId="164"/>
    <cellStyle name="20% - Accent3 2 7" xfId="165"/>
    <cellStyle name="20% - Accent3 2 8" xfId="166"/>
    <cellStyle name="20% - Accent3 2 9" xfId="167"/>
    <cellStyle name="20% - Accent3 20" xfId="168"/>
    <cellStyle name="20% - Accent3 21" xfId="169"/>
    <cellStyle name="20% - Accent3 22" xfId="170"/>
    <cellStyle name="20% - Accent3 23" xfId="171"/>
    <cellStyle name="20% - Accent3 24" xfId="172"/>
    <cellStyle name="20% - Accent3 25" xfId="173"/>
    <cellStyle name="20% - Accent3 26" xfId="174"/>
    <cellStyle name="20% - Accent3 27" xfId="175"/>
    <cellStyle name="20% - Accent3 28" xfId="176"/>
    <cellStyle name="20% - Accent3 29" xfId="177"/>
    <cellStyle name="20% - Accent3 3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4" xfId="185"/>
    <cellStyle name="20% - Accent3 5" xfId="186"/>
    <cellStyle name="20% - Accent3 6" xfId="187"/>
    <cellStyle name="20% - Accent3 7" xfId="188"/>
    <cellStyle name="20% - Accent3 8" xfId="189"/>
    <cellStyle name="20% - Accent3 9" xfId="190"/>
    <cellStyle name="20% - Accent4 10" xfId="191"/>
    <cellStyle name="20% - Accent4 11" xfId="192"/>
    <cellStyle name="20% - Accent4 12" xfId="193"/>
    <cellStyle name="20% - Accent4 13" xfId="194"/>
    <cellStyle name="20% - Accent4 14" xfId="195"/>
    <cellStyle name="20% - Accent4 15" xfId="196"/>
    <cellStyle name="20% - Accent4 15 2" xfId="197"/>
    <cellStyle name="20% - Accent4 15 3" xfId="198"/>
    <cellStyle name="20% - Accent4 15 4" xfId="199"/>
    <cellStyle name="20% - Accent4 15 5" xfId="200"/>
    <cellStyle name="20% - Accent4 16" xfId="201"/>
    <cellStyle name="20% - Accent4 16 2" xfId="202"/>
    <cellStyle name="20% - Accent4 16 3" xfId="203"/>
    <cellStyle name="20% - Accent4 16 4" xfId="204"/>
    <cellStyle name="20% - Accent4 16 5" xfId="205"/>
    <cellStyle name="20% - Accent4 17" xfId="206"/>
    <cellStyle name="20% - Accent4 17 2" xfId="207"/>
    <cellStyle name="20% - Accent4 17 3" xfId="208"/>
    <cellStyle name="20% - Accent4 17 4" xfId="209"/>
    <cellStyle name="20% - Accent4 17 5" xfId="210"/>
    <cellStyle name="20% - Accent4 18" xfId="211"/>
    <cellStyle name="20% - Accent4 19" xfId="212"/>
    <cellStyle name="20% - Accent4 2" xfId="213"/>
    <cellStyle name="20% - Accent4 2 2" xfId="214"/>
    <cellStyle name="20% - Accent4 2 2 2" xfId="215"/>
    <cellStyle name="20% - Accent4 2 2 2 2" xfId="216"/>
    <cellStyle name="20% - Accent4 2 2 2 3" xfId="217"/>
    <cellStyle name="20% - Accent4 2 2 2 4" xfId="218"/>
    <cellStyle name="20% - Accent4 2 2 2 5" xfId="219"/>
    <cellStyle name="20% - Accent4 2 2 3" xfId="220"/>
    <cellStyle name="20% - Accent4 2 2 4" xfId="221"/>
    <cellStyle name="20% - Accent4 2 2 5" xfId="222"/>
    <cellStyle name="20% - Accent4 2 3" xfId="223"/>
    <cellStyle name="20% - Accent4 2 4" xfId="224"/>
    <cellStyle name="20% - Accent4 2 5" xfId="225"/>
    <cellStyle name="20% - Accent4 2 6" xfId="226"/>
    <cellStyle name="20% - Accent4 2 7" xfId="227"/>
    <cellStyle name="20% - Accent4 2 8" xfId="228"/>
    <cellStyle name="20% - Accent4 2 9" xfId="229"/>
    <cellStyle name="20% - Accent4 20" xfId="230"/>
    <cellStyle name="20% - Accent4 21" xfId="231"/>
    <cellStyle name="20% - Accent4 22" xfId="232"/>
    <cellStyle name="20% - Accent4 23" xfId="233"/>
    <cellStyle name="20% - Accent4 24" xfId="234"/>
    <cellStyle name="20% - Accent4 25" xfId="235"/>
    <cellStyle name="20% - Accent4 26" xfId="236"/>
    <cellStyle name="20% - Accent4 27" xfId="237"/>
    <cellStyle name="20% - Accent4 28" xfId="238"/>
    <cellStyle name="20% - Accent4 29" xfId="239"/>
    <cellStyle name="20% - Accent4 3" xfId="240"/>
    <cellStyle name="20% - Accent4 30" xfId="241"/>
    <cellStyle name="20% - Accent4 31" xfId="242"/>
    <cellStyle name="20% - Accent4 32" xfId="243"/>
    <cellStyle name="20% - Accent4 33" xfId="244"/>
    <cellStyle name="20% - Accent4 34" xfId="245"/>
    <cellStyle name="20% - Accent4 35" xfId="246"/>
    <cellStyle name="20% - Accent4 4" xfId="247"/>
    <cellStyle name="20% - Accent4 5" xfId="248"/>
    <cellStyle name="20% - Accent4 6" xfId="249"/>
    <cellStyle name="20% - Accent4 7" xfId="250"/>
    <cellStyle name="20% - Accent4 8" xfId="251"/>
    <cellStyle name="20% - Accent4 9" xfId="252"/>
    <cellStyle name="20% - Accent5 10" xfId="253"/>
    <cellStyle name="20% - Accent5 11" xfId="254"/>
    <cellStyle name="20% - Accent5 12" xfId="255"/>
    <cellStyle name="20% - Accent5 13" xfId="256"/>
    <cellStyle name="20% - Accent5 14" xfId="257"/>
    <cellStyle name="20% - Accent5 15" xfId="258"/>
    <cellStyle name="20% - Accent5 15 2" xfId="259"/>
    <cellStyle name="20% - Accent5 15 3" xfId="260"/>
    <cellStyle name="20% - Accent5 15 4" xfId="261"/>
    <cellStyle name="20% - Accent5 15 5" xfId="262"/>
    <cellStyle name="20% - Accent5 16" xfId="263"/>
    <cellStyle name="20% - Accent5 16 2" xfId="264"/>
    <cellStyle name="20% - Accent5 16 3" xfId="265"/>
    <cellStyle name="20% - Accent5 16 4" xfId="266"/>
    <cellStyle name="20% - Accent5 16 5" xfId="267"/>
    <cellStyle name="20% - Accent5 17" xfId="268"/>
    <cellStyle name="20% - Accent5 17 2" xfId="269"/>
    <cellStyle name="20% - Accent5 17 3" xfId="270"/>
    <cellStyle name="20% - Accent5 17 4" xfId="271"/>
    <cellStyle name="20% - Accent5 17 5" xfId="272"/>
    <cellStyle name="20% - Accent5 18" xfId="273"/>
    <cellStyle name="20% - Accent5 19" xfId="274"/>
    <cellStyle name="20% - Accent5 2" xfId="275"/>
    <cellStyle name="20% - Accent5 2 2" xfId="276"/>
    <cellStyle name="20% - Accent5 2 2 2" xfId="277"/>
    <cellStyle name="20% - Accent5 2 2 2 2" xfId="278"/>
    <cellStyle name="20% - Accent5 2 2 2 3" xfId="279"/>
    <cellStyle name="20% - Accent5 2 2 2 4" xfId="280"/>
    <cellStyle name="20% - Accent5 2 2 2 5" xfId="281"/>
    <cellStyle name="20% - Accent5 2 2 3" xfId="282"/>
    <cellStyle name="20% - Accent5 2 2 4" xfId="283"/>
    <cellStyle name="20% - Accent5 2 2 5" xfId="284"/>
    <cellStyle name="20% - Accent5 2 3" xfId="285"/>
    <cellStyle name="20% - Accent5 2 4" xfId="286"/>
    <cellStyle name="20% - Accent5 2 5" xfId="287"/>
    <cellStyle name="20% - Accent5 2 6" xfId="288"/>
    <cellStyle name="20% - Accent5 2 7" xfId="289"/>
    <cellStyle name="20% - Accent5 2 8" xfId="290"/>
    <cellStyle name="20% - Accent5 2 9" xfId="291"/>
    <cellStyle name="20% - Accent5 20" xfId="292"/>
    <cellStyle name="20% - Accent5 21" xfId="293"/>
    <cellStyle name="20% - Accent5 22" xfId="294"/>
    <cellStyle name="20% - Accent5 23" xfId="295"/>
    <cellStyle name="20% - Accent5 24" xfId="296"/>
    <cellStyle name="20% - Accent5 25" xfId="297"/>
    <cellStyle name="20% - Accent5 26" xfId="298"/>
    <cellStyle name="20% - Accent5 27" xfId="299"/>
    <cellStyle name="20% - Accent5 28" xfId="300"/>
    <cellStyle name="20% - Accent5 29" xfId="301"/>
    <cellStyle name="20% - Accent5 3" xfId="302"/>
    <cellStyle name="20% - Accent5 30" xfId="303"/>
    <cellStyle name="20% - Accent5 31" xfId="304"/>
    <cellStyle name="20% - Accent5 32" xfId="305"/>
    <cellStyle name="20% - Accent5 33" xfId="306"/>
    <cellStyle name="20% - Accent5 34" xfId="307"/>
    <cellStyle name="20% - Accent5 35" xfId="308"/>
    <cellStyle name="20% - Accent5 4" xfId="309"/>
    <cellStyle name="20% - Accent5 5" xfId="310"/>
    <cellStyle name="20% - Accent5 6" xfId="311"/>
    <cellStyle name="20% - Accent5 7" xfId="312"/>
    <cellStyle name="20% - Accent5 8" xfId="313"/>
    <cellStyle name="20% - Accent5 9" xfId="314"/>
    <cellStyle name="20% - Accent6 10" xfId="315"/>
    <cellStyle name="20% - Accent6 11" xfId="316"/>
    <cellStyle name="20% - Accent6 12" xfId="317"/>
    <cellStyle name="20% - Accent6 13" xfId="318"/>
    <cellStyle name="20% - Accent6 14" xfId="319"/>
    <cellStyle name="20% - Accent6 15" xfId="320"/>
    <cellStyle name="20% - Accent6 15 2" xfId="321"/>
    <cellStyle name="20% - Accent6 15 3" xfId="322"/>
    <cellStyle name="20% - Accent6 15 4" xfId="323"/>
    <cellStyle name="20% - Accent6 15 5" xfId="324"/>
    <cellStyle name="20% - Accent6 16" xfId="325"/>
    <cellStyle name="20% - Accent6 16 2" xfId="326"/>
    <cellStyle name="20% - Accent6 16 3" xfId="327"/>
    <cellStyle name="20% - Accent6 16 4" xfId="328"/>
    <cellStyle name="20% - Accent6 16 5" xfId="329"/>
    <cellStyle name="20% - Accent6 17" xfId="330"/>
    <cellStyle name="20% - Accent6 17 2" xfId="331"/>
    <cellStyle name="20% - Accent6 17 3" xfId="332"/>
    <cellStyle name="20% - Accent6 17 4" xfId="333"/>
    <cellStyle name="20% - Accent6 17 5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2 3" xfId="341"/>
    <cellStyle name="20% - Accent6 2 2 2 4" xfId="342"/>
    <cellStyle name="20% - Accent6 2 2 2 5" xfId="343"/>
    <cellStyle name="20% - Accent6 2 2 3" xfId="344"/>
    <cellStyle name="20% - Accent6 2 2 4" xfId="345"/>
    <cellStyle name="20% - Accent6 2 2 5" xfId="346"/>
    <cellStyle name="20% - Accent6 2 3" xfId="347"/>
    <cellStyle name="20% - Accent6 2 4" xfId="348"/>
    <cellStyle name="20% - Accent6 2 5" xfId="349"/>
    <cellStyle name="20% - Accent6 2 6" xfId="350"/>
    <cellStyle name="20% - Accent6 2 7" xfId="351"/>
    <cellStyle name="20% - Accent6 2 8" xfId="352"/>
    <cellStyle name="20% - Accent6 2 9" xfId="353"/>
    <cellStyle name="20% - Accent6 20" xfId="354"/>
    <cellStyle name="20% - Accent6 21" xfId="355"/>
    <cellStyle name="20% - Accent6 22" xfId="356"/>
    <cellStyle name="20% - Accent6 23" xfId="357"/>
    <cellStyle name="20% - Accent6 24" xfId="358"/>
    <cellStyle name="20% - Accent6 25" xfId="359"/>
    <cellStyle name="20% - Accent6 26" xfId="360"/>
    <cellStyle name="20% - Accent6 27" xfId="361"/>
    <cellStyle name="20% - Accent6 28" xfId="362"/>
    <cellStyle name="20% - Accent6 29" xfId="363"/>
    <cellStyle name="20% - Accent6 3" xfId="364"/>
    <cellStyle name="20% - Accent6 30" xfId="365"/>
    <cellStyle name="20% - Accent6 31" xfId="366"/>
    <cellStyle name="20% - Accent6 32" xfId="367"/>
    <cellStyle name="20% - Accent6 33" xfId="368"/>
    <cellStyle name="20% - Accent6 34" xfId="369"/>
    <cellStyle name="20% - Accent6 35" xfId="370"/>
    <cellStyle name="20% - Accent6 4" xfId="371"/>
    <cellStyle name="20% - Accent6 5" xfId="372"/>
    <cellStyle name="20% - Accent6 6" xfId="373"/>
    <cellStyle name="20% - Accent6 7" xfId="374"/>
    <cellStyle name="20% - Accent6 8" xfId="375"/>
    <cellStyle name="20% - Accent6 9" xfId="376"/>
    <cellStyle name="40% - Accent1 10" xfId="377"/>
    <cellStyle name="40% - Accent1 11" xfId="378"/>
    <cellStyle name="40% - Accent1 12" xfId="379"/>
    <cellStyle name="40% - Accent1 13" xfId="380"/>
    <cellStyle name="40% - Accent1 14" xfId="381"/>
    <cellStyle name="40% - Accent1 15" xfId="382"/>
    <cellStyle name="40% - Accent1 15 2" xfId="383"/>
    <cellStyle name="40% - Accent1 15 3" xfId="384"/>
    <cellStyle name="40% - Accent1 15 4" xfId="385"/>
    <cellStyle name="40% - Accent1 15 5" xfId="386"/>
    <cellStyle name="40% - Accent1 16" xfId="387"/>
    <cellStyle name="40% - Accent1 16 2" xfId="388"/>
    <cellStyle name="40% - Accent1 16 3" xfId="389"/>
    <cellStyle name="40% - Accent1 16 4" xfId="390"/>
    <cellStyle name="40% - Accent1 16 5" xfId="391"/>
    <cellStyle name="40% - Accent1 17" xfId="392"/>
    <cellStyle name="40% - Accent1 17 2" xfId="393"/>
    <cellStyle name="40% - Accent1 17 3" xfId="394"/>
    <cellStyle name="40% - Accent1 17 4" xfId="395"/>
    <cellStyle name="40% - Accent1 17 5" xfId="396"/>
    <cellStyle name="40% - Accent1 18" xfId="397"/>
    <cellStyle name="40% - Accent1 19" xfId="398"/>
    <cellStyle name="40% - Accent1 2" xfId="399"/>
    <cellStyle name="40% - Accent1 2 2" xfId="400"/>
    <cellStyle name="40% - Accent1 2 2 2" xfId="401"/>
    <cellStyle name="40% - Accent1 2 2 2 2" xfId="402"/>
    <cellStyle name="40% - Accent1 2 2 2 3" xfId="403"/>
    <cellStyle name="40% - Accent1 2 2 2 4" xfId="404"/>
    <cellStyle name="40% - Accent1 2 2 2 5" xfId="405"/>
    <cellStyle name="40% - Accent1 2 2 3" xfId="406"/>
    <cellStyle name="40% - Accent1 2 2 4" xfId="407"/>
    <cellStyle name="40% - Accent1 2 2 5" xfId="408"/>
    <cellStyle name="40% - Accent1 2 3" xfId="409"/>
    <cellStyle name="40% - Accent1 2 4" xfId="410"/>
    <cellStyle name="40% - Accent1 2 5" xfId="411"/>
    <cellStyle name="40% - Accent1 2 6" xfId="412"/>
    <cellStyle name="40% - Accent1 2 7" xfId="413"/>
    <cellStyle name="40% - Accent1 2 8" xfId="414"/>
    <cellStyle name="40% - Accent1 2 9" xfId="415"/>
    <cellStyle name="40% - Accent1 20" xfId="416"/>
    <cellStyle name="40% - Accent1 21" xfId="417"/>
    <cellStyle name="40% - Accent1 22" xfId="418"/>
    <cellStyle name="40% - Accent1 23" xfId="419"/>
    <cellStyle name="40% - Accent1 24" xfId="420"/>
    <cellStyle name="40% - Accent1 25" xfId="421"/>
    <cellStyle name="40% - Accent1 26" xfId="422"/>
    <cellStyle name="40% - Accent1 27" xfId="423"/>
    <cellStyle name="40% - Accent1 28" xfId="424"/>
    <cellStyle name="40% - Accent1 29" xfId="425"/>
    <cellStyle name="40% - Accent1 3" xfId="426"/>
    <cellStyle name="40% - Accent1 30" xfId="427"/>
    <cellStyle name="40% - Accent1 31" xfId="428"/>
    <cellStyle name="40% - Accent1 32" xfId="429"/>
    <cellStyle name="40% - Accent1 33" xfId="430"/>
    <cellStyle name="40% - Accent1 34" xfId="431"/>
    <cellStyle name="40% - Accent1 35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14" xfId="443"/>
    <cellStyle name="40% - Accent2 15" xfId="444"/>
    <cellStyle name="40% - Accent2 15 2" xfId="445"/>
    <cellStyle name="40% - Accent2 15 3" xfId="446"/>
    <cellStyle name="40% - Accent2 15 4" xfId="447"/>
    <cellStyle name="40% - Accent2 15 5" xfId="448"/>
    <cellStyle name="40% - Accent2 16" xfId="449"/>
    <cellStyle name="40% - Accent2 16 2" xfId="450"/>
    <cellStyle name="40% - Accent2 16 3" xfId="451"/>
    <cellStyle name="40% - Accent2 16 4" xfId="452"/>
    <cellStyle name="40% - Accent2 16 5" xfId="453"/>
    <cellStyle name="40% - Accent2 17" xfId="454"/>
    <cellStyle name="40% - Accent2 17 2" xfId="455"/>
    <cellStyle name="40% - Accent2 17 3" xfId="456"/>
    <cellStyle name="40% - Accent2 17 4" xfId="457"/>
    <cellStyle name="40% - Accent2 17 5" xfId="458"/>
    <cellStyle name="40% - Accent2 18" xfId="459"/>
    <cellStyle name="40% - Accent2 19" xfId="460"/>
    <cellStyle name="40% - Accent2 2" xfId="461"/>
    <cellStyle name="40% - Accent2 2 2" xfId="462"/>
    <cellStyle name="40% - Accent2 2 2 2" xfId="463"/>
    <cellStyle name="40% - Accent2 2 2 2 2" xfId="464"/>
    <cellStyle name="40% - Accent2 2 2 2 3" xfId="465"/>
    <cellStyle name="40% - Accent2 2 2 2 4" xfId="466"/>
    <cellStyle name="40% - Accent2 2 2 2 5" xfId="467"/>
    <cellStyle name="40% - Accent2 2 2 3" xfId="468"/>
    <cellStyle name="40% - Accent2 2 2 4" xfId="469"/>
    <cellStyle name="40% - Accent2 2 2 5" xfId="470"/>
    <cellStyle name="40% - Accent2 2 3" xfId="471"/>
    <cellStyle name="40% - Accent2 2 4" xfId="472"/>
    <cellStyle name="40% - Accent2 2 5" xfId="473"/>
    <cellStyle name="40% - Accent2 2 6" xfId="474"/>
    <cellStyle name="40% - Accent2 2 7" xfId="475"/>
    <cellStyle name="40% - Accent2 2 8" xfId="476"/>
    <cellStyle name="40% - Accent2 2 9" xfId="477"/>
    <cellStyle name="40% - Accent2 20" xfId="478"/>
    <cellStyle name="40% - Accent2 21" xfId="479"/>
    <cellStyle name="40% - Accent2 22" xfId="480"/>
    <cellStyle name="40% - Accent2 23" xfId="481"/>
    <cellStyle name="40% - Accent2 24" xfId="482"/>
    <cellStyle name="40% - Accent2 25" xfId="483"/>
    <cellStyle name="40% - Accent2 26" xfId="484"/>
    <cellStyle name="40% - Accent2 27" xfId="485"/>
    <cellStyle name="40% - Accent2 28" xfId="486"/>
    <cellStyle name="40% - Accent2 29" xfId="487"/>
    <cellStyle name="40% - Accent2 3" xfId="488"/>
    <cellStyle name="40% - Accent2 30" xfId="489"/>
    <cellStyle name="40% - Accent2 31" xfId="490"/>
    <cellStyle name="40% - Accent2 32" xfId="491"/>
    <cellStyle name="40% - Accent2 33" xfId="492"/>
    <cellStyle name="40% - Accent2 34" xfId="493"/>
    <cellStyle name="40% - Accent2 35" xfId="494"/>
    <cellStyle name="40% - Accent2 4" xfId="495"/>
    <cellStyle name="40% - Accent2 5" xfId="496"/>
    <cellStyle name="40% - Accent2 6" xfId="497"/>
    <cellStyle name="40% - Accent2 7" xfId="498"/>
    <cellStyle name="40% - Accent2 8" xfId="499"/>
    <cellStyle name="40% - Accent2 9" xfId="500"/>
    <cellStyle name="40% - Accent3 10" xfId="501"/>
    <cellStyle name="40% - Accent3 11" xfId="502"/>
    <cellStyle name="40% - Accent3 12" xfId="503"/>
    <cellStyle name="40% - Accent3 13" xfId="504"/>
    <cellStyle name="40% - Accent3 14" xfId="505"/>
    <cellStyle name="40% - Accent3 15" xfId="506"/>
    <cellStyle name="40% - Accent3 15 2" xfId="507"/>
    <cellStyle name="40% - Accent3 15 3" xfId="508"/>
    <cellStyle name="40% - Accent3 15 4" xfId="509"/>
    <cellStyle name="40% - Accent3 15 5" xfId="510"/>
    <cellStyle name="40% - Accent3 16" xfId="511"/>
    <cellStyle name="40% - Accent3 16 2" xfId="512"/>
    <cellStyle name="40% - Accent3 16 3" xfId="513"/>
    <cellStyle name="40% - Accent3 16 4" xfId="514"/>
    <cellStyle name="40% - Accent3 16 5" xfId="515"/>
    <cellStyle name="40% - Accent3 17" xfId="516"/>
    <cellStyle name="40% - Accent3 17 2" xfId="517"/>
    <cellStyle name="40% - Accent3 17 3" xfId="518"/>
    <cellStyle name="40% - Accent3 17 4" xfId="519"/>
    <cellStyle name="40% - Accent3 17 5" xfId="520"/>
    <cellStyle name="40% - Accent3 18" xfId="521"/>
    <cellStyle name="40% - Accent3 19" xfId="522"/>
    <cellStyle name="40% - Accent3 2" xfId="523"/>
    <cellStyle name="40% - Accent3 2 2" xfId="524"/>
    <cellStyle name="40% - Accent3 2 2 2" xfId="525"/>
    <cellStyle name="40% - Accent3 2 2 2 2" xfId="526"/>
    <cellStyle name="40% - Accent3 2 2 2 3" xfId="527"/>
    <cellStyle name="40% - Accent3 2 2 2 4" xfId="528"/>
    <cellStyle name="40% - Accent3 2 2 2 5" xfId="529"/>
    <cellStyle name="40% - Accent3 2 2 3" xfId="530"/>
    <cellStyle name="40% - Accent3 2 2 4" xfId="531"/>
    <cellStyle name="40% - Accent3 2 2 5" xfId="532"/>
    <cellStyle name="40% - Accent3 2 3" xfId="533"/>
    <cellStyle name="40% - Accent3 2 4" xfId="534"/>
    <cellStyle name="40% - Accent3 2 5" xfId="535"/>
    <cellStyle name="40% - Accent3 2 6" xfId="536"/>
    <cellStyle name="40% - Accent3 2 7" xfId="537"/>
    <cellStyle name="40% - Accent3 2 8" xfId="538"/>
    <cellStyle name="40% - Accent3 2 9" xfId="539"/>
    <cellStyle name="40% - Accent3 20" xfId="540"/>
    <cellStyle name="40% - Accent3 21" xfId="541"/>
    <cellStyle name="40% - Accent3 22" xfId="542"/>
    <cellStyle name="40% - Accent3 23" xfId="543"/>
    <cellStyle name="40% - Accent3 24" xfId="544"/>
    <cellStyle name="40% - Accent3 25" xfId="545"/>
    <cellStyle name="40% - Accent3 26" xfId="546"/>
    <cellStyle name="40% - Accent3 27" xfId="547"/>
    <cellStyle name="40% - Accent3 28" xfId="548"/>
    <cellStyle name="40% - Accent3 29" xfId="549"/>
    <cellStyle name="40% - Accent3 3" xfId="550"/>
    <cellStyle name="40% - Accent3 30" xfId="551"/>
    <cellStyle name="40% - Accent3 31" xfId="552"/>
    <cellStyle name="40% - Accent3 32" xfId="553"/>
    <cellStyle name="40% - Accent3 33" xfId="554"/>
    <cellStyle name="40% - Accent3 34" xfId="555"/>
    <cellStyle name="40% - Accent3 35" xfId="556"/>
    <cellStyle name="40% - Accent3 4" xfId="557"/>
    <cellStyle name="40% - Accent3 5" xfId="558"/>
    <cellStyle name="40% - Accent3 6" xfId="559"/>
    <cellStyle name="40% - Accent3 7" xfId="560"/>
    <cellStyle name="40% - Accent3 8" xfId="561"/>
    <cellStyle name="40% - Accent3 9" xfId="562"/>
    <cellStyle name="40% - Accent4 10" xfId="563"/>
    <cellStyle name="40% - Accent4 11" xfId="564"/>
    <cellStyle name="40% - Accent4 12" xfId="565"/>
    <cellStyle name="40% - Accent4 13" xfId="566"/>
    <cellStyle name="40% - Accent4 14" xfId="567"/>
    <cellStyle name="40% - Accent4 15" xfId="568"/>
    <cellStyle name="40% - Accent4 15 2" xfId="569"/>
    <cellStyle name="40% - Accent4 15 3" xfId="570"/>
    <cellStyle name="40% - Accent4 15 4" xfId="571"/>
    <cellStyle name="40% - Accent4 15 5" xfId="572"/>
    <cellStyle name="40% - Accent4 16" xfId="573"/>
    <cellStyle name="40% - Accent4 16 2" xfId="574"/>
    <cellStyle name="40% - Accent4 16 3" xfId="575"/>
    <cellStyle name="40% - Accent4 16 4" xfId="576"/>
    <cellStyle name="40% - Accent4 16 5" xfId="577"/>
    <cellStyle name="40% - Accent4 17" xfId="578"/>
    <cellStyle name="40% - Accent4 17 2" xfId="579"/>
    <cellStyle name="40% - Accent4 17 3" xfId="580"/>
    <cellStyle name="40% - Accent4 17 4" xfId="581"/>
    <cellStyle name="40% - Accent4 17 5" xfId="582"/>
    <cellStyle name="40% - Accent4 18" xfId="583"/>
    <cellStyle name="40% - Accent4 19" xfId="584"/>
    <cellStyle name="40% - Accent4 2" xfId="585"/>
    <cellStyle name="40% - Accent4 2 2" xfId="586"/>
    <cellStyle name="40% - Accent4 2 2 2" xfId="587"/>
    <cellStyle name="40% - Accent4 2 2 2 2" xfId="588"/>
    <cellStyle name="40% - Accent4 2 2 2 3" xfId="589"/>
    <cellStyle name="40% - Accent4 2 2 2 4" xfId="590"/>
    <cellStyle name="40% - Accent4 2 2 2 5" xfId="591"/>
    <cellStyle name="40% - Accent4 2 2 3" xfId="592"/>
    <cellStyle name="40% - Accent4 2 2 4" xfId="593"/>
    <cellStyle name="40% - Accent4 2 2 5" xfId="594"/>
    <cellStyle name="40% - Accent4 2 3" xfId="595"/>
    <cellStyle name="40% - Accent4 2 4" xfId="596"/>
    <cellStyle name="40% - Accent4 2 5" xfId="597"/>
    <cellStyle name="40% - Accent4 2 6" xfId="598"/>
    <cellStyle name="40% - Accent4 2 7" xfId="599"/>
    <cellStyle name="40% - Accent4 2 8" xfId="600"/>
    <cellStyle name="40% - Accent4 2 9" xfId="601"/>
    <cellStyle name="40% - Accent4 20" xfId="602"/>
    <cellStyle name="40% - Accent4 21" xfId="603"/>
    <cellStyle name="40% - Accent4 22" xfId="604"/>
    <cellStyle name="40% - Accent4 23" xfId="605"/>
    <cellStyle name="40% - Accent4 24" xfId="606"/>
    <cellStyle name="40% - Accent4 25" xfId="607"/>
    <cellStyle name="40% - Accent4 26" xfId="608"/>
    <cellStyle name="40% - Accent4 27" xfId="609"/>
    <cellStyle name="40% - Accent4 28" xfId="610"/>
    <cellStyle name="40% - Accent4 29" xfId="611"/>
    <cellStyle name="40% - Accent4 3" xfId="612"/>
    <cellStyle name="40% - Accent4 30" xfId="613"/>
    <cellStyle name="40% - Accent4 31" xfId="614"/>
    <cellStyle name="40% - Accent4 32" xfId="615"/>
    <cellStyle name="40% - Accent4 33" xfId="616"/>
    <cellStyle name="40% - Accent4 34" xfId="617"/>
    <cellStyle name="40% - Accent4 35" xfId="618"/>
    <cellStyle name="40% - Accent4 4" xfId="619"/>
    <cellStyle name="40% - Accent4 5" xfId="620"/>
    <cellStyle name="40% - Accent4 6" xfId="621"/>
    <cellStyle name="40% - Accent4 7" xfId="622"/>
    <cellStyle name="40% - Accent4 8" xfId="623"/>
    <cellStyle name="40% - Accent4 9" xfId="624"/>
    <cellStyle name="40% - Accent5 10" xfId="625"/>
    <cellStyle name="40% - Accent5 11" xfId="626"/>
    <cellStyle name="40% - Accent5 12" xfId="627"/>
    <cellStyle name="40% - Accent5 13" xfId="628"/>
    <cellStyle name="40% - Accent5 14" xfId="629"/>
    <cellStyle name="40% - Accent5 15" xfId="630"/>
    <cellStyle name="40% - Accent5 15 2" xfId="631"/>
    <cellStyle name="40% - Accent5 15 3" xfId="632"/>
    <cellStyle name="40% - Accent5 15 4" xfId="633"/>
    <cellStyle name="40% - Accent5 15 5" xfId="634"/>
    <cellStyle name="40% - Accent5 16" xfId="635"/>
    <cellStyle name="40% - Accent5 16 2" xfId="636"/>
    <cellStyle name="40% - Accent5 16 3" xfId="637"/>
    <cellStyle name="40% - Accent5 16 4" xfId="638"/>
    <cellStyle name="40% - Accent5 16 5" xfId="639"/>
    <cellStyle name="40% - Accent5 17" xfId="640"/>
    <cellStyle name="40% - Accent5 17 2" xfId="641"/>
    <cellStyle name="40% - Accent5 17 3" xfId="642"/>
    <cellStyle name="40% - Accent5 17 4" xfId="643"/>
    <cellStyle name="40% - Accent5 17 5" xfId="644"/>
    <cellStyle name="40% - Accent5 18" xfId="645"/>
    <cellStyle name="40% - Accent5 19" xfId="646"/>
    <cellStyle name="40% - Accent5 2" xfId="647"/>
    <cellStyle name="40% - Accent5 2 2" xfId="648"/>
    <cellStyle name="40% - Accent5 2 2 2" xfId="649"/>
    <cellStyle name="40% - Accent5 2 2 2 2" xfId="650"/>
    <cellStyle name="40% - Accent5 2 2 2 3" xfId="651"/>
    <cellStyle name="40% - Accent5 2 2 2 4" xfId="652"/>
    <cellStyle name="40% - Accent5 2 2 2 5" xfId="653"/>
    <cellStyle name="40% - Accent5 2 2 3" xfId="654"/>
    <cellStyle name="40% - Accent5 2 2 4" xfId="655"/>
    <cellStyle name="40% - Accent5 2 2 5" xfId="656"/>
    <cellStyle name="40% - Accent5 2 3" xfId="657"/>
    <cellStyle name="40% - Accent5 2 4" xfId="658"/>
    <cellStyle name="40% - Accent5 2 5" xfId="659"/>
    <cellStyle name="40% - Accent5 2 6" xfId="660"/>
    <cellStyle name="40% - Accent5 2 7" xfId="661"/>
    <cellStyle name="40% - Accent5 2 8" xfId="662"/>
    <cellStyle name="40% - Accent5 2 9" xfId="663"/>
    <cellStyle name="40% - Accent5 20" xfId="664"/>
    <cellStyle name="40% - Accent5 21" xfId="665"/>
    <cellStyle name="40% - Accent5 22" xfId="666"/>
    <cellStyle name="40% - Accent5 23" xfId="667"/>
    <cellStyle name="40% - Accent5 24" xfId="668"/>
    <cellStyle name="40% - Accent5 25" xfId="669"/>
    <cellStyle name="40% - Accent5 26" xfId="670"/>
    <cellStyle name="40% - Accent5 27" xfId="671"/>
    <cellStyle name="40% - Accent5 28" xfId="672"/>
    <cellStyle name="40% - Accent5 29" xfId="673"/>
    <cellStyle name="40% - Accent5 3" xfId="674"/>
    <cellStyle name="40% - Accent5 30" xfId="675"/>
    <cellStyle name="40% - Accent5 31" xfId="676"/>
    <cellStyle name="40% - Accent5 32" xfId="677"/>
    <cellStyle name="40% - Accent5 33" xfId="678"/>
    <cellStyle name="40% - Accent5 34" xfId="679"/>
    <cellStyle name="40% - Accent5 35" xfId="680"/>
    <cellStyle name="40% - Accent5 4" xfId="681"/>
    <cellStyle name="40% - Accent5 5" xfId="682"/>
    <cellStyle name="40% - Accent5 6" xfId="683"/>
    <cellStyle name="40% - Accent5 7" xfId="684"/>
    <cellStyle name="40% - Accent5 8" xfId="685"/>
    <cellStyle name="40% - Accent5 9" xfId="686"/>
    <cellStyle name="40% - Accent6 10" xfId="687"/>
    <cellStyle name="40% - Accent6 11" xfId="688"/>
    <cellStyle name="40% - Accent6 12" xfId="689"/>
    <cellStyle name="40% - Accent6 13" xfId="690"/>
    <cellStyle name="40% - Accent6 14" xfId="691"/>
    <cellStyle name="40% - Accent6 15" xfId="692"/>
    <cellStyle name="40% - Accent6 15 2" xfId="693"/>
    <cellStyle name="40% - Accent6 15 3" xfId="694"/>
    <cellStyle name="40% - Accent6 15 4" xfId="695"/>
    <cellStyle name="40% - Accent6 15 5" xfId="696"/>
    <cellStyle name="40% - Accent6 16" xfId="697"/>
    <cellStyle name="40% - Accent6 16 2" xfId="698"/>
    <cellStyle name="40% - Accent6 16 3" xfId="699"/>
    <cellStyle name="40% - Accent6 16 4" xfId="700"/>
    <cellStyle name="40% - Accent6 16 5" xfId="701"/>
    <cellStyle name="40% - Accent6 17" xfId="702"/>
    <cellStyle name="40% - Accent6 17 2" xfId="703"/>
    <cellStyle name="40% - Accent6 17 3" xfId="704"/>
    <cellStyle name="40% - Accent6 17 4" xfId="705"/>
    <cellStyle name="40% - Accent6 17 5" xfId="706"/>
    <cellStyle name="40% - Accent6 18" xfId="707"/>
    <cellStyle name="40% - Accent6 19" xfId="708"/>
    <cellStyle name="40% - Accent6 2" xfId="709"/>
    <cellStyle name="40% - Accent6 2 2" xfId="710"/>
    <cellStyle name="40% - Accent6 2 2 2" xfId="711"/>
    <cellStyle name="40% - Accent6 2 2 2 2" xfId="712"/>
    <cellStyle name="40% - Accent6 2 2 2 3" xfId="713"/>
    <cellStyle name="40% - Accent6 2 2 2 4" xfId="714"/>
    <cellStyle name="40% - Accent6 2 2 2 5" xfId="715"/>
    <cellStyle name="40% - Accent6 2 2 3" xfId="716"/>
    <cellStyle name="40% - Accent6 2 2 4" xfId="717"/>
    <cellStyle name="40% - Accent6 2 2 5" xfId="718"/>
    <cellStyle name="40% - Accent6 2 3" xfId="719"/>
    <cellStyle name="40% - Accent6 2 4" xfId="720"/>
    <cellStyle name="40% - Accent6 2 5" xfId="721"/>
    <cellStyle name="40% - Accent6 2 6" xfId="722"/>
    <cellStyle name="40% - Accent6 2 7" xfId="723"/>
    <cellStyle name="40% - Accent6 2 8" xfId="724"/>
    <cellStyle name="40% - Accent6 2 9" xfId="725"/>
    <cellStyle name="40% - Accent6 20" xfId="726"/>
    <cellStyle name="40% - Accent6 21" xfId="727"/>
    <cellStyle name="40% - Accent6 22" xfId="728"/>
    <cellStyle name="40% - Accent6 23" xfId="729"/>
    <cellStyle name="40% - Accent6 24" xfId="730"/>
    <cellStyle name="40% - Accent6 25" xfId="731"/>
    <cellStyle name="40% - Accent6 26" xfId="732"/>
    <cellStyle name="40% - Accent6 27" xfId="733"/>
    <cellStyle name="40% - Accent6 28" xfId="734"/>
    <cellStyle name="40% - Accent6 29" xfId="735"/>
    <cellStyle name="40% - Accent6 3" xfId="736"/>
    <cellStyle name="40% - Accent6 30" xfId="737"/>
    <cellStyle name="40% - Accent6 31" xfId="738"/>
    <cellStyle name="40% - Accent6 32" xfId="739"/>
    <cellStyle name="40% - Accent6 33" xfId="740"/>
    <cellStyle name="40% - Accent6 34" xfId="741"/>
    <cellStyle name="40% - Accent6 35" xfId="742"/>
    <cellStyle name="40% - Accent6 4" xfId="743"/>
    <cellStyle name="40% - Accent6 5" xfId="744"/>
    <cellStyle name="40% - Accent6 6" xfId="745"/>
    <cellStyle name="40% - Accent6 7" xfId="746"/>
    <cellStyle name="40% - Accent6 8" xfId="747"/>
    <cellStyle name="40% - Accent6 9" xfId="748"/>
    <cellStyle name="60% - Accent1 10" xfId="749"/>
    <cellStyle name="60% - Accent1 11" xfId="750"/>
    <cellStyle name="60% - Accent1 12" xfId="751"/>
    <cellStyle name="60% - Accent1 13" xfId="752"/>
    <cellStyle name="60% - Accent1 14" xfId="753"/>
    <cellStyle name="60% - Accent1 15" xfId="754"/>
    <cellStyle name="60% - Accent1 16" xfId="755"/>
    <cellStyle name="60% - Accent1 17" xfId="756"/>
    <cellStyle name="60% - Accent1 18" xfId="757"/>
    <cellStyle name="60% - Accent1 19" xfId="758"/>
    <cellStyle name="60% - Accent1 2" xfId="759"/>
    <cellStyle name="60% - Accent1 2 2" xfId="760"/>
    <cellStyle name="60% - Accent1 2 2 2" xfId="761"/>
    <cellStyle name="60% - Accent1 2 2 2 2" xfId="762"/>
    <cellStyle name="60% - Accent1 2 2 2 3" xfId="763"/>
    <cellStyle name="60% - Accent1 2 2 2 4" xfId="764"/>
    <cellStyle name="60% - Accent1 2 2 2 5" xfId="765"/>
    <cellStyle name="60% - Accent1 2 2 3" xfId="766"/>
    <cellStyle name="60% - Accent1 2 2 4" xfId="767"/>
    <cellStyle name="60% - Accent1 2 2 5" xfId="768"/>
    <cellStyle name="60% - Accent1 2 3" xfId="769"/>
    <cellStyle name="60% - Accent1 2 4" xfId="770"/>
    <cellStyle name="60% - Accent1 2 5" xfId="771"/>
    <cellStyle name="60% - Accent1 2 6" xfId="772"/>
    <cellStyle name="60% - Accent1 2 7" xfId="773"/>
    <cellStyle name="60% - Accent1 2 8" xfId="774"/>
    <cellStyle name="60% - Accent1 2 9" xfId="775"/>
    <cellStyle name="60% - Accent1 20" xfId="776"/>
    <cellStyle name="60% - Accent1 21" xfId="777"/>
    <cellStyle name="60% - Accent1 22" xfId="778"/>
    <cellStyle name="60% - Accent1 3" xfId="779"/>
    <cellStyle name="60% - Accent1 4" xfId="780"/>
    <cellStyle name="60% - Accent1 5" xfId="781"/>
    <cellStyle name="60% - Accent1 6" xfId="782"/>
    <cellStyle name="60% - Accent1 7" xfId="783"/>
    <cellStyle name="60% - Accent1 8" xfId="784"/>
    <cellStyle name="60% - Accent1 9" xfId="785"/>
    <cellStyle name="60% - Accent2 10" xfId="786"/>
    <cellStyle name="60% - Accent2 11" xfId="787"/>
    <cellStyle name="60% - Accent2 12" xfId="788"/>
    <cellStyle name="60% - Accent2 13" xfId="789"/>
    <cellStyle name="60% - Accent2 14" xfId="790"/>
    <cellStyle name="60% - Accent2 15" xfId="791"/>
    <cellStyle name="60% - Accent2 16" xfId="792"/>
    <cellStyle name="60% - Accent2 17" xfId="793"/>
    <cellStyle name="60% - Accent2 18" xfId="794"/>
    <cellStyle name="60% - Accent2 19" xfId="795"/>
    <cellStyle name="60% - Accent2 2" xfId="796"/>
    <cellStyle name="60% - Accent2 2 2" xfId="797"/>
    <cellStyle name="60% - Accent2 2 2 2" xfId="798"/>
    <cellStyle name="60% - Accent2 2 2 2 2" xfId="799"/>
    <cellStyle name="60% - Accent2 2 2 2 3" xfId="800"/>
    <cellStyle name="60% - Accent2 2 2 2 4" xfId="801"/>
    <cellStyle name="60% - Accent2 2 2 2 5" xfId="802"/>
    <cellStyle name="60% - Accent2 2 2 3" xfId="803"/>
    <cellStyle name="60% - Accent2 2 2 4" xfId="804"/>
    <cellStyle name="60% - Accent2 2 2 5" xfId="805"/>
    <cellStyle name="60% - Accent2 2 3" xfId="806"/>
    <cellStyle name="60% - Accent2 2 4" xfId="807"/>
    <cellStyle name="60% - Accent2 2 5" xfId="808"/>
    <cellStyle name="60% - Accent2 2 6" xfId="809"/>
    <cellStyle name="60% - Accent2 2 7" xfId="810"/>
    <cellStyle name="60% - Accent2 2 8" xfId="811"/>
    <cellStyle name="60% - Accent2 2 9" xfId="812"/>
    <cellStyle name="60% - Accent2 20" xfId="813"/>
    <cellStyle name="60% - Accent2 21" xfId="814"/>
    <cellStyle name="60% - Accent2 22" xfId="815"/>
    <cellStyle name="60% - Accent2 3" xfId="816"/>
    <cellStyle name="60% - Accent2 4" xfId="817"/>
    <cellStyle name="60% - Accent2 5" xfId="818"/>
    <cellStyle name="60% - Accent2 6" xfId="819"/>
    <cellStyle name="60% - Accent2 7" xfId="820"/>
    <cellStyle name="60% - Accent2 8" xfId="821"/>
    <cellStyle name="60% - Accent2 9" xfId="822"/>
    <cellStyle name="60% - Accent3 10" xfId="823"/>
    <cellStyle name="60% - Accent3 11" xfId="824"/>
    <cellStyle name="60% - Accent3 12" xfId="825"/>
    <cellStyle name="60% - Accent3 13" xfId="826"/>
    <cellStyle name="60% - Accent3 14" xfId="827"/>
    <cellStyle name="60% - Accent3 15" xfId="828"/>
    <cellStyle name="60% - Accent3 16" xfId="829"/>
    <cellStyle name="60% - Accent3 17" xfId="830"/>
    <cellStyle name="60% - Accent3 18" xfId="831"/>
    <cellStyle name="60% - Accent3 19" xfId="832"/>
    <cellStyle name="60% - Accent3 2" xfId="833"/>
    <cellStyle name="60% - Accent3 2 2" xfId="834"/>
    <cellStyle name="60% - Accent3 2 2 2" xfId="835"/>
    <cellStyle name="60% - Accent3 2 2 2 2" xfId="836"/>
    <cellStyle name="60% - Accent3 2 2 2 3" xfId="837"/>
    <cellStyle name="60% - Accent3 2 2 2 4" xfId="838"/>
    <cellStyle name="60% - Accent3 2 2 2 5" xfId="839"/>
    <cellStyle name="60% - Accent3 2 2 3" xfId="840"/>
    <cellStyle name="60% - Accent3 2 2 4" xfId="841"/>
    <cellStyle name="60% - Accent3 2 2 5" xfId="842"/>
    <cellStyle name="60% - Accent3 2 3" xfId="843"/>
    <cellStyle name="60% - Accent3 2 4" xfId="844"/>
    <cellStyle name="60% - Accent3 2 5" xfId="845"/>
    <cellStyle name="60% - Accent3 2 6" xfId="846"/>
    <cellStyle name="60% - Accent3 2 7" xfId="847"/>
    <cellStyle name="60% - Accent3 2 8" xfId="848"/>
    <cellStyle name="60% - Accent3 2 9" xfId="849"/>
    <cellStyle name="60% - Accent3 20" xfId="850"/>
    <cellStyle name="60% - Accent3 21" xfId="851"/>
    <cellStyle name="60% - Accent3 22" xfId="852"/>
    <cellStyle name="60% - Accent3 3" xfId="853"/>
    <cellStyle name="60% - Accent3 4" xfId="854"/>
    <cellStyle name="60% - Accent3 5" xfId="855"/>
    <cellStyle name="60% - Accent3 6" xfId="856"/>
    <cellStyle name="60% - Accent3 7" xfId="857"/>
    <cellStyle name="60% - Accent3 8" xfId="858"/>
    <cellStyle name="60% - Accent3 9" xfId="859"/>
    <cellStyle name="60% - Accent4 10" xfId="860"/>
    <cellStyle name="60% - Accent4 11" xfId="861"/>
    <cellStyle name="60% - Accent4 12" xfId="862"/>
    <cellStyle name="60% - Accent4 13" xfId="863"/>
    <cellStyle name="60% - Accent4 14" xfId="864"/>
    <cellStyle name="60% - Accent4 15" xfId="865"/>
    <cellStyle name="60% - Accent4 16" xfId="866"/>
    <cellStyle name="60% - Accent4 17" xfId="867"/>
    <cellStyle name="60% - Accent4 18" xfId="868"/>
    <cellStyle name="60% - Accent4 19" xfId="869"/>
    <cellStyle name="60% - Accent4 2" xfId="870"/>
    <cellStyle name="60% - Accent4 2 2" xfId="871"/>
    <cellStyle name="60% - Accent4 2 2 2" xfId="872"/>
    <cellStyle name="60% - Accent4 2 2 2 2" xfId="873"/>
    <cellStyle name="60% - Accent4 2 2 2 3" xfId="874"/>
    <cellStyle name="60% - Accent4 2 2 2 4" xfId="875"/>
    <cellStyle name="60% - Accent4 2 2 2 5" xfId="876"/>
    <cellStyle name="60% - Accent4 2 2 3" xfId="877"/>
    <cellStyle name="60% - Accent4 2 2 4" xfId="878"/>
    <cellStyle name="60% - Accent4 2 2 5" xfId="879"/>
    <cellStyle name="60% - Accent4 2 3" xfId="880"/>
    <cellStyle name="60% - Accent4 2 4" xfId="881"/>
    <cellStyle name="60% - Accent4 2 5" xfId="882"/>
    <cellStyle name="60% - Accent4 2 6" xfId="883"/>
    <cellStyle name="60% - Accent4 2 7" xfId="884"/>
    <cellStyle name="60% - Accent4 2 8" xfId="885"/>
    <cellStyle name="60% - Accent4 2 9" xfId="886"/>
    <cellStyle name="60% - Accent4 20" xfId="887"/>
    <cellStyle name="60% - Accent4 21" xfId="888"/>
    <cellStyle name="60% - Accent4 22" xfId="889"/>
    <cellStyle name="60% - Accent4 3" xfId="890"/>
    <cellStyle name="60% - Accent4 4" xfId="891"/>
    <cellStyle name="60% - Accent4 5" xfId="892"/>
    <cellStyle name="60% - Accent4 6" xfId="893"/>
    <cellStyle name="60% - Accent4 7" xfId="894"/>
    <cellStyle name="60% - Accent4 8" xfId="895"/>
    <cellStyle name="60% - Accent4 9" xfId="896"/>
    <cellStyle name="60% - Accent5 10" xfId="897"/>
    <cellStyle name="60% - Accent5 11" xfId="898"/>
    <cellStyle name="60% - Accent5 12" xfId="899"/>
    <cellStyle name="60% - Accent5 13" xfId="900"/>
    <cellStyle name="60% - Accent5 14" xfId="901"/>
    <cellStyle name="60% - Accent5 15" xfId="902"/>
    <cellStyle name="60% - Accent5 16" xfId="903"/>
    <cellStyle name="60% - Accent5 17" xfId="904"/>
    <cellStyle name="60% - Accent5 18" xfId="905"/>
    <cellStyle name="60% - Accent5 19" xfId="906"/>
    <cellStyle name="60% - Accent5 2" xfId="907"/>
    <cellStyle name="60% - Accent5 2 2" xfId="908"/>
    <cellStyle name="60% - Accent5 2 2 2" xfId="909"/>
    <cellStyle name="60% - Accent5 2 2 2 2" xfId="910"/>
    <cellStyle name="60% - Accent5 2 2 2 3" xfId="911"/>
    <cellStyle name="60% - Accent5 2 2 2 4" xfId="912"/>
    <cellStyle name="60% - Accent5 2 2 2 5" xfId="913"/>
    <cellStyle name="60% - Accent5 2 2 3" xfId="914"/>
    <cellStyle name="60% - Accent5 2 2 4" xfId="915"/>
    <cellStyle name="60% - Accent5 2 2 5" xfId="916"/>
    <cellStyle name="60% - Accent5 2 3" xfId="917"/>
    <cellStyle name="60% - Accent5 2 4" xfId="918"/>
    <cellStyle name="60% - Accent5 2 5" xfId="919"/>
    <cellStyle name="60% - Accent5 2 6" xfId="920"/>
    <cellStyle name="60% - Accent5 2 7" xfId="921"/>
    <cellStyle name="60% - Accent5 2 8" xfId="922"/>
    <cellStyle name="60% - Accent5 2 9" xfId="923"/>
    <cellStyle name="60% - Accent5 20" xfId="924"/>
    <cellStyle name="60% - Accent5 21" xfId="925"/>
    <cellStyle name="60% - Accent5 22" xfId="926"/>
    <cellStyle name="60% - Accent5 3" xfId="927"/>
    <cellStyle name="60% - Accent5 4" xfId="928"/>
    <cellStyle name="60% - Accent5 5" xfId="929"/>
    <cellStyle name="60% - Accent5 6" xfId="930"/>
    <cellStyle name="60% - Accent5 7" xfId="931"/>
    <cellStyle name="60% - Accent5 8" xfId="932"/>
    <cellStyle name="60% - Accent5 9" xfId="933"/>
    <cellStyle name="60% - Accent6 10" xfId="934"/>
    <cellStyle name="60% - Accent6 11" xfId="935"/>
    <cellStyle name="60% - Accent6 12" xfId="936"/>
    <cellStyle name="60% - Accent6 13" xfId="937"/>
    <cellStyle name="60% - Accent6 14" xfId="938"/>
    <cellStyle name="60% - Accent6 15" xfId="939"/>
    <cellStyle name="60% - Accent6 16" xfId="940"/>
    <cellStyle name="60% - Accent6 17" xfId="941"/>
    <cellStyle name="60% - Accent6 18" xfId="942"/>
    <cellStyle name="60% - Accent6 19" xfId="943"/>
    <cellStyle name="60% - Accent6 2" xfId="944"/>
    <cellStyle name="60% - Accent6 2 2" xfId="945"/>
    <cellStyle name="60% - Accent6 2 2 2" xfId="946"/>
    <cellStyle name="60% - Accent6 2 2 2 2" xfId="947"/>
    <cellStyle name="60% - Accent6 2 2 2 3" xfId="948"/>
    <cellStyle name="60% - Accent6 2 2 2 4" xfId="949"/>
    <cellStyle name="60% - Accent6 2 2 2 5" xfId="950"/>
    <cellStyle name="60% - Accent6 2 2 3" xfId="951"/>
    <cellStyle name="60% - Accent6 2 2 4" xfId="952"/>
    <cellStyle name="60% - Accent6 2 2 5" xfId="953"/>
    <cellStyle name="60% - Accent6 2 3" xfId="954"/>
    <cellStyle name="60% - Accent6 2 4" xfId="955"/>
    <cellStyle name="60% - Accent6 2 5" xfId="956"/>
    <cellStyle name="60% - Accent6 2 6" xfId="957"/>
    <cellStyle name="60% - Accent6 2 7" xfId="958"/>
    <cellStyle name="60% - Accent6 2 8" xfId="959"/>
    <cellStyle name="60% - Accent6 2 9" xfId="960"/>
    <cellStyle name="60% - Accent6 20" xfId="961"/>
    <cellStyle name="60% - Accent6 21" xfId="962"/>
    <cellStyle name="60% - Accent6 22" xfId="963"/>
    <cellStyle name="60% - Accent6 3" xfId="964"/>
    <cellStyle name="60% - Accent6 4" xfId="965"/>
    <cellStyle name="60% - Accent6 5" xfId="966"/>
    <cellStyle name="60% - Accent6 6" xfId="967"/>
    <cellStyle name="60% - Accent6 7" xfId="968"/>
    <cellStyle name="60% - Accent6 8" xfId="969"/>
    <cellStyle name="60% - Accent6 9" xfId="970"/>
    <cellStyle name="Accent1 10" xfId="971"/>
    <cellStyle name="Accent1 11" xfId="972"/>
    <cellStyle name="Accent1 12" xfId="973"/>
    <cellStyle name="Accent1 13" xfId="974"/>
    <cellStyle name="Accent1 14" xfId="975"/>
    <cellStyle name="Accent1 15" xfId="976"/>
    <cellStyle name="Accent1 16" xfId="977"/>
    <cellStyle name="Accent1 17" xfId="978"/>
    <cellStyle name="Accent1 18" xfId="979"/>
    <cellStyle name="Accent1 19" xfId="980"/>
    <cellStyle name="Accent1 2" xfId="981"/>
    <cellStyle name="Accent1 2 2" xfId="982"/>
    <cellStyle name="Accent1 2 2 2" xfId="983"/>
    <cellStyle name="Accent1 2 2 2 2" xfId="984"/>
    <cellStyle name="Accent1 2 2 2 3" xfId="985"/>
    <cellStyle name="Accent1 2 2 2 4" xfId="986"/>
    <cellStyle name="Accent1 2 2 2 5" xfId="987"/>
    <cellStyle name="Accent1 2 2 3" xfId="988"/>
    <cellStyle name="Accent1 2 2 4" xfId="989"/>
    <cellStyle name="Accent1 2 2 5" xfId="990"/>
    <cellStyle name="Accent1 2 3" xfId="991"/>
    <cellStyle name="Accent1 2 4" xfId="992"/>
    <cellStyle name="Accent1 2 5" xfId="993"/>
    <cellStyle name="Accent1 2 6" xfId="994"/>
    <cellStyle name="Accent1 2 7" xfId="995"/>
    <cellStyle name="Accent1 2 8" xfId="996"/>
    <cellStyle name="Accent1 2 9" xfId="997"/>
    <cellStyle name="Accent1 20" xfId="998"/>
    <cellStyle name="Accent1 21" xfId="999"/>
    <cellStyle name="Accent1 22" xfId="1000"/>
    <cellStyle name="Accent1 3" xfId="1001"/>
    <cellStyle name="Accent1 4" xfId="1002"/>
    <cellStyle name="Accent1 5" xfId="1003"/>
    <cellStyle name="Accent1 6" xfId="1004"/>
    <cellStyle name="Accent1 7" xfId="1005"/>
    <cellStyle name="Accent1 8" xfId="1006"/>
    <cellStyle name="Accent1 9" xfId="1007"/>
    <cellStyle name="Accent2 10" xfId="1008"/>
    <cellStyle name="Accent2 11" xfId="1009"/>
    <cellStyle name="Accent2 12" xfId="1010"/>
    <cellStyle name="Accent2 13" xfId="1011"/>
    <cellStyle name="Accent2 14" xfId="1012"/>
    <cellStyle name="Accent2 15" xfId="1013"/>
    <cellStyle name="Accent2 16" xfId="1014"/>
    <cellStyle name="Accent2 17" xfId="1015"/>
    <cellStyle name="Accent2 18" xfId="1016"/>
    <cellStyle name="Accent2 19" xfId="1017"/>
    <cellStyle name="Accent2 2" xfId="1018"/>
    <cellStyle name="Accent2 2 2" xfId="1019"/>
    <cellStyle name="Accent2 2 2 2" xfId="1020"/>
    <cellStyle name="Accent2 2 2 2 2" xfId="1021"/>
    <cellStyle name="Accent2 2 2 2 3" xfId="1022"/>
    <cellStyle name="Accent2 2 2 2 4" xfId="1023"/>
    <cellStyle name="Accent2 2 2 2 5" xfId="1024"/>
    <cellStyle name="Accent2 2 2 3" xfId="1025"/>
    <cellStyle name="Accent2 2 2 4" xfId="1026"/>
    <cellStyle name="Accent2 2 2 5" xfId="1027"/>
    <cellStyle name="Accent2 2 3" xfId="1028"/>
    <cellStyle name="Accent2 2 4" xfId="1029"/>
    <cellStyle name="Accent2 2 5" xfId="1030"/>
    <cellStyle name="Accent2 2 6" xfId="1031"/>
    <cellStyle name="Accent2 2 7" xfId="1032"/>
    <cellStyle name="Accent2 2 8" xfId="1033"/>
    <cellStyle name="Accent2 2 9" xfId="1034"/>
    <cellStyle name="Accent2 20" xfId="1035"/>
    <cellStyle name="Accent2 21" xfId="1036"/>
    <cellStyle name="Accent2 22" xfId="1037"/>
    <cellStyle name="Accent2 3" xfId="1038"/>
    <cellStyle name="Accent2 4" xfId="1039"/>
    <cellStyle name="Accent2 5" xfId="1040"/>
    <cellStyle name="Accent2 6" xfId="1041"/>
    <cellStyle name="Accent2 7" xfId="1042"/>
    <cellStyle name="Accent2 8" xfId="1043"/>
    <cellStyle name="Accent2 9" xfId="1044"/>
    <cellStyle name="Accent3 10" xfId="1045"/>
    <cellStyle name="Accent3 11" xfId="1046"/>
    <cellStyle name="Accent3 12" xfId="1047"/>
    <cellStyle name="Accent3 13" xfId="1048"/>
    <cellStyle name="Accent3 14" xfId="1049"/>
    <cellStyle name="Accent3 15" xfId="1050"/>
    <cellStyle name="Accent3 16" xfId="1051"/>
    <cellStyle name="Accent3 17" xfId="1052"/>
    <cellStyle name="Accent3 18" xfId="1053"/>
    <cellStyle name="Accent3 19" xfId="1054"/>
    <cellStyle name="Accent3 2" xfId="1055"/>
    <cellStyle name="Accent3 2 2" xfId="1056"/>
    <cellStyle name="Accent3 2 2 2" xfId="1057"/>
    <cellStyle name="Accent3 2 2 2 2" xfId="1058"/>
    <cellStyle name="Accent3 2 2 2 3" xfId="1059"/>
    <cellStyle name="Accent3 2 2 2 4" xfId="1060"/>
    <cellStyle name="Accent3 2 2 2 5" xfId="1061"/>
    <cellStyle name="Accent3 2 2 3" xfId="1062"/>
    <cellStyle name="Accent3 2 2 4" xfId="1063"/>
    <cellStyle name="Accent3 2 2 5" xfId="1064"/>
    <cellStyle name="Accent3 2 3" xfId="1065"/>
    <cellStyle name="Accent3 2 4" xfId="1066"/>
    <cellStyle name="Accent3 2 5" xfId="1067"/>
    <cellStyle name="Accent3 2 6" xfId="1068"/>
    <cellStyle name="Accent3 2 7" xfId="1069"/>
    <cellStyle name="Accent3 2 8" xfId="1070"/>
    <cellStyle name="Accent3 2 9" xfId="1071"/>
    <cellStyle name="Accent3 20" xfId="1072"/>
    <cellStyle name="Accent3 21" xfId="1073"/>
    <cellStyle name="Accent3 22" xfId="1074"/>
    <cellStyle name="Accent3 3" xfId="1075"/>
    <cellStyle name="Accent3 4" xfId="1076"/>
    <cellStyle name="Accent3 5" xfId="1077"/>
    <cellStyle name="Accent3 6" xfId="1078"/>
    <cellStyle name="Accent3 7" xfId="1079"/>
    <cellStyle name="Accent3 8" xfId="1080"/>
    <cellStyle name="Accent3 9" xfId="1081"/>
    <cellStyle name="Accent4 10" xfId="1082"/>
    <cellStyle name="Accent4 11" xfId="1083"/>
    <cellStyle name="Accent4 12" xfId="1084"/>
    <cellStyle name="Accent4 13" xfId="1085"/>
    <cellStyle name="Accent4 14" xfId="1086"/>
    <cellStyle name="Accent4 15" xfId="1087"/>
    <cellStyle name="Accent4 16" xfId="1088"/>
    <cellStyle name="Accent4 17" xfId="1089"/>
    <cellStyle name="Accent4 18" xfId="1090"/>
    <cellStyle name="Accent4 19" xfId="1091"/>
    <cellStyle name="Accent4 2" xfId="1092"/>
    <cellStyle name="Accent4 2 2" xfId="1093"/>
    <cellStyle name="Accent4 2 2 2" xfId="1094"/>
    <cellStyle name="Accent4 2 2 2 2" xfId="1095"/>
    <cellStyle name="Accent4 2 2 2 3" xfId="1096"/>
    <cellStyle name="Accent4 2 2 2 4" xfId="1097"/>
    <cellStyle name="Accent4 2 2 2 5" xfId="1098"/>
    <cellStyle name="Accent4 2 2 3" xfId="1099"/>
    <cellStyle name="Accent4 2 2 4" xfId="1100"/>
    <cellStyle name="Accent4 2 2 5" xfId="1101"/>
    <cellStyle name="Accent4 2 3" xfId="1102"/>
    <cellStyle name="Accent4 2 4" xfId="1103"/>
    <cellStyle name="Accent4 2 5" xfId="1104"/>
    <cellStyle name="Accent4 2 6" xfId="1105"/>
    <cellStyle name="Accent4 2 7" xfId="1106"/>
    <cellStyle name="Accent4 2 8" xfId="1107"/>
    <cellStyle name="Accent4 2 9" xfId="1108"/>
    <cellStyle name="Accent4 20" xfId="1109"/>
    <cellStyle name="Accent4 21" xfId="1110"/>
    <cellStyle name="Accent4 22" xfId="1111"/>
    <cellStyle name="Accent4 3" xfId="1112"/>
    <cellStyle name="Accent4 4" xfId="1113"/>
    <cellStyle name="Accent4 5" xfId="1114"/>
    <cellStyle name="Accent4 6" xfId="1115"/>
    <cellStyle name="Accent4 7" xfId="1116"/>
    <cellStyle name="Accent4 8" xfId="1117"/>
    <cellStyle name="Accent4 9" xfId="1118"/>
    <cellStyle name="Accent5 10" xfId="1119"/>
    <cellStyle name="Accent5 11" xfId="1120"/>
    <cellStyle name="Accent5 12" xfId="1121"/>
    <cellStyle name="Accent5 13" xfId="1122"/>
    <cellStyle name="Accent5 14" xfId="1123"/>
    <cellStyle name="Accent5 15" xfId="1124"/>
    <cellStyle name="Accent5 16" xfId="1125"/>
    <cellStyle name="Accent5 17" xfId="1126"/>
    <cellStyle name="Accent5 18" xfId="1127"/>
    <cellStyle name="Accent5 19" xfId="1128"/>
    <cellStyle name="Accent5 2" xfId="1129"/>
    <cellStyle name="Accent5 2 2" xfId="1130"/>
    <cellStyle name="Accent5 2 2 2" xfId="1131"/>
    <cellStyle name="Accent5 2 2 2 2" xfId="1132"/>
    <cellStyle name="Accent5 2 2 2 3" xfId="1133"/>
    <cellStyle name="Accent5 2 2 2 4" xfId="1134"/>
    <cellStyle name="Accent5 2 2 2 5" xfId="1135"/>
    <cellStyle name="Accent5 2 2 3" xfId="1136"/>
    <cellStyle name="Accent5 2 2 4" xfId="1137"/>
    <cellStyle name="Accent5 2 2 5" xfId="1138"/>
    <cellStyle name="Accent5 2 3" xfId="1139"/>
    <cellStyle name="Accent5 2 4" xfId="1140"/>
    <cellStyle name="Accent5 2 5" xfId="1141"/>
    <cellStyle name="Accent5 2 6" xfId="1142"/>
    <cellStyle name="Accent5 2 7" xfId="1143"/>
    <cellStyle name="Accent5 2 8" xfId="1144"/>
    <cellStyle name="Accent5 2 9" xfId="1145"/>
    <cellStyle name="Accent5 20" xfId="1146"/>
    <cellStyle name="Accent5 21" xfId="1147"/>
    <cellStyle name="Accent5 22" xfId="1148"/>
    <cellStyle name="Accent5 3" xfId="1149"/>
    <cellStyle name="Accent5 4" xfId="1150"/>
    <cellStyle name="Accent5 5" xfId="1151"/>
    <cellStyle name="Accent5 6" xfId="1152"/>
    <cellStyle name="Accent5 7" xfId="1153"/>
    <cellStyle name="Accent5 8" xfId="1154"/>
    <cellStyle name="Accent5 9" xfId="1155"/>
    <cellStyle name="Accent6 10" xfId="1156"/>
    <cellStyle name="Accent6 11" xfId="1157"/>
    <cellStyle name="Accent6 12" xfId="1158"/>
    <cellStyle name="Accent6 13" xfId="1159"/>
    <cellStyle name="Accent6 14" xfId="1160"/>
    <cellStyle name="Accent6 15" xfId="1161"/>
    <cellStyle name="Accent6 16" xfId="1162"/>
    <cellStyle name="Accent6 17" xfId="1163"/>
    <cellStyle name="Accent6 18" xfId="1164"/>
    <cellStyle name="Accent6 19" xfId="1165"/>
    <cellStyle name="Accent6 2" xfId="1166"/>
    <cellStyle name="Accent6 2 2" xfId="1167"/>
    <cellStyle name="Accent6 2 2 2" xfId="1168"/>
    <cellStyle name="Accent6 2 2 2 2" xfId="1169"/>
    <cellStyle name="Accent6 2 2 2 3" xfId="1170"/>
    <cellStyle name="Accent6 2 2 2 4" xfId="1171"/>
    <cellStyle name="Accent6 2 2 2 5" xfId="1172"/>
    <cellStyle name="Accent6 2 2 3" xfId="1173"/>
    <cellStyle name="Accent6 2 2 4" xfId="1174"/>
    <cellStyle name="Accent6 2 2 5" xfId="1175"/>
    <cellStyle name="Accent6 2 3" xfId="1176"/>
    <cellStyle name="Accent6 2 4" xfId="1177"/>
    <cellStyle name="Accent6 2 5" xfId="1178"/>
    <cellStyle name="Accent6 2 6" xfId="1179"/>
    <cellStyle name="Accent6 2 7" xfId="1180"/>
    <cellStyle name="Accent6 2 8" xfId="1181"/>
    <cellStyle name="Accent6 2 9" xfId="1182"/>
    <cellStyle name="Accent6 20" xfId="1183"/>
    <cellStyle name="Accent6 21" xfId="1184"/>
    <cellStyle name="Accent6 22" xfId="1185"/>
    <cellStyle name="Accent6 3" xfId="1186"/>
    <cellStyle name="Accent6 4" xfId="1187"/>
    <cellStyle name="Accent6 5" xfId="1188"/>
    <cellStyle name="Accent6 6" xfId="1189"/>
    <cellStyle name="Accent6 7" xfId="1190"/>
    <cellStyle name="Accent6 8" xfId="1191"/>
    <cellStyle name="Accent6 9" xfId="1192"/>
    <cellStyle name="Bad 10" xfId="1193"/>
    <cellStyle name="Bad 11" xfId="1194"/>
    <cellStyle name="Bad 12" xfId="1195"/>
    <cellStyle name="Bad 13" xfId="1196"/>
    <cellStyle name="Bad 14" xfId="1197"/>
    <cellStyle name="Bad 15" xfId="1198"/>
    <cellStyle name="Bad 16" xfId="1199"/>
    <cellStyle name="Bad 17" xfId="1200"/>
    <cellStyle name="Bad 18" xfId="1201"/>
    <cellStyle name="Bad 19" xfId="1202"/>
    <cellStyle name="Bad 2" xfId="1203"/>
    <cellStyle name="Bad 2 2" xfId="1204"/>
    <cellStyle name="Bad 2 2 2" xfId="1205"/>
    <cellStyle name="Bad 2 2 2 2" xfId="1206"/>
    <cellStyle name="Bad 2 2 2 3" xfId="1207"/>
    <cellStyle name="Bad 2 2 2 4" xfId="1208"/>
    <cellStyle name="Bad 2 2 2 5" xfId="1209"/>
    <cellStyle name="Bad 2 2 3" xfId="1210"/>
    <cellStyle name="Bad 2 2 4" xfId="1211"/>
    <cellStyle name="Bad 2 2 5" xfId="1212"/>
    <cellStyle name="Bad 2 3" xfId="1213"/>
    <cellStyle name="Bad 2 4" xfId="1214"/>
    <cellStyle name="Bad 2 5" xfId="1215"/>
    <cellStyle name="Bad 2 6" xfId="1216"/>
    <cellStyle name="Bad 2 7" xfId="1217"/>
    <cellStyle name="Bad 2 8" xfId="1218"/>
    <cellStyle name="Bad 2 9" xfId="1219"/>
    <cellStyle name="Bad 20" xfId="1220"/>
    <cellStyle name="Bad 21" xfId="1221"/>
    <cellStyle name="Bad 22" xfId="1222"/>
    <cellStyle name="Bad 3" xfId="1223"/>
    <cellStyle name="Bad 4" xfId="1224"/>
    <cellStyle name="Bad 5" xfId="1225"/>
    <cellStyle name="Bad 6" xfId="1226"/>
    <cellStyle name="Bad 7" xfId="1227"/>
    <cellStyle name="Bad 8" xfId="1228"/>
    <cellStyle name="Bad 9" xfId="1229"/>
    <cellStyle name="Calculation 10" xfId="1230"/>
    <cellStyle name="Calculation 11" xfId="1231"/>
    <cellStyle name="Calculation 12" xfId="1232"/>
    <cellStyle name="Calculation 13" xfId="1233"/>
    <cellStyle name="Calculation 14" xfId="1234"/>
    <cellStyle name="Calculation 15" xfId="1235"/>
    <cellStyle name="Calculation 16" xfId="1236"/>
    <cellStyle name="Calculation 17" xfId="1237"/>
    <cellStyle name="Calculation 18" xfId="1238"/>
    <cellStyle name="Calculation 19" xfId="1239"/>
    <cellStyle name="Calculation 2" xfId="1240"/>
    <cellStyle name="Calculation 2 2" xfId="1241"/>
    <cellStyle name="Calculation 2 2 2" xfId="1242"/>
    <cellStyle name="Calculation 2 2 2 2" xfId="1243"/>
    <cellStyle name="Calculation 2 2 2 3" xfId="1244"/>
    <cellStyle name="Calculation 2 2 2 4" xfId="1245"/>
    <cellStyle name="Calculation 2 2 2 5" xfId="1246"/>
    <cellStyle name="Calculation 2 2 3" xfId="1247"/>
    <cellStyle name="Calculation 2 2 4" xfId="1248"/>
    <cellStyle name="Calculation 2 2 5" xfId="1249"/>
    <cellStyle name="Calculation 2 3" xfId="1250"/>
    <cellStyle name="Calculation 2 4" xfId="1251"/>
    <cellStyle name="Calculation 2 5" xfId="1252"/>
    <cellStyle name="Calculation 2 6" xfId="1253"/>
    <cellStyle name="Calculation 2 7" xfId="1254"/>
    <cellStyle name="Calculation 2 8" xfId="1255"/>
    <cellStyle name="Calculation 2 9" xfId="1256"/>
    <cellStyle name="Calculation 20" xfId="1257"/>
    <cellStyle name="Calculation 21" xfId="1258"/>
    <cellStyle name="Calculation 22" xfId="1259"/>
    <cellStyle name="Calculation 3" xfId="1260"/>
    <cellStyle name="Calculation 4" xfId="1261"/>
    <cellStyle name="Calculation 5" xfId="1262"/>
    <cellStyle name="Calculation 6" xfId="1263"/>
    <cellStyle name="Calculation 7" xfId="1264"/>
    <cellStyle name="Calculation 8" xfId="1265"/>
    <cellStyle name="Calculation 9" xfId="1266"/>
    <cellStyle name="Check Cell 10" xfId="1267"/>
    <cellStyle name="Check Cell 11" xfId="1268"/>
    <cellStyle name="Check Cell 12" xfId="1269"/>
    <cellStyle name="Check Cell 13" xfId="1270"/>
    <cellStyle name="Check Cell 14" xfId="1271"/>
    <cellStyle name="Check Cell 15" xfId="1272"/>
    <cellStyle name="Check Cell 16" xfId="1273"/>
    <cellStyle name="Check Cell 17" xfId="1274"/>
    <cellStyle name="Check Cell 18" xfId="1275"/>
    <cellStyle name="Check Cell 19" xfId="1276"/>
    <cellStyle name="Check Cell 2" xfId="1277"/>
    <cellStyle name="Check Cell 2 2" xfId="1278"/>
    <cellStyle name="Check Cell 2 2 2" xfId="1279"/>
    <cellStyle name="Check Cell 2 2 2 2" xfId="1280"/>
    <cellStyle name="Check Cell 2 2 2 3" xfId="1281"/>
    <cellStyle name="Check Cell 2 2 2 4" xfId="1282"/>
    <cellStyle name="Check Cell 2 2 2 5" xfId="1283"/>
    <cellStyle name="Check Cell 2 2 3" xfId="1284"/>
    <cellStyle name="Check Cell 2 2 4" xfId="1285"/>
    <cellStyle name="Check Cell 2 2 5" xfId="1286"/>
    <cellStyle name="Check Cell 2 3" xfId="1287"/>
    <cellStyle name="Check Cell 2 4" xfId="1288"/>
    <cellStyle name="Check Cell 2 5" xfId="1289"/>
    <cellStyle name="Check Cell 2 6" xfId="1290"/>
    <cellStyle name="Check Cell 2 7" xfId="1291"/>
    <cellStyle name="Check Cell 2 8" xfId="1292"/>
    <cellStyle name="Check Cell 2 9" xfId="1293"/>
    <cellStyle name="Check Cell 20" xfId="1294"/>
    <cellStyle name="Check Cell 21" xfId="1295"/>
    <cellStyle name="Check Cell 22" xfId="1296"/>
    <cellStyle name="Check Cell 3" xfId="1297"/>
    <cellStyle name="Check Cell 4" xfId="1298"/>
    <cellStyle name="Check Cell 5" xfId="1299"/>
    <cellStyle name="Check Cell 6" xfId="1300"/>
    <cellStyle name="Check Cell 7" xfId="1301"/>
    <cellStyle name="Check Cell 8" xfId="1302"/>
    <cellStyle name="Check Cell 9" xfId="1303"/>
    <cellStyle name="Comma" xfId="1" builtinId="3"/>
    <cellStyle name="Comma 10" xfId="1304"/>
    <cellStyle name="Comma 11" xfId="1305"/>
    <cellStyle name="Comma 12" xfId="1306"/>
    <cellStyle name="Comma 13" xfId="1307"/>
    <cellStyle name="Comma 14" xfId="1308"/>
    <cellStyle name="Comma 15" xfId="1309"/>
    <cellStyle name="Comma 16" xfId="1310"/>
    <cellStyle name="Comma 17" xfId="1311"/>
    <cellStyle name="Comma 2" xfId="1312"/>
    <cellStyle name="Comma 2 10" xfId="1313"/>
    <cellStyle name="Comma 2 11" xfId="1314"/>
    <cellStyle name="Comma 2 12" xfId="1315"/>
    <cellStyle name="Comma 2 13" xfId="1316"/>
    <cellStyle name="Comma 2 14" xfId="1317"/>
    <cellStyle name="Comma 2 15" xfId="1318"/>
    <cellStyle name="Comma 2 16" xfId="1319"/>
    <cellStyle name="Comma 2 17" xfId="1320"/>
    <cellStyle name="Comma 2 18" xfId="1321"/>
    <cellStyle name="Comma 2 19" xfId="1322"/>
    <cellStyle name="Comma 2 2" xfId="1323"/>
    <cellStyle name="Comma 2 20" xfId="1324"/>
    <cellStyle name="Comma 2 21" xfId="1325"/>
    <cellStyle name="Comma 2 22" xfId="1326"/>
    <cellStyle name="Comma 2 3" xfId="1327"/>
    <cellStyle name="Comma 2 4" xfId="1328"/>
    <cellStyle name="Comma 2 5" xfId="1329"/>
    <cellStyle name="Comma 2 6" xfId="1330"/>
    <cellStyle name="Comma 2 7" xfId="1331"/>
    <cellStyle name="Comma 2 8" xfId="1332"/>
    <cellStyle name="Comma 2 9" xfId="1333"/>
    <cellStyle name="Comma 3" xfId="1334"/>
    <cellStyle name="Comma 3 2" xfId="1335"/>
    <cellStyle name="Comma 3 3" xfId="1336"/>
    <cellStyle name="Comma 3 4" xfId="1337"/>
    <cellStyle name="Comma 3 5" xfId="1338"/>
    <cellStyle name="Comma 4" xfId="1339"/>
    <cellStyle name="Comma 4 2" xfId="1340"/>
    <cellStyle name="Comma 4 3" xfId="1341"/>
    <cellStyle name="Comma 4 4" xfId="1342"/>
    <cellStyle name="Comma 4 5" xfId="1343"/>
    <cellStyle name="Comma 5" xfId="1344"/>
    <cellStyle name="Comma 6" xfId="1345"/>
    <cellStyle name="Comma 7" xfId="1346"/>
    <cellStyle name="Comma 8" xfId="1347"/>
    <cellStyle name="Comma 9" xfId="1348"/>
    <cellStyle name="Comma0" xfId="1349"/>
    <cellStyle name="Currency" xfId="2" builtinId="4"/>
    <cellStyle name="Currency 2" xfId="1350"/>
    <cellStyle name="Currency 2 2" xfId="1351"/>
    <cellStyle name="Currency 2 3" xfId="1352"/>
    <cellStyle name="Currency 2 4" xfId="1353"/>
    <cellStyle name="Currency 2 5" xfId="1354"/>
    <cellStyle name="Currency 2 6" xfId="1355"/>
    <cellStyle name="Currency 3" xfId="1356"/>
    <cellStyle name="Currency 3 2" xfId="1357"/>
    <cellStyle name="Currency 3 3" xfId="1358"/>
    <cellStyle name="Currency 3 4" xfId="1359"/>
    <cellStyle name="Currency 3 5" xfId="1360"/>
    <cellStyle name="Currency 4" xfId="1361"/>
    <cellStyle name="Currency0" xfId="1362"/>
    <cellStyle name="Date" xfId="1363"/>
    <cellStyle name="Explanatory Text 10" xfId="1364"/>
    <cellStyle name="Explanatory Text 11" xfId="1365"/>
    <cellStyle name="Explanatory Text 12" xfId="1366"/>
    <cellStyle name="Explanatory Text 13" xfId="1367"/>
    <cellStyle name="Explanatory Text 14" xfId="1368"/>
    <cellStyle name="Explanatory Text 15" xfId="1369"/>
    <cellStyle name="Explanatory Text 16" xfId="1370"/>
    <cellStyle name="Explanatory Text 17" xfId="1371"/>
    <cellStyle name="Explanatory Text 18" xfId="1372"/>
    <cellStyle name="Explanatory Text 19" xfId="1373"/>
    <cellStyle name="Explanatory Text 2" xfId="1374"/>
    <cellStyle name="Explanatory Text 2 2" xfId="1375"/>
    <cellStyle name="Explanatory Text 2 2 2" xfId="1376"/>
    <cellStyle name="Explanatory Text 2 2 2 2" xfId="1377"/>
    <cellStyle name="Explanatory Text 2 2 2 3" xfId="1378"/>
    <cellStyle name="Explanatory Text 2 2 2 4" xfId="1379"/>
    <cellStyle name="Explanatory Text 2 2 2 5" xfId="1380"/>
    <cellStyle name="Explanatory Text 2 2 3" xfId="1381"/>
    <cellStyle name="Explanatory Text 2 2 4" xfId="1382"/>
    <cellStyle name="Explanatory Text 2 2 5" xfId="1383"/>
    <cellStyle name="Explanatory Text 2 3" xfId="1384"/>
    <cellStyle name="Explanatory Text 2 4" xfId="1385"/>
    <cellStyle name="Explanatory Text 2 5" xfId="1386"/>
    <cellStyle name="Explanatory Text 2 6" xfId="1387"/>
    <cellStyle name="Explanatory Text 2 7" xfId="1388"/>
    <cellStyle name="Explanatory Text 2 8" xfId="1389"/>
    <cellStyle name="Explanatory Text 2 9" xfId="1390"/>
    <cellStyle name="Explanatory Text 20" xfId="1391"/>
    <cellStyle name="Explanatory Text 21" xfId="1392"/>
    <cellStyle name="Explanatory Text 22" xfId="1393"/>
    <cellStyle name="Explanatory Text 3" xfId="1394"/>
    <cellStyle name="Explanatory Text 4" xfId="1395"/>
    <cellStyle name="Explanatory Text 5" xfId="1396"/>
    <cellStyle name="Explanatory Text 6" xfId="1397"/>
    <cellStyle name="Explanatory Text 7" xfId="1398"/>
    <cellStyle name="Explanatory Text 8" xfId="1399"/>
    <cellStyle name="Explanatory Text 9" xfId="1400"/>
    <cellStyle name="F2" xfId="1401"/>
    <cellStyle name="F2 2" xfId="1402"/>
    <cellStyle name="F2 3" xfId="1403"/>
    <cellStyle name="F2 4" xfId="1404"/>
    <cellStyle name="F2 5" xfId="1405"/>
    <cellStyle name="F2 6" xfId="1406"/>
    <cellStyle name="F2 7" xfId="1407"/>
    <cellStyle name="F3" xfId="1408"/>
    <cellStyle name="F3 2" xfId="1409"/>
    <cellStyle name="F3 3" xfId="1410"/>
    <cellStyle name="F3 4" xfId="1411"/>
    <cellStyle name="F3 5" xfId="1412"/>
    <cellStyle name="F3 6" xfId="1413"/>
    <cellStyle name="F3 7" xfId="1414"/>
    <cellStyle name="F4" xfId="1415"/>
    <cellStyle name="F4 2" xfId="1416"/>
    <cellStyle name="F4 3" xfId="1417"/>
    <cellStyle name="F4 4" xfId="1418"/>
    <cellStyle name="F4 5" xfId="1419"/>
    <cellStyle name="F4 6" xfId="1420"/>
    <cellStyle name="F4 7" xfId="1421"/>
    <cellStyle name="F5" xfId="1422"/>
    <cellStyle name="F5 2" xfId="1423"/>
    <cellStyle name="F5 3" xfId="1424"/>
    <cellStyle name="F5 4" xfId="1425"/>
    <cellStyle name="F5 5" xfId="1426"/>
    <cellStyle name="F5 6" xfId="1427"/>
    <cellStyle name="F5 7" xfId="1428"/>
    <cellStyle name="F6" xfId="1429"/>
    <cellStyle name="F6 2" xfId="1430"/>
    <cellStyle name="F6 3" xfId="1431"/>
    <cellStyle name="F6 4" xfId="1432"/>
    <cellStyle name="F6 5" xfId="1433"/>
    <cellStyle name="F6 6" xfId="1434"/>
    <cellStyle name="F6 7" xfId="1435"/>
    <cellStyle name="F7" xfId="1436"/>
    <cellStyle name="F7 2" xfId="1437"/>
    <cellStyle name="F7 3" xfId="1438"/>
    <cellStyle name="F7 4" xfId="1439"/>
    <cellStyle name="F7 5" xfId="1440"/>
    <cellStyle name="F7 6" xfId="1441"/>
    <cellStyle name="F7 7" xfId="1442"/>
    <cellStyle name="F8" xfId="1443"/>
    <cellStyle name="F8 2" xfId="1444"/>
    <cellStyle name="F8 3" xfId="1445"/>
    <cellStyle name="F8 4" xfId="1446"/>
    <cellStyle name="F8 5" xfId="1447"/>
    <cellStyle name="F8 6" xfId="1448"/>
    <cellStyle name="F8 7" xfId="1449"/>
    <cellStyle name="Fixed" xfId="1450"/>
    <cellStyle name="Good 10" xfId="1451"/>
    <cellStyle name="Good 11" xfId="1452"/>
    <cellStyle name="Good 12" xfId="1453"/>
    <cellStyle name="Good 13" xfId="1454"/>
    <cellStyle name="Good 14" xfId="1455"/>
    <cellStyle name="Good 15" xfId="1456"/>
    <cellStyle name="Good 16" xfId="1457"/>
    <cellStyle name="Good 17" xfId="1458"/>
    <cellStyle name="Good 18" xfId="1459"/>
    <cellStyle name="Good 19" xfId="1460"/>
    <cellStyle name="Good 2" xfId="1461"/>
    <cellStyle name="Good 2 2" xfId="1462"/>
    <cellStyle name="Good 2 2 2" xfId="1463"/>
    <cellStyle name="Good 2 2 2 2" xfId="1464"/>
    <cellStyle name="Good 2 2 2 3" xfId="1465"/>
    <cellStyle name="Good 2 2 2 4" xfId="1466"/>
    <cellStyle name="Good 2 2 2 5" xfId="1467"/>
    <cellStyle name="Good 2 2 3" xfId="1468"/>
    <cellStyle name="Good 2 2 4" xfId="1469"/>
    <cellStyle name="Good 2 2 5" xfId="1470"/>
    <cellStyle name="Good 2 3" xfId="1471"/>
    <cellStyle name="Good 2 4" xfId="1472"/>
    <cellStyle name="Good 2 5" xfId="1473"/>
    <cellStyle name="Good 2 6" xfId="1474"/>
    <cellStyle name="Good 2 7" xfId="1475"/>
    <cellStyle name="Good 2 8" xfId="1476"/>
    <cellStyle name="Good 2 9" xfId="1477"/>
    <cellStyle name="Good 20" xfId="1478"/>
    <cellStyle name="Good 21" xfId="1479"/>
    <cellStyle name="Good 22" xfId="1480"/>
    <cellStyle name="Good 3" xfId="1481"/>
    <cellStyle name="Good 4" xfId="1482"/>
    <cellStyle name="Good 5" xfId="1483"/>
    <cellStyle name="Good 6" xfId="1484"/>
    <cellStyle name="Good 7" xfId="1485"/>
    <cellStyle name="Good 8" xfId="1486"/>
    <cellStyle name="Good 9" xfId="1487"/>
    <cellStyle name="Heading 1 10" xfId="1488"/>
    <cellStyle name="Heading 1 11" xfId="1489"/>
    <cellStyle name="Heading 1 12" xfId="1490"/>
    <cellStyle name="Heading 1 13" xfId="1491"/>
    <cellStyle name="Heading 1 14" xfId="1492"/>
    <cellStyle name="Heading 1 15" xfId="1493"/>
    <cellStyle name="Heading 1 16" xfId="1494"/>
    <cellStyle name="Heading 1 17" xfId="1495"/>
    <cellStyle name="Heading 1 18" xfId="1496"/>
    <cellStyle name="Heading 1 19" xfId="1497"/>
    <cellStyle name="Heading 1 2" xfId="1498"/>
    <cellStyle name="Heading 1 2 2" xfId="1499"/>
    <cellStyle name="Heading 1 2 2 2" xfId="1500"/>
    <cellStyle name="Heading 1 2 2 2 2" xfId="1501"/>
    <cellStyle name="Heading 1 2 2 2 3" xfId="1502"/>
    <cellStyle name="Heading 1 2 2 2 4" xfId="1503"/>
    <cellStyle name="Heading 1 2 2 2 5" xfId="1504"/>
    <cellStyle name="Heading 1 2 2 3" xfId="1505"/>
    <cellStyle name="Heading 1 2 2 4" xfId="1506"/>
    <cellStyle name="Heading 1 2 2 5" xfId="1507"/>
    <cellStyle name="Heading 1 2 3" xfId="1508"/>
    <cellStyle name="Heading 1 2 4" xfId="1509"/>
    <cellStyle name="Heading 1 2 5" xfId="1510"/>
    <cellStyle name="Heading 1 2 6" xfId="1511"/>
    <cellStyle name="Heading 1 2 7" xfId="1512"/>
    <cellStyle name="Heading 1 2 8" xfId="1513"/>
    <cellStyle name="Heading 1 2 9" xfId="1514"/>
    <cellStyle name="Heading 1 20" xfId="1515"/>
    <cellStyle name="Heading 1 21" xfId="1516"/>
    <cellStyle name="Heading 1 22" xfId="1517"/>
    <cellStyle name="Heading 1 23" xfId="1518"/>
    <cellStyle name="Heading 1 24" xfId="1519"/>
    <cellStyle name="Heading 1 3" xfId="1520"/>
    <cellStyle name="Heading 1 4" xfId="1521"/>
    <cellStyle name="Heading 1 5" xfId="1522"/>
    <cellStyle name="Heading 1 6" xfId="1523"/>
    <cellStyle name="Heading 1 7" xfId="1524"/>
    <cellStyle name="Heading 1 8" xfId="1525"/>
    <cellStyle name="Heading 1 9" xfId="1526"/>
    <cellStyle name="Heading 2 10" xfId="1527"/>
    <cellStyle name="Heading 2 11" xfId="1528"/>
    <cellStyle name="Heading 2 12" xfId="1529"/>
    <cellStyle name="Heading 2 13" xfId="1530"/>
    <cellStyle name="Heading 2 14" xfId="1531"/>
    <cellStyle name="Heading 2 15" xfId="1532"/>
    <cellStyle name="Heading 2 16" xfId="1533"/>
    <cellStyle name="Heading 2 17" xfId="1534"/>
    <cellStyle name="Heading 2 18" xfId="1535"/>
    <cellStyle name="Heading 2 19" xfId="1536"/>
    <cellStyle name="Heading 2 2" xfId="1537"/>
    <cellStyle name="Heading 2 2 2" xfId="1538"/>
    <cellStyle name="Heading 2 2 2 2" xfId="1539"/>
    <cellStyle name="Heading 2 2 2 2 2" xfId="1540"/>
    <cellStyle name="Heading 2 2 2 2 3" xfId="1541"/>
    <cellStyle name="Heading 2 2 2 2 4" xfId="1542"/>
    <cellStyle name="Heading 2 2 2 2 5" xfId="1543"/>
    <cellStyle name="Heading 2 2 2 3" xfId="1544"/>
    <cellStyle name="Heading 2 2 2 4" xfId="1545"/>
    <cellStyle name="Heading 2 2 2 5" xfId="1546"/>
    <cellStyle name="Heading 2 2 3" xfId="1547"/>
    <cellStyle name="Heading 2 2 4" xfId="1548"/>
    <cellStyle name="Heading 2 2 5" xfId="1549"/>
    <cellStyle name="Heading 2 2 6" xfId="1550"/>
    <cellStyle name="Heading 2 2 7" xfId="1551"/>
    <cellStyle name="Heading 2 2 8" xfId="1552"/>
    <cellStyle name="Heading 2 2 9" xfId="1553"/>
    <cellStyle name="Heading 2 20" xfId="1554"/>
    <cellStyle name="Heading 2 21" xfId="1555"/>
    <cellStyle name="Heading 2 22" xfId="1556"/>
    <cellStyle name="Heading 2 23" xfId="1557"/>
    <cellStyle name="Heading 2 24" xfId="1558"/>
    <cellStyle name="Heading 2 3" xfId="1559"/>
    <cellStyle name="Heading 2 4" xfId="1560"/>
    <cellStyle name="Heading 2 5" xfId="1561"/>
    <cellStyle name="Heading 2 6" xfId="1562"/>
    <cellStyle name="Heading 2 7" xfId="1563"/>
    <cellStyle name="Heading 2 8" xfId="1564"/>
    <cellStyle name="Heading 2 9" xfId="1565"/>
    <cellStyle name="Heading 3 10" xfId="1566"/>
    <cellStyle name="Heading 3 11" xfId="1567"/>
    <cellStyle name="Heading 3 12" xfId="1568"/>
    <cellStyle name="Heading 3 13" xfId="1569"/>
    <cellStyle name="Heading 3 14" xfId="1570"/>
    <cellStyle name="Heading 3 15" xfId="1571"/>
    <cellStyle name="Heading 3 16" xfId="1572"/>
    <cellStyle name="Heading 3 17" xfId="1573"/>
    <cellStyle name="Heading 3 18" xfId="1574"/>
    <cellStyle name="Heading 3 19" xfId="1575"/>
    <cellStyle name="Heading 3 2" xfId="1576"/>
    <cellStyle name="Heading 3 2 2" xfId="1577"/>
    <cellStyle name="Heading 3 2 2 2" xfId="1578"/>
    <cellStyle name="Heading 3 2 2 2 2" xfId="1579"/>
    <cellStyle name="Heading 3 2 2 2 3" xfId="1580"/>
    <cellStyle name="Heading 3 2 2 2 4" xfId="1581"/>
    <cellStyle name="Heading 3 2 2 2 5" xfId="1582"/>
    <cellStyle name="Heading 3 2 2 3" xfId="1583"/>
    <cellStyle name="Heading 3 2 2 4" xfId="1584"/>
    <cellStyle name="Heading 3 2 2 5" xfId="1585"/>
    <cellStyle name="Heading 3 2 3" xfId="1586"/>
    <cellStyle name="Heading 3 2 4" xfId="1587"/>
    <cellStyle name="Heading 3 2 5" xfId="1588"/>
    <cellStyle name="Heading 3 2 6" xfId="1589"/>
    <cellStyle name="Heading 3 2 7" xfId="1590"/>
    <cellStyle name="Heading 3 2 8" xfId="1591"/>
    <cellStyle name="Heading 3 2 9" xfId="1592"/>
    <cellStyle name="Heading 3 20" xfId="1593"/>
    <cellStyle name="Heading 3 21" xfId="1594"/>
    <cellStyle name="Heading 3 22" xfId="1595"/>
    <cellStyle name="Heading 3 3" xfId="1596"/>
    <cellStyle name="Heading 3 4" xfId="1597"/>
    <cellStyle name="Heading 3 5" xfId="1598"/>
    <cellStyle name="Heading 3 6" xfId="1599"/>
    <cellStyle name="Heading 3 7" xfId="1600"/>
    <cellStyle name="Heading 3 8" xfId="1601"/>
    <cellStyle name="Heading 3 9" xfId="1602"/>
    <cellStyle name="Heading 4 10" xfId="1603"/>
    <cellStyle name="Heading 4 11" xfId="1604"/>
    <cellStyle name="Heading 4 12" xfId="1605"/>
    <cellStyle name="Heading 4 13" xfId="1606"/>
    <cellStyle name="Heading 4 14" xfId="1607"/>
    <cellStyle name="Heading 4 15" xfId="1608"/>
    <cellStyle name="Heading 4 16" xfId="1609"/>
    <cellStyle name="Heading 4 17" xfId="1610"/>
    <cellStyle name="Heading 4 18" xfId="1611"/>
    <cellStyle name="Heading 4 19" xfId="1612"/>
    <cellStyle name="Heading 4 2" xfId="1613"/>
    <cellStyle name="Heading 4 2 2" xfId="1614"/>
    <cellStyle name="Heading 4 2 2 2" xfId="1615"/>
    <cellStyle name="Heading 4 2 2 2 2" xfId="1616"/>
    <cellStyle name="Heading 4 2 2 2 3" xfId="1617"/>
    <cellStyle name="Heading 4 2 2 2 4" xfId="1618"/>
    <cellStyle name="Heading 4 2 2 2 5" xfId="1619"/>
    <cellStyle name="Heading 4 2 2 3" xfId="1620"/>
    <cellStyle name="Heading 4 2 2 4" xfId="1621"/>
    <cellStyle name="Heading 4 2 2 5" xfId="1622"/>
    <cellStyle name="Heading 4 2 3" xfId="1623"/>
    <cellStyle name="Heading 4 2 4" xfId="1624"/>
    <cellStyle name="Heading 4 2 5" xfId="1625"/>
    <cellStyle name="Heading 4 2 6" xfId="1626"/>
    <cellStyle name="Heading 4 2 7" xfId="1627"/>
    <cellStyle name="Heading 4 2 8" xfId="1628"/>
    <cellStyle name="Heading 4 2 9" xfId="1629"/>
    <cellStyle name="Heading 4 20" xfId="1630"/>
    <cellStyle name="Heading 4 21" xfId="1631"/>
    <cellStyle name="Heading 4 22" xfId="1632"/>
    <cellStyle name="Heading 4 3" xfId="1633"/>
    <cellStyle name="Heading 4 4" xfId="1634"/>
    <cellStyle name="Heading 4 5" xfId="1635"/>
    <cellStyle name="Heading 4 6" xfId="1636"/>
    <cellStyle name="Heading 4 7" xfId="1637"/>
    <cellStyle name="Heading 4 8" xfId="1638"/>
    <cellStyle name="Heading 4 9" xfId="1639"/>
    <cellStyle name="Input 10" xfId="1640"/>
    <cellStyle name="Input 11" xfId="1641"/>
    <cellStyle name="Input 12" xfId="1642"/>
    <cellStyle name="Input 13" xfId="1643"/>
    <cellStyle name="Input 14" xfId="1644"/>
    <cellStyle name="Input 15" xfId="1645"/>
    <cellStyle name="Input 16" xfId="1646"/>
    <cellStyle name="Input 17" xfId="1647"/>
    <cellStyle name="Input 18" xfId="1648"/>
    <cellStyle name="Input 19" xfId="1649"/>
    <cellStyle name="Input 2" xfId="1650"/>
    <cellStyle name="Input 2 2" xfId="1651"/>
    <cellStyle name="Input 2 2 2" xfId="1652"/>
    <cellStyle name="Input 2 2 2 2" xfId="1653"/>
    <cellStyle name="Input 2 2 2 3" xfId="1654"/>
    <cellStyle name="Input 2 2 2 4" xfId="1655"/>
    <cellStyle name="Input 2 2 2 5" xfId="1656"/>
    <cellStyle name="Input 2 2 3" xfId="1657"/>
    <cellStyle name="Input 2 2 4" xfId="1658"/>
    <cellStyle name="Input 2 2 5" xfId="1659"/>
    <cellStyle name="Input 2 3" xfId="1660"/>
    <cellStyle name="Input 2 4" xfId="1661"/>
    <cellStyle name="Input 2 5" xfId="1662"/>
    <cellStyle name="Input 2 6" xfId="1663"/>
    <cellStyle name="Input 2 7" xfId="1664"/>
    <cellStyle name="Input 2 8" xfId="1665"/>
    <cellStyle name="Input 2 9" xfId="1666"/>
    <cellStyle name="Input 20" xfId="1667"/>
    <cellStyle name="Input 21" xfId="1668"/>
    <cellStyle name="Input 22" xfId="1669"/>
    <cellStyle name="Input 3" xfId="1670"/>
    <cellStyle name="Input 4" xfId="1671"/>
    <cellStyle name="Input 5" xfId="1672"/>
    <cellStyle name="Input 6" xfId="1673"/>
    <cellStyle name="Input 7" xfId="1674"/>
    <cellStyle name="Input 8" xfId="1675"/>
    <cellStyle name="Input 9" xfId="1676"/>
    <cellStyle name="Linked Cell 10" xfId="1677"/>
    <cellStyle name="Linked Cell 11" xfId="1678"/>
    <cellStyle name="Linked Cell 12" xfId="1679"/>
    <cellStyle name="Linked Cell 13" xfId="1680"/>
    <cellStyle name="Linked Cell 14" xfId="1681"/>
    <cellStyle name="Linked Cell 15" xfId="1682"/>
    <cellStyle name="Linked Cell 16" xfId="1683"/>
    <cellStyle name="Linked Cell 17" xfId="1684"/>
    <cellStyle name="Linked Cell 18" xfId="1685"/>
    <cellStyle name="Linked Cell 19" xfId="1686"/>
    <cellStyle name="Linked Cell 2" xfId="1687"/>
    <cellStyle name="Linked Cell 2 2" xfId="1688"/>
    <cellStyle name="Linked Cell 2 2 2" xfId="1689"/>
    <cellStyle name="Linked Cell 2 2 2 2" xfId="1690"/>
    <cellStyle name="Linked Cell 2 2 2 3" xfId="1691"/>
    <cellStyle name="Linked Cell 2 2 2 4" xfId="1692"/>
    <cellStyle name="Linked Cell 2 2 2 5" xfId="1693"/>
    <cellStyle name="Linked Cell 2 2 3" xfId="1694"/>
    <cellStyle name="Linked Cell 2 2 4" xfId="1695"/>
    <cellStyle name="Linked Cell 2 2 5" xfId="1696"/>
    <cellStyle name="Linked Cell 2 3" xfId="1697"/>
    <cellStyle name="Linked Cell 2 4" xfId="1698"/>
    <cellStyle name="Linked Cell 2 5" xfId="1699"/>
    <cellStyle name="Linked Cell 2 6" xfId="1700"/>
    <cellStyle name="Linked Cell 2 7" xfId="1701"/>
    <cellStyle name="Linked Cell 2 8" xfId="1702"/>
    <cellStyle name="Linked Cell 2 9" xfId="1703"/>
    <cellStyle name="Linked Cell 20" xfId="1704"/>
    <cellStyle name="Linked Cell 21" xfId="1705"/>
    <cellStyle name="Linked Cell 22" xfId="1706"/>
    <cellStyle name="Linked Cell 3" xfId="1707"/>
    <cellStyle name="Linked Cell 4" xfId="1708"/>
    <cellStyle name="Linked Cell 5" xfId="1709"/>
    <cellStyle name="Linked Cell 6" xfId="1710"/>
    <cellStyle name="Linked Cell 7" xfId="1711"/>
    <cellStyle name="Linked Cell 8" xfId="1712"/>
    <cellStyle name="Linked Cell 9" xfId="1713"/>
    <cellStyle name="Neutral 10" xfId="1714"/>
    <cellStyle name="Neutral 11" xfId="1715"/>
    <cellStyle name="Neutral 12" xfId="1716"/>
    <cellStyle name="Neutral 13" xfId="1717"/>
    <cellStyle name="Neutral 14" xfId="1718"/>
    <cellStyle name="Neutral 15" xfId="1719"/>
    <cellStyle name="Neutral 16" xfId="1720"/>
    <cellStyle name="Neutral 17" xfId="1721"/>
    <cellStyle name="Neutral 18" xfId="1722"/>
    <cellStyle name="Neutral 19" xfId="1723"/>
    <cellStyle name="Neutral 2" xfId="1724"/>
    <cellStyle name="Neutral 2 2" xfId="1725"/>
    <cellStyle name="Neutral 2 2 2" xfId="1726"/>
    <cellStyle name="Neutral 2 2 2 2" xfId="1727"/>
    <cellStyle name="Neutral 2 2 2 3" xfId="1728"/>
    <cellStyle name="Neutral 2 2 2 4" xfId="1729"/>
    <cellStyle name="Neutral 2 2 2 5" xfId="1730"/>
    <cellStyle name="Neutral 2 2 3" xfId="1731"/>
    <cellStyle name="Neutral 2 2 4" xfId="1732"/>
    <cellStyle name="Neutral 2 2 5" xfId="1733"/>
    <cellStyle name="Neutral 2 3" xfId="1734"/>
    <cellStyle name="Neutral 2 4" xfId="1735"/>
    <cellStyle name="Neutral 2 5" xfId="1736"/>
    <cellStyle name="Neutral 2 6" xfId="1737"/>
    <cellStyle name="Neutral 2 7" xfId="1738"/>
    <cellStyle name="Neutral 2 8" xfId="1739"/>
    <cellStyle name="Neutral 2 9" xfId="1740"/>
    <cellStyle name="Neutral 20" xfId="1741"/>
    <cellStyle name="Neutral 21" xfId="1742"/>
    <cellStyle name="Neutral 22" xfId="1743"/>
    <cellStyle name="Neutral 3" xfId="1744"/>
    <cellStyle name="Neutral 4" xfId="1745"/>
    <cellStyle name="Neutral 5" xfId="1746"/>
    <cellStyle name="Neutral 6" xfId="1747"/>
    <cellStyle name="Neutral 7" xfId="1748"/>
    <cellStyle name="Neutral 8" xfId="1749"/>
    <cellStyle name="Neutral 9" xfId="1750"/>
    <cellStyle name="Normal" xfId="0" builtinId="0"/>
    <cellStyle name="Normal 10" xfId="1751"/>
    <cellStyle name="Normal 11" xfId="1752"/>
    <cellStyle name="Normal 11 2" xfId="1753"/>
    <cellStyle name="Normal 11 3" xfId="1754"/>
    <cellStyle name="Normal 11 4" xfId="1755"/>
    <cellStyle name="Normal 11 5" xfId="1756"/>
    <cellStyle name="Normal 12" xfId="1757"/>
    <cellStyle name="Normal 13" xfId="1758"/>
    <cellStyle name="Normal 13 2" xfId="1759"/>
    <cellStyle name="Normal 13 3" xfId="1760"/>
    <cellStyle name="Normal 13 4" xfId="1761"/>
    <cellStyle name="Normal 13 5" xfId="1762"/>
    <cellStyle name="Normal 14" xfId="1763"/>
    <cellStyle name="Normal 15" xfId="1764"/>
    <cellStyle name="Normal 16" xfId="1765"/>
    <cellStyle name="Normal 17" xfId="1766"/>
    <cellStyle name="Normal 18" xfId="1767"/>
    <cellStyle name="Normal 19" xfId="1768"/>
    <cellStyle name="Normal 2" xfId="1769"/>
    <cellStyle name="Normal 2 10" xfId="1770"/>
    <cellStyle name="Normal 2 11" xfId="1771"/>
    <cellStyle name="Normal 2 12" xfId="1772"/>
    <cellStyle name="Normal 2 13" xfId="1773"/>
    <cellStyle name="Normal 2 14" xfId="1774"/>
    <cellStyle name="Normal 2 15" xfId="1775"/>
    <cellStyle name="Normal 2 16" xfId="1776"/>
    <cellStyle name="Normal 2 17" xfId="1777"/>
    <cellStyle name="Normal 2 18" xfId="1778"/>
    <cellStyle name="Normal 2 19" xfId="1779"/>
    <cellStyle name="Normal 2 19 2" xfId="1780"/>
    <cellStyle name="Normal 2 19 3" xfId="1781"/>
    <cellStyle name="Normal 2 19 4" xfId="1782"/>
    <cellStyle name="Normal 2 19 5" xfId="1783"/>
    <cellStyle name="Normal 2 2" xfId="1784"/>
    <cellStyle name="Normal 2 2 2" xfId="1785"/>
    <cellStyle name="Normal 2 20" xfId="1786"/>
    <cellStyle name="Normal 2 21" xfId="1787"/>
    <cellStyle name="Normal 2 22" xfId="1788"/>
    <cellStyle name="Normal 2 23" xfId="1789"/>
    <cellStyle name="Normal 2 24" xfId="1790"/>
    <cellStyle name="Normal 2 25" xfId="1791"/>
    <cellStyle name="Normal 2 26" xfId="1792"/>
    <cellStyle name="Normal 2 3" xfId="1793"/>
    <cellStyle name="Normal 2 4" xfId="1794"/>
    <cellStyle name="Normal 2 5" xfId="1795"/>
    <cellStyle name="Normal 2 6" xfId="1796"/>
    <cellStyle name="Normal 2 7" xfId="1797"/>
    <cellStyle name="Normal 2 8" xfId="1798"/>
    <cellStyle name="Normal 2 9" xfId="1799"/>
    <cellStyle name="Normal 20" xfId="1800"/>
    <cellStyle name="Normal 20 2" xfId="1801"/>
    <cellStyle name="Normal 20 3" xfId="1802"/>
    <cellStyle name="Normal 20 4" xfId="1803"/>
    <cellStyle name="Normal 20 5" xfId="1804"/>
    <cellStyle name="Normal 21" xfId="1805"/>
    <cellStyle name="Normal 22" xfId="1806"/>
    <cellStyle name="Normal 23" xfId="1807"/>
    <cellStyle name="Normal 24" xfId="1808"/>
    <cellStyle name="Normal 25" xfId="1809"/>
    <cellStyle name="Normal 26" xfId="1810"/>
    <cellStyle name="Normal 27" xfId="1811"/>
    <cellStyle name="Normal 28" xfId="1812"/>
    <cellStyle name="Normal 29" xfId="1813"/>
    <cellStyle name="Normal 3" xfId="1814"/>
    <cellStyle name="Normal 3 10" xfId="1815"/>
    <cellStyle name="Normal 3 11" xfId="1816"/>
    <cellStyle name="Normal 3 12" xfId="1817"/>
    <cellStyle name="Normal 3 13" xfId="1818"/>
    <cellStyle name="Normal 3 14" xfId="1819"/>
    <cellStyle name="Normal 3 15" xfId="1820"/>
    <cellStyle name="Normal 3 16" xfId="1821"/>
    <cellStyle name="Normal 3 17" xfId="1822"/>
    <cellStyle name="Normal 3 18" xfId="1823"/>
    <cellStyle name="Normal 3 2" xfId="1824"/>
    <cellStyle name="Normal 3 3" xfId="1825"/>
    <cellStyle name="Normal 3 4" xfId="1826"/>
    <cellStyle name="Normal 3 5" xfId="1827"/>
    <cellStyle name="Normal 3 6" xfId="1828"/>
    <cellStyle name="Normal 3 7" xfId="1829"/>
    <cellStyle name="Normal 3 8" xfId="1830"/>
    <cellStyle name="Normal 3 9" xfId="1831"/>
    <cellStyle name="Normal 30" xfId="1832"/>
    <cellStyle name="Normal 31" xfId="1833"/>
    <cellStyle name="Normal 31 2" xfId="1834"/>
    <cellStyle name="Normal 31 3" xfId="1835"/>
    <cellStyle name="Normal 31 4" xfId="1836"/>
    <cellStyle name="Normal 31 5" xfId="1837"/>
    <cellStyle name="Normal 32" xfId="1838"/>
    <cellStyle name="Normal 33" xfId="1839"/>
    <cellStyle name="Normal 34" xfId="1840"/>
    <cellStyle name="Normal 35" xfId="1841"/>
    <cellStyle name="Normal 36" xfId="4"/>
    <cellStyle name="Normal 36 2" xfId="1842"/>
    <cellStyle name="Normal 36 3" xfId="1843"/>
    <cellStyle name="Normal 36 4" xfId="1844"/>
    <cellStyle name="Normal 36 5" xfId="1845"/>
    <cellStyle name="Normal 37" xfId="1846"/>
    <cellStyle name="Normal 38" xfId="1847"/>
    <cellStyle name="Normal 4" xfId="1848"/>
    <cellStyle name="Normal 4 2" xfId="1849"/>
    <cellStyle name="Normal 40" xfId="1850"/>
    <cellStyle name="Normal 42" xfId="1851"/>
    <cellStyle name="Normal 43" xfId="1852"/>
    <cellStyle name="Normal 45" xfId="1853"/>
    <cellStyle name="Normal 46" xfId="1854"/>
    <cellStyle name="Normal 48" xfId="1855"/>
    <cellStyle name="Normal 49" xfId="1856"/>
    <cellStyle name="Normal 5" xfId="1857"/>
    <cellStyle name="Normal 50" xfId="1858"/>
    <cellStyle name="Normal 51" xfId="1859"/>
    <cellStyle name="Normal 52" xfId="1860"/>
    <cellStyle name="Normal 6" xfId="1861"/>
    <cellStyle name="Normal 7" xfId="1862"/>
    <cellStyle name="Normal 8" xfId="1863"/>
    <cellStyle name="Normal 9" xfId="1864"/>
    <cellStyle name="Note 10" xfId="1865"/>
    <cellStyle name="Note 10 2" xfId="1866"/>
    <cellStyle name="Note 10 3" xfId="1867"/>
    <cellStyle name="Note 10 4" xfId="1868"/>
    <cellStyle name="Note 10 5" xfId="1869"/>
    <cellStyle name="Note 11" xfId="1870"/>
    <cellStyle name="Note 11 2" xfId="1871"/>
    <cellStyle name="Note 11 3" xfId="1872"/>
    <cellStyle name="Note 11 4" xfId="1873"/>
    <cellStyle name="Note 11 5" xfId="1874"/>
    <cellStyle name="Note 12" xfId="1875"/>
    <cellStyle name="Note 13" xfId="1876"/>
    <cellStyle name="Note 14" xfId="1877"/>
    <cellStyle name="Note 15" xfId="1878"/>
    <cellStyle name="Note 15 2" xfId="1879"/>
    <cellStyle name="Note 15 3" xfId="1880"/>
    <cellStyle name="Note 15 4" xfId="1881"/>
    <cellStyle name="Note 15 5" xfId="1882"/>
    <cellStyle name="Note 16" xfId="1883"/>
    <cellStyle name="Note 16 2" xfId="1884"/>
    <cellStyle name="Note 16 3" xfId="1885"/>
    <cellStyle name="Note 16 4" xfId="1886"/>
    <cellStyle name="Note 16 5" xfId="1887"/>
    <cellStyle name="Note 17" xfId="1888"/>
    <cellStyle name="Note 18" xfId="1889"/>
    <cellStyle name="Note 18 2" xfId="1890"/>
    <cellStyle name="Note 18 3" xfId="1891"/>
    <cellStyle name="Note 18 4" xfId="1892"/>
    <cellStyle name="Note 18 5" xfId="1893"/>
    <cellStyle name="Note 19" xfId="1894"/>
    <cellStyle name="Note 2" xfId="1895"/>
    <cellStyle name="Note 2 2" xfId="1896"/>
    <cellStyle name="Note 20" xfId="1897"/>
    <cellStyle name="Note 21" xfId="1898"/>
    <cellStyle name="Note 22" xfId="1899"/>
    <cellStyle name="Note 23" xfId="1900"/>
    <cellStyle name="Note 24" xfId="1901"/>
    <cellStyle name="Note 25" xfId="1902"/>
    <cellStyle name="Note 26" xfId="1903"/>
    <cellStyle name="Note 27" xfId="1904"/>
    <cellStyle name="Note 28" xfId="1905"/>
    <cellStyle name="Note 29" xfId="1906"/>
    <cellStyle name="Note 3" xfId="1907"/>
    <cellStyle name="Note 30" xfId="1908"/>
    <cellStyle name="Note 31" xfId="1909"/>
    <cellStyle name="Note 32" xfId="1910"/>
    <cellStyle name="Note 33" xfId="1911"/>
    <cellStyle name="Note 34" xfId="1912"/>
    <cellStyle name="Note 4" xfId="1913"/>
    <cellStyle name="Note 5" xfId="1914"/>
    <cellStyle name="Note 6" xfId="1915"/>
    <cellStyle name="Note 7" xfId="1916"/>
    <cellStyle name="Note 8" xfId="1917"/>
    <cellStyle name="Note 9" xfId="1918"/>
    <cellStyle name="Note 9 2" xfId="1919"/>
    <cellStyle name="Note 9 3" xfId="1920"/>
    <cellStyle name="Note 9 4" xfId="1921"/>
    <cellStyle name="Note 9 5" xfId="1922"/>
    <cellStyle name="Output 10" xfId="1923"/>
    <cellStyle name="Output 11" xfId="1924"/>
    <cellStyle name="Output 12" xfId="1925"/>
    <cellStyle name="Output 13" xfId="1926"/>
    <cellStyle name="Output 14" xfId="1927"/>
    <cellStyle name="Output 15" xfId="1928"/>
    <cellStyle name="Output 16" xfId="1929"/>
    <cellStyle name="Output 17" xfId="1930"/>
    <cellStyle name="Output 18" xfId="1931"/>
    <cellStyle name="Output 19" xfId="1932"/>
    <cellStyle name="Output 2" xfId="1933"/>
    <cellStyle name="Output 2 2" xfId="1934"/>
    <cellStyle name="Output 2 2 2" xfId="1935"/>
    <cellStyle name="Output 2 2 2 2" xfId="1936"/>
    <cellStyle name="Output 2 2 2 3" xfId="1937"/>
    <cellStyle name="Output 2 2 2 4" xfId="1938"/>
    <cellStyle name="Output 2 2 2 5" xfId="1939"/>
    <cellStyle name="Output 2 2 3" xfId="1940"/>
    <cellStyle name="Output 2 2 4" xfId="1941"/>
    <cellStyle name="Output 2 2 5" xfId="1942"/>
    <cellStyle name="Output 2 3" xfId="1943"/>
    <cellStyle name="Output 2 4" xfId="1944"/>
    <cellStyle name="Output 2 5" xfId="1945"/>
    <cellStyle name="Output 2 6" xfId="1946"/>
    <cellStyle name="Output 2 7" xfId="1947"/>
    <cellStyle name="Output 2 8" xfId="1948"/>
    <cellStyle name="Output 2 9" xfId="1949"/>
    <cellStyle name="Output 20" xfId="1950"/>
    <cellStyle name="Output 21" xfId="1951"/>
    <cellStyle name="Output 22" xfId="1952"/>
    <cellStyle name="Output 3" xfId="1953"/>
    <cellStyle name="Output 4" xfId="1954"/>
    <cellStyle name="Output 5" xfId="1955"/>
    <cellStyle name="Output 6" xfId="1956"/>
    <cellStyle name="Output 7" xfId="1957"/>
    <cellStyle name="Output 8" xfId="1958"/>
    <cellStyle name="Output 9" xfId="1959"/>
    <cellStyle name="Output Amounts" xfId="1960"/>
    <cellStyle name="Output Column Headings" xfId="1961"/>
    <cellStyle name="Output Column Headings 2" xfId="1962"/>
    <cellStyle name="Output Column Headings 3" xfId="1963"/>
    <cellStyle name="Output Column Headings 4" xfId="1964"/>
    <cellStyle name="Output Column Headings 5" xfId="1965"/>
    <cellStyle name="Output Column Headings 6" xfId="1966"/>
    <cellStyle name="Output Column Headings 7" xfId="1967"/>
    <cellStyle name="Output Line Items" xfId="1968"/>
    <cellStyle name="Output Line Items 2" xfId="1969"/>
    <cellStyle name="Output Line Items 3" xfId="1970"/>
    <cellStyle name="Output Line Items 4" xfId="1971"/>
    <cellStyle name="Output Line Items 5" xfId="1972"/>
    <cellStyle name="Output Line Items 6" xfId="1973"/>
    <cellStyle name="Output Line Items 7" xfId="1974"/>
    <cellStyle name="Output Report Heading" xfId="1975"/>
    <cellStyle name="Output Report Heading 2" xfId="1976"/>
    <cellStyle name="Output Report Heading 3" xfId="1977"/>
    <cellStyle name="Output Report Heading 4" xfId="1978"/>
    <cellStyle name="Output Report Heading 5" xfId="1979"/>
    <cellStyle name="Output Report Heading 6" xfId="1980"/>
    <cellStyle name="Output Report Heading 7" xfId="1981"/>
    <cellStyle name="Output Report Title" xfId="1982"/>
    <cellStyle name="Output Report Title 2" xfId="1983"/>
    <cellStyle name="Output Report Title 3" xfId="1984"/>
    <cellStyle name="Output Report Title 4" xfId="1985"/>
    <cellStyle name="Output Report Title 5" xfId="1986"/>
    <cellStyle name="Output Report Title 6" xfId="1987"/>
    <cellStyle name="Output Report Title 7" xfId="1988"/>
    <cellStyle name="Percent" xfId="3" builtinId="5"/>
    <cellStyle name="Percent 2" xfId="1989"/>
    <cellStyle name="Percent 2 2" xfId="1990"/>
    <cellStyle name="Percent 2 3" xfId="1991"/>
    <cellStyle name="Percent 2 4" xfId="1992"/>
    <cellStyle name="Percent 2 5" xfId="1993"/>
    <cellStyle name="Percent 2 6" xfId="1994"/>
    <cellStyle name="Title 10" xfId="1995"/>
    <cellStyle name="Title 11" xfId="1996"/>
    <cellStyle name="Title 12" xfId="1997"/>
    <cellStyle name="Title 13" xfId="1998"/>
    <cellStyle name="Title 14" xfId="1999"/>
    <cellStyle name="Title 15" xfId="2000"/>
    <cellStyle name="Title 16" xfId="2001"/>
    <cellStyle name="Title 17" xfId="2002"/>
    <cellStyle name="Title 17 2" xfId="2003"/>
    <cellStyle name="Title 17 3" xfId="2004"/>
    <cellStyle name="Title 17 4" xfId="2005"/>
    <cellStyle name="Title 17 5" xfId="2006"/>
    <cellStyle name="Title 18" xfId="2007"/>
    <cellStyle name="Title 19" xfId="2008"/>
    <cellStyle name="Title 2" xfId="2009"/>
    <cellStyle name="Title 2 2" xfId="2010"/>
    <cellStyle name="Title 2 2 2" xfId="2011"/>
    <cellStyle name="Title 2 2 3" xfId="2012"/>
    <cellStyle name="Title 2 2 4" xfId="2013"/>
    <cellStyle name="Title 2 2 5" xfId="2014"/>
    <cellStyle name="Title 2 3" xfId="2015"/>
    <cellStyle name="Title 2 4" xfId="2016"/>
    <cellStyle name="Title 2 5" xfId="2017"/>
    <cellStyle name="Title 2 6" xfId="2018"/>
    <cellStyle name="Title 2 7" xfId="2019"/>
    <cellStyle name="Title 2 8" xfId="2020"/>
    <cellStyle name="Title 20" xfId="2021"/>
    <cellStyle name="Title 21" xfId="2022"/>
    <cellStyle name="Title 22" xfId="2023"/>
    <cellStyle name="Title 3" xfId="2024"/>
    <cellStyle name="Title 4" xfId="2025"/>
    <cellStyle name="Title 5" xfId="2026"/>
    <cellStyle name="Title 6" xfId="2027"/>
    <cellStyle name="Title 7" xfId="2028"/>
    <cellStyle name="Title 8" xfId="2029"/>
    <cellStyle name="Title 9" xfId="2030"/>
    <cellStyle name="Total 10" xfId="2031"/>
    <cellStyle name="Total 11" xfId="2032"/>
    <cellStyle name="Total 12" xfId="2033"/>
    <cellStyle name="Total 13" xfId="2034"/>
    <cellStyle name="Total 14" xfId="2035"/>
    <cellStyle name="Total 15" xfId="2036"/>
    <cellStyle name="Total 16" xfId="2037"/>
    <cellStyle name="Total 17" xfId="2038"/>
    <cellStyle name="Total 18" xfId="2039"/>
    <cellStyle name="Total 19" xfId="2040"/>
    <cellStyle name="Total 2" xfId="2041"/>
    <cellStyle name="Total 2 2" xfId="2042"/>
    <cellStyle name="Total 2 2 2" xfId="2043"/>
    <cellStyle name="Total 2 2 2 2" xfId="2044"/>
    <cellStyle name="Total 2 2 2 3" xfId="2045"/>
    <cellStyle name="Total 2 2 2 4" xfId="2046"/>
    <cellStyle name="Total 2 2 2 5" xfId="2047"/>
    <cellStyle name="Total 2 2 3" xfId="2048"/>
    <cellStyle name="Total 2 2 4" xfId="2049"/>
    <cellStyle name="Total 2 2 5" xfId="2050"/>
    <cellStyle name="Total 2 3" xfId="2051"/>
    <cellStyle name="Total 2 4" xfId="2052"/>
    <cellStyle name="Total 2 5" xfId="2053"/>
    <cellStyle name="Total 2 6" xfId="2054"/>
    <cellStyle name="Total 2 7" xfId="2055"/>
    <cellStyle name="Total 2 8" xfId="2056"/>
    <cellStyle name="Total 2 9" xfId="2057"/>
    <cellStyle name="Total 20" xfId="2058"/>
    <cellStyle name="Total 21" xfId="2059"/>
    <cellStyle name="Total 22" xfId="2060"/>
    <cellStyle name="Total 23" xfId="2061"/>
    <cellStyle name="Total 24" xfId="2062"/>
    <cellStyle name="Total 3" xfId="2063"/>
    <cellStyle name="Total 4" xfId="2064"/>
    <cellStyle name="Total 5" xfId="2065"/>
    <cellStyle name="Total 6" xfId="2066"/>
    <cellStyle name="Total 7" xfId="2067"/>
    <cellStyle name="Total 8" xfId="2068"/>
    <cellStyle name="Total 9" xfId="2069"/>
    <cellStyle name="Warning Text 10" xfId="2070"/>
    <cellStyle name="Warning Text 11" xfId="2071"/>
    <cellStyle name="Warning Text 12" xfId="2072"/>
    <cellStyle name="Warning Text 13" xfId="2073"/>
    <cellStyle name="Warning Text 14" xfId="2074"/>
    <cellStyle name="Warning Text 15" xfId="2075"/>
    <cellStyle name="Warning Text 16" xfId="2076"/>
    <cellStyle name="Warning Text 17" xfId="2077"/>
    <cellStyle name="Warning Text 18" xfId="2078"/>
    <cellStyle name="Warning Text 19" xfId="2079"/>
    <cellStyle name="Warning Text 2" xfId="2080"/>
    <cellStyle name="Warning Text 2 2" xfId="2081"/>
    <cellStyle name="Warning Text 2 2 2" xfId="2082"/>
    <cellStyle name="Warning Text 2 2 2 2" xfId="2083"/>
    <cellStyle name="Warning Text 2 2 2 3" xfId="2084"/>
    <cellStyle name="Warning Text 2 2 2 4" xfId="2085"/>
    <cellStyle name="Warning Text 2 2 2 5" xfId="2086"/>
    <cellStyle name="Warning Text 2 2 3" xfId="2087"/>
    <cellStyle name="Warning Text 2 2 4" xfId="2088"/>
    <cellStyle name="Warning Text 2 2 5" xfId="2089"/>
    <cellStyle name="Warning Text 2 3" xfId="2090"/>
    <cellStyle name="Warning Text 2 4" xfId="2091"/>
    <cellStyle name="Warning Text 2 5" xfId="2092"/>
    <cellStyle name="Warning Text 2 6" xfId="2093"/>
    <cellStyle name="Warning Text 2 7" xfId="2094"/>
    <cellStyle name="Warning Text 2 8" xfId="2095"/>
    <cellStyle name="Warning Text 2 9" xfId="2096"/>
    <cellStyle name="Warning Text 20" xfId="2097"/>
    <cellStyle name="Warning Text 21" xfId="2098"/>
    <cellStyle name="Warning Text 22" xfId="2099"/>
    <cellStyle name="Warning Text 3" xfId="2100"/>
    <cellStyle name="Warning Text 4" xfId="2101"/>
    <cellStyle name="Warning Text 5" xfId="2102"/>
    <cellStyle name="Warning Text 6" xfId="2103"/>
    <cellStyle name="Warning Text 7" xfId="2104"/>
    <cellStyle name="Warning Text 8" xfId="2105"/>
    <cellStyle name="Warning Text 9" xfId="2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7"/>
  <sheetViews>
    <sheetView tabSelected="1" topLeftCell="A4" workbookViewId="0">
      <selection activeCell="A8" sqref="A8"/>
    </sheetView>
  </sheetViews>
  <sheetFormatPr defaultColWidth="9.21875" defaultRowHeight="13.8"/>
  <cols>
    <col min="1" max="1" width="13.21875" style="1" bestFit="1" customWidth="1"/>
    <col min="2" max="2" width="14" style="15" customWidth="1"/>
    <col min="3" max="3" width="13.77734375" style="3" hidden="1" customWidth="1"/>
    <col min="4" max="4" width="25.44140625" style="3" customWidth="1"/>
    <col min="5" max="5" width="32.77734375" style="4" bestFit="1" customWidth="1"/>
    <col min="6" max="6" width="11.77734375" style="1" customWidth="1"/>
    <col min="7" max="8" width="13.21875" style="1" bestFit="1" customWidth="1"/>
    <col min="9" max="9" width="12.5546875" style="1" bestFit="1" customWidth="1"/>
    <col min="10" max="10" width="7.44140625" style="1" customWidth="1"/>
    <col min="11" max="12" width="12.21875" style="1" bestFit="1" customWidth="1"/>
    <col min="13" max="13" width="11.21875" style="1" bestFit="1" customWidth="1"/>
    <col min="14" max="15" width="12.21875" style="1" bestFit="1" customWidth="1"/>
    <col min="16" max="16" width="11.21875" style="1" bestFit="1" customWidth="1"/>
    <col min="17" max="18" width="12.21875" style="1" bestFit="1" customWidth="1"/>
    <col min="19" max="19" width="12.77734375" style="1" bestFit="1" customWidth="1"/>
    <col min="20" max="20" width="13.21875" style="1" bestFit="1" customWidth="1"/>
    <col min="21" max="21" width="12.21875" style="1" bestFit="1" customWidth="1"/>
    <col min="22" max="22" width="12.77734375" style="1" bestFit="1" customWidth="1"/>
    <col min="23" max="24" width="13.21875" style="1" bestFit="1" customWidth="1"/>
    <col min="25" max="25" width="12.77734375" style="1" bestFit="1" customWidth="1"/>
    <col min="26" max="27" width="13.21875" style="1" bestFit="1" customWidth="1"/>
    <col min="28" max="28" width="12.77734375" style="1" bestFit="1" customWidth="1"/>
    <col min="29" max="30" width="13.21875" style="1" bestFit="1" customWidth="1"/>
    <col min="31" max="31" width="12.77734375" style="1" bestFit="1" customWidth="1"/>
    <col min="32" max="33" width="13.21875" style="1" bestFit="1" customWidth="1"/>
    <col min="34" max="34" width="12.77734375" style="1" bestFit="1" customWidth="1"/>
    <col min="35" max="36" width="13.21875" style="1" bestFit="1" customWidth="1"/>
    <col min="37" max="37" width="12.77734375" style="1" bestFit="1" customWidth="1"/>
    <col min="38" max="39" width="13.21875" style="1" bestFit="1" customWidth="1"/>
    <col min="40" max="40" width="12.77734375" style="1" bestFit="1" customWidth="1"/>
    <col min="41" max="42" width="13.21875" style="1" bestFit="1" customWidth="1"/>
    <col min="43" max="43" width="12.77734375" style="1" bestFit="1" customWidth="1"/>
    <col min="44" max="45" width="13.21875" style="1" bestFit="1" customWidth="1"/>
    <col min="46" max="46" width="12.77734375" style="1" bestFit="1" customWidth="1"/>
    <col min="47" max="16384" width="9.21875" style="1"/>
  </cols>
  <sheetData>
    <row r="1" spans="1:46" ht="15.6">
      <c r="B1" s="2" t="s">
        <v>0</v>
      </c>
    </row>
    <row r="2" spans="1:46" ht="14.4">
      <c r="B2" s="5" t="s">
        <v>1</v>
      </c>
    </row>
    <row r="3" spans="1:46">
      <c r="B3" s="6"/>
    </row>
    <row r="4" spans="1:46">
      <c r="G4" s="150" t="s">
        <v>2</v>
      </c>
      <c r="H4" s="148"/>
      <c r="I4" s="149"/>
      <c r="J4" s="7"/>
      <c r="K4" s="147" t="s">
        <v>21</v>
      </c>
      <c r="L4" s="148"/>
      <c r="M4" s="149"/>
      <c r="N4" s="147" t="s">
        <v>3</v>
      </c>
      <c r="O4" s="148"/>
      <c r="P4" s="149"/>
      <c r="Q4" s="147" t="s">
        <v>4</v>
      </c>
      <c r="R4" s="148"/>
      <c r="S4" s="149"/>
      <c r="T4" s="147" t="s">
        <v>5</v>
      </c>
      <c r="U4" s="148"/>
      <c r="V4" s="149"/>
      <c r="W4" s="147" t="s">
        <v>6</v>
      </c>
      <c r="X4" s="148"/>
      <c r="Y4" s="149"/>
      <c r="Z4" s="147" t="s">
        <v>22</v>
      </c>
      <c r="AA4" s="148"/>
      <c r="AB4" s="149"/>
      <c r="AC4" s="147" t="s">
        <v>23</v>
      </c>
      <c r="AD4" s="148"/>
      <c r="AE4" s="149"/>
      <c r="AF4" s="147" t="s">
        <v>8</v>
      </c>
      <c r="AG4" s="148"/>
      <c r="AH4" s="149"/>
      <c r="AI4" s="147" t="s">
        <v>9</v>
      </c>
      <c r="AJ4" s="148"/>
      <c r="AK4" s="149"/>
      <c r="AL4" s="147" t="s">
        <v>24</v>
      </c>
      <c r="AM4" s="148"/>
      <c r="AN4" s="149"/>
      <c r="AO4" s="147" t="s">
        <v>25</v>
      </c>
      <c r="AP4" s="148"/>
      <c r="AQ4" s="149"/>
      <c r="AR4" s="147" t="s">
        <v>11</v>
      </c>
      <c r="AS4" s="148"/>
      <c r="AT4" s="149"/>
    </row>
    <row r="5" spans="1:46" ht="27.6">
      <c r="A5" s="8" t="s">
        <v>26</v>
      </c>
      <c r="B5" s="9" t="s">
        <v>12</v>
      </c>
      <c r="C5" s="10" t="s">
        <v>13</v>
      </c>
      <c r="D5" s="9" t="s">
        <v>14</v>
      </c>
      <c r="E5" s="11" t="s">
        <v>15</v>
      </c>
      <c r="F5" s="127" t="s">
        <v>118</v>
      </c>
      <c r="G5" s="12" t="s">
        <v>16</v>
      </c>
      <c r="H5" s="13" t="s">
        <v>17</v>
      </c>
      <c r="I5" s="14" t="s">
        <v>18</v>
      </c>
      <c r="J5" s="13" t="s">
        <v>19</v>
      </c>
      <c r="K5" s="12" t="s">
        <v>16</v>
      </c>
      <c r="L5" s="13" t="s">
        <v>17</v>
      </c>
      <c r="M5" s="14" t="s">
        <v>18</v>
      </c>
      <c r="N5" s="12" t="s">
        <v>16</v>
      </c>
      <c r="O5" s="13" t="s">
        <v>17</v>
      </c>
      <c r="P5" s="14" t="s">
        <v>18</v>
      </c>
      <c r="Q5" s="12" t="s">
        <v>16</v>
      </c>
      <c r="R5" s="13" t="s">
        <v>17</v>
      </c>
      <c r="S5" s="14" t="s">
        <v>18</v>
      </c>
      <c r="T5" s="12" t="s">
        <v>16</v>
      </c>
      <c r="U5" s="13" t="s">
        <v>17</v>
      </c>
      <c r="V5" s="14" t="s">
        <v>18</v>
      </c>
      <c r="W5" s="12" t="s">
        <v>16</v>
      </c>
      <c r="X5" s="13" t="s">
        <v>17</v>
      </c>
      <c r="Y5" s="14" t="s">
        <v>18</v>
      </c>
      <c r="Z5" s="12" t="s">
        <v>16</v>
      </c>
      <c r="AA5" s="13" t="s">
        <v>17</v>
      </c>
      <c r="AB5" s="14" t="s">
        <v>18</v>
      </c>
      <c r="AC5" s="12" t="s">
        <v>16</v>
      </c>
      <c r="AD5" s="13" t="s">
        <v>17</v>
      </c>
      <c r="AE5" s="14" t="s">
        <v>18</v>
      </c>
      <c r="AF5" s="12" t="s">
        <v>16</v>
      </c>
      <c r="AG5" s="13" t="s">
        <v>17</v>
      </c>
      <c r="AH5" s="14" t="s">
        <v>18</v>
      </c>
      <c r="AI5" s="12" t="s">
        <v>16</v>
      </c>
      <c r="AJ5" s="13" t="s">
        <v>17</v>
      </c>
      <c r="AK5" s="14" t="s">
        <v>18</v>
      </c>
      <c r="AL5" s="12" t="s">
        <v>16</v>
      </c>
      <c r="AM5" s="13" t="s">
        <v>17</v>
      </c>
      <c r="AN5" s="14" t="s">
        <v>18</v>
      </c>
      <c r="AO5" s="12" t="s">
        <v>16</v>
      </c>
      <c r="AP5" s="13" t="s">
        <v>17</v>
      </c>
      <c r="AQ5" s="14" t="s">
        <v>18</v>
      </c>
      <c r="AR5" s="12" t="s">
        <v>16</v>
      </c>
      <c r="AS5" s="13" t="s">
        <v>17</v>
      </c>
      <c r="AT5" s="14" t="s">
        <v>18</v>
      </c>
    </row>
    <row r="6" spans="1:46">
      <c r="B6" s="15" t="s">
        <v>27</v>
      </c>
      <c r="C6" s="3" t="s">
        <v>28</v>
      </c>
      <c r="D6" s="26" t="s">
        <v>29</v>
      </c>
      <c r="E6" s="3" t="s">
        <v>20</v>
      </c>
      <c r="F6" s="125">
        <v>8.1299999999999997E-2</v>
      </c>
      <c r="G6" s="16">
        <f>SUM(K6,N6,Q6,T6,W6,Z6,AC6,AF6,AI6,AL6,AO6,AR6)</f>
        <v>2696317.0700000003</v>
      </c>
      <c r="H6" s="16">
        <f>SUM(L6,O6,R6,U6,X6,AA6,AD6,AG6,AJ6,AM6,AP6,AS6)</f>
        <v>2912026.3330000001</v>
      </c>
      <c r="I6" s="17">
        <f>+H6-G6</f>
        <v>215709.2629999998</v>
      </c>
      <c r="J6" s="18">
        <f>I6/G6</f>
        <v>8.0001445453149092E-2</v>
      </c>
      <c r="K6" s="16">
        <f>LGERateCaseDetail!I83</f>
        <v>210160.65299999999</v>
      </c>
      <c r="L6" s="16">
        <f>LGERateCaseDetail!J83</f>
        <v>226971.91500000001</v>
      </c>
      <c r="M6" s="17">
        <f>+L6-K6</f>
        <v>16811.262000000017</v>
      </c>
      <c r="N6" s="16">
        <f>LGERateCaseDetail!M83</f>
        <v>224082.13399999996</v>
      </c>
      <c r="O6" s="16">
        <f>LGERateCaseDetail!N83</f>
        <v>242024.022</v>
      </c>
      <c r="P6" s="17">
        <f>+O6-N6</f>
        <v>17941.888000000035</v>
      </c>
      <c r="Q6" s="16">
        <f>LGERateCaseDetail!Q83</f>
        <v>224327.92499999999</v>
      </c>
      <c r="R6" s="16">
        <f>LGERateCaseDetail!R83</f>
        <v>242287.90899999999</v>
      </c>
      <c r="S6" s="17">
        <f>+R6-Q6</f>
        <v>17959.983999999997</v>
      </c>
      <c r="T6" s="16">
        <f>LGERateCaseDetail!U83</f>
        <v>199054.59299999999</v>
      </c>
      <c r="U6" s="16">
        <f>LGERateCaseDetail!V83</f>
        <v>214955.14500000002</v>
      </c>
      <c r="V6" s="17">
        <f>+U6-T6</f>
        <v>15900.552000000025</v>
      </c>
      <c r="W6" s="16">
        <f>LGERateCaseDetail!Y83</f>
        <v>241574.70699999999</v>
      </c>
      <c r="X6" s="16">
        <f>LGERateCaseDetail!Z83</f>
        <v>260911.80900000001</v>
      </c>
      <c r="Y6" s="17">
        <f>+X6-W6</f>
        <v>19337.102000000014</v>
      </c>
      <c r="Z6" s="16">
        <f>LGERateCaseDetail!AC83</f>
        <v>226353.29600000003</v>
      </c>
      <c r="AA6" s="16">
        <f>LGERateCaseDetail!AD83</f>
        <v>244468.992</v>
      </c>
      <c r="AB6" s="17">
        <f>+AA6-Z6</f>
        <v>18115.695999999967</v>
      </c>
      <c r="AC6" s="16">
        <f>LGERateCaseDetail!AG83</f>
        <v>228038.07500000001</v>
      </c>
      <c r="AD6" s="16">
        <f>LGERateCaseDetail!AH83</f>
        <v>246275.95500000002</v>
      </c>
      <c r="AE6" s="17">
        <f>+AD6-AC6</f>
        <v>18237.880000000005</v>
      </c>
      <c r="AF6" s="16">
        <f>LGERateCaseDetail!AK83</f>
        <v>209333.122</v>
      </c>
      <c r="AG6" s="16">
        <f>LGERateCaseDetail!AL83</f>
        <v>226066.84999999998</v>
      </c>
      <c r="AH6" s="17">
        <f>+AG6-AF6</f>
        <v>16733.727999999974</v>
      </c>
      <c r="AI6" s="16">
        <f>LGERateCaseDetail!AO83</f>
        <v>230568.28999999998</v>
      </c>
      <c r="AJ6" s="16">
        <f>LGERateCaseDetail!AP83</f>
        <v>249012.89800000002</v>
      </c>
      <c r="AK6" s="17">
        <f>+AJ6-AI6</f>
        <v>18444.608000000037</v>
      </c>
      <c r="AL6" s="16">
        <f>LGERateCaseDetail!AS83</f>
        <v>250022.54499999998</v>
      </c>
      <c r="AM6" s="16">
        <f>LGERateCaseDetail!AT83</f>
        <v>270062.48900000006</v>
      </c>
      <c r="AN6" s="17">
        <f>+AM6-AL6</f>
        <v>20039.944000000076</v>
      </c>
      <c r="AO6" s="16">
        <f>LGERateCaseDetail!AW83</f>
        <v>231109.12899999999</v>
      </c>
      <c r="AP6" s="16">
        <f>LGERateCaseDetail!AX83</f>
        <v>249577.45700000002</v>
      </c>
      <c r="AQ6" s="17">
        <f>+AP6-AO6</f>
        <v>18468.328000000038</v>
      </c>
      <c r="AR6" s="16">
        <f>LGERateCaseDetail!BA83</f>
        <v>221692.60100000002</v>
      </c>
      <c r="AS6" s="16">
        <f>LGERateCaseDetail!BB83</f>
        <v>239410.89200000002</v>
      </c>
      <c r="AT6" s="17">
        <f>+AS6-AR6</f>
        <v>17718.290999999997</v>
      </c>
    </row>
    <row r="7" spans="1:46">
      <c r="B7" s="15" t="s">
        <v>30</v>
      </c>
      <c r="C7" s="3" t="s">
        <v>31</v>
      </c>
      <c r="D7" s="3" t="s">
        <v>32</v>
      </c>
      <c r="E7" s="3" t="s">
        <v>20</v>
      </c>
      <c r="F7" s="125">
        <v>8.1299999999999997E-2</v>
      </c>
      <c r="G7" s="19">
        <f t="shared" ref="G7:H12" si="0">SUM(K7,N7,Q7,T7,W7,Z7,AC7,AF7,AI7,AL7,AO7,AR7)</f>
        <v>9379391.2034799997</v>
      </c>
      <c r="H7" s="20">
        <f t="shared" si="0"/>
        <v>10121078.799160002</v>
      </c>
      <c r="I7" s="21">
        <f t="shared" ref="I7:I12" si="1">+H7-G7</f>
        <v>741687.59568000212</v>
      </c>
      <c r="J7" s="22">
        <f t="shared" ref="J7:J13" si="2">I7/G7</f>
        <v>7.9076304590517205E-2</v>
      </c>
      <c r="K7" s="19">
        <f>LGERateCaseDetail!I84</f>
        <v>768816.81299999997</v>
      </c>
      <c r="L7" s="20">
        <f>LGERateCaseDetail!J84</f>
        <v>829507.99800000002</v>
      </c>
      <c r="M7" s="21">
        <f t="shared" ref="M7:M12" si="3">+L7-K7</f>
        <v>60691.185000000056</v>
      </c>
      <c r="N7" s="19">
        <f>LGERateCaseDetail!M84</f>
        <v>893171.93800000008</v>
      </c>
      <c r="O7" s="20">
        <f>LGERateCaseDetail!N84</f>
        <v>964011.84400000004</v>
      </c>
      <c r="P7" s="21">
        <f t="shared" ref="P7:P12" si="4">+O7-N7</f>
        <v>70839.905999999959</v>
      </c>
      <c r="Q7" s="19">
        <f>LGERateCaseDetail!Q84</f>
        <v>905719.44111999997</v>
      </c>
      <c r="R7" s="20">
        <f>LGERateCaseDetail!R84</f>
        <v>977586.90204000007</v>
      </c>
      <c r="S7" s="21">
        <f t="shared" ref="S7:S12" si="5">+R7-Q7</f>
        <v>71867.4609200001</v>
      </c>
      <c r="T7" s="19">
        <f>LGERateCaseDetail!U84</f>
        <v>816634.29311999993</v>
      </c>
      <c r="U7" s="20">
        <f>LGERateCaseDetail!V84</f>
        <v>881215.15104000003</v>
      </c>
      <c r="V7" s="21">
        <f t="shared" ref="V7:V12" si="6">+U7-T7</f>
        <v>64580.857920000097</v>
      </c>
      <c r="W7" s="19">
        <f>LGERateCaseDetail!Y84</f>
        <v>924626.87043999985</v>
      </c>
      <c r="X7" s="20">
        <f>LGERateCaseDetail!Z84</f>
        <v>997991.05248000007</v>
      </c>
      <c r="Y7" s="21">
        <f t="shared" ref="Y7:Y12" si="7">+X7-W7</f>
        <v>73364.182040000218</v>
      </c>
      <c r="Z7" s="19">
        <f>LGERateCaseDetail!AC84</f>
        <v>787972.87079999992</v>
      </c>
      <c r="AA7" s="20">
        <f>LGERateCaseDetail!AD84</f>
        <v>850216.64860000007</v>
      </c>
      <c r="AB7" s="21">
        <f t="shared" ref="AB7:AB12" si="8">+AA7-Z7</f>
        <v>62243.777800000156</v>
      </c>
      <c r="AC7" s="19">
        <f>LGERateCaseDetail!AG84</f>
        <v>703654.14799999993</v>
      </c>
      <c r="AD7" s="20">
        <f>LGERateCaseDetail!AH84</f>
        <v>759033.71600000001</v>
      </c>
      <c r="AE7" s="21">
        <f t="shared" ref="AE7:AE12" si="9">+AD7-AC7</f>
        <v>55379.568000000087</v>
      </c>
      <c r="AF7" s="19">
        <f>LGERateCaseDetail!AK84</f>
        <v>890908.47899999993</v>
      </c>
      <c r="AG7" s="20">
        <f>LGERateCaseDetail!AL84</f>
        <v>961504.21500000008</v>
      </c>
      <c r="AH7" s="21">
        <f t="shared" ref="AH7:AH12" si="10">+AG7-AF7</f>
        <v>70595.73600000015</v>
      </c>
      <c r="AI7" s="19">
        <f>LGERateCaseDetail!AO84</f>
        <v>817000.93699999992</v>
      </c>
      <c r="AJ7" s="20">
        <f>LGERateCaseDetail!AP84</f>
        <v>881592.45600000001</v>
      </c>
      <c r="AK7" s="21">
        <f t="shared" ref="AK7:AK12" si="11">+AJ7-AI7</f>
        <v>64591.519000000088</v>
      </c>
      <c r="AL7" s="19">
        <f>LGERateCaseDetail!AS84</f>
        <v>853651.424</v>
      </c>
      <c r="AM7" s="20">
        <f>LGERateCaseDetail!AT84</f>
        <v>921406.63699999999</v>
      </c>
      <c r="AN7" s="21">
        <f t="shared" ref="AN7:AN12" si="12">+AM7-AL7</f>
        <v>67755.212999999989</v>
      </c>
      <c r="AO7" s="19">
        <f>LGERateCaseDetail!AW84</f>
        <v>331156.83100000001</v>
      </c>
      <c r="AP7" s="20">
        <f>LGERateCaseDetail!AX84</f>
        <v>357044.49300000002</v>
      </c>
      <c r="AQ7" s="21">
        <f t="shared" ref="AQ7:AQ12" si="13">+AP7-AO7</f>
        <v>25887.662000000011</v>
      </c>
      <c r="AR7" s="19">
        <f>LGERateCaseDetail!BA84</f>
        <v>686077.15799999994</v>
      </c>
      <c r="AS7" s="20">
        <f>LGERateCaseDetail!BB84</f>
        <v>739967.68599999999</v>
      </c>
      <c r="AT7" s="21">
        <f t="shared" ref="AT7:AT12" si="14">+AS7-AR7</f>
        <v>53890.528000000049</v>
      </c>
    </row>
    <row r="8" spans="1:46">
      <c r="A8" s="163">
        <f>G8/12</f>
        <v>126102.29366666666</v>
      </c>
      <c r="B8" s="27" t="s">
        <v>33</v>
      </c>
      <c r="C8" s="3" t="s">
        <v>28</v>
      </c>
      <c r="D8" s="3" t="s">
        <v>34</v>
      </c>
      <c r="E8" s="26" t="s">
        <v>35</v>
      </c>
      <c r="F8" s="125">
        <v>8.1799999999999998E-2</v>
      </c>
      <c r="G8" s="19">
        <f t="shared" si="0"/>
        <v>1513227.524</v>
      </c>
      <c r="H8" s="20">
        <f t="shared" si="0"/>
        <v>1788594.9302000003</v>
      </c>
      <c r="I8" s="21">
        <f t="shared" si="1"/>
        <v>275367.40620000032</v>
      </c>
      <c r="J8" s="124">
        <f t="shared" si="2"/>
        <v>0.18197356434021639</v>
      </c>
      <c r="K8" s="19">
        <f>LGERateCaseDetail!I85</f>
        <v>555319.43799999997</v>
      </c>
      <c r="L8" s="20">
        <f>LGERateCaseDetail!J85</f>
        <v>609692.9334000001</v>
      </c>
      <c r="M8" s="21">
        <f t="shared" si="3"/>
        <v>54373.495400000131</v>
      </c>
      <c r="N8" s="19">
        <f>LGERateCaseDetail!M85</f>
        <v>50919.11</v>
      </c>
      <c r="O8" s="20">
        <f>LGERateCaseDetail!N85</f>
        <v>63282.178200000002</v>
      </c>
      <c r="P8" s="21">
        <f t="shared" si="4"/>
        <v>12363.068200000002</v>
      </c>
      <c r="Q8" s="19">
        <f>LGERateCaseDetail!Q85</f>
        <v>58674.911999999997</v>
      </c>
      <c r="R8" s="20">
        <f>LGERateCaseDetail!R85</f>
        <v>65237.476000000002</v>
      </c>
      <c r="S8" s="21">
        <f t="shared" si="5"/>
        <v>6562.5640000000058</v>
      </c>
      <c r="T8" s="19">
        <f>LGERateCaseDetail!U85</f>
        <v>59202.313999999998</v>
      </c>
      <c r="U8" s="20">
        <f>LGERateCaseDetail!V85</f>
        <v>65759.398300000001</v>
      </c>
      <c r="V8" s="21">
        <f t="shared" si="6"/>
        <v>6557.0843000000023</v>
      </c>
      <c r="W8" s="19">
        <f>LGERateCaseDetail!Y85</f>
        <v>61835.955999999991</v>
      </c>
      <c r="X8" s="20">
        <f>LGERateCaseDetail!Z85</f>
        <v>68122.746599999999</v>
      </c>
      <c r="Y8" s="21">
        <f t="shared" si="7"/>
        <v>6286.7906000000075</v>
      </c>
      <c r="Z8" s="19">
        <f>LGERateCaseDetail!AC85</f>
        <v>62177.885999999991</v>
      </c>
      <c r="AA8" s="20">
        <f>LGERateCaseDetail!AD85</f>
        <v>68789.194199999998</v>
      </c>
      <c r="AB8" s="21">
        <f t="shared" si="8"/>
        <v>6611.3082000000068</v>
      </c>
      <c r="AC8" s="19">
        <f>LGERateCaseDetail!AG85</f>
        <v>114944.63</v>
      </c>
      <c r="AD8" s="20">
        <f>LGERateCaseDetail!AH85</f>
        <v>102809.0022</v>
      </c>
      <c r="AE8" s="21">
        <f t="shared" si="9"/>
        <v>-12135.627800000002</v>
      </c>
      <c r="AF8" s="19">
        <f>LGERateCaseDetail!AK85</f>
        <v>60263.91</v>
      </c>
      <c r="AG8" s="20">
        <f>LGERateCaseDetail!AL85</f>
        <v>71645.305800000002</v>
      </c>
      <c r="AH8" s="21">
        <f t="shared" si="10"/>
        <v>11381.395799999998</v>
      </c>
      <c r="AI8" s="19">
        <f>LGERateCaseDetail!AO85</f>
        <v>63815.648000000001</v>
      </c>
      <c r="AJ8" s="20">
        <f>LGERateCaseDetail!AP85</f>
        <v>75963.107399999994</v>
      </c>
      <c r="AK8" s="21">
        <f t="shared" si="11"/>
        <v>12147.459399999992</v>
      </c>
      <c r="AL8" s="19">
        <f>LGERateCaseDetail!AS85</f>
        <v>65266.255999999994</v>
      </c>
      <c r="AM8" s="20">
        <f>LGERateCaseDetail!AT85</f>
        <v>77137.735800000009</v>
      </c>
      <c r="AN8" s="21">
        <f t="shared" si="12"/>
        <v>11871.479800000016</v>
      </c>
      <c r="AO8" s="19">
        <f>LGERateCaseDetail!AW85</f>
        <v>0</v>
      </c>
      <c r="AP8" s="20">
        <f>LGERateCaseDetail!AX85</f>
        <v>0</v>
      </c>
      <c r="AQ8" s="21">
        <f t="shared" si="13"/>
        <v>0</v>
      </c>
      <c r="AR8" s="19">
        <f>LGERateCaseDetail!BA85</f>
        <v>360807.46399999998</v>
      </c>
      <c r="AS8" s="20">
        <f>LGERateCaseDetail!BB85</f>
        <v>520155.85230000003</v>
      </c>
      <c r="AT8" s="21">
        <f t="shared" si="14"/>
        <v>159348.38830000005</v>
      </c>
    </row>
    <row r="9" spans="1:46">
      <c r="B9" s="15" t="s">
        <v>36</v>
      </c>
      <c r="C9" s="3" t="s">
        <v>37</v>
      </c>
      <c r="D9" s="3" t="s">
        <v>38</v>
      </c>
      <c r="E9" s="26" t="s">
        <v>35</v>
      </c>
      <c r="F9" s="125">
        <v>8.1799999999999998E-2</v>
      </c>
      <c r="G9" s="19">
        <f t="shared" si="0"/>
        <v>4887021.6860000007</v>
      </c>
      <c r="H9" s="20">
        <f t="shared" si="0"/>
        <v>5411783.3389000008</v>
      </c>
      <c r="I9" s="21">
        <f t="shared" si="1"/>
        <v>524761.6529000001</v>
      </c>
      <c r="J9" s="124">
        <f t="shared" si="2"/>
        <v>0.10737862170804373</v>
      </c>
      <c r="K9" s="19">
        <f>LGERateCaseDetail!I86</f>
        <v>406543.22399999999</v>
      </c>
      <c r="L9" s="20">
        <f>LGERateCaseDetail!J86</f>
        <v>464130.47640000004</v>
      </c>
      <c r="M9" s="21">
        <f t="shared" si="3"/>
        <v>57587.252400000056</v>
      </c>
      <c r="N9" s="19">
        <f>LGERateCaseDetail!M86</f>
        <v>428202.38600000006</v>
      </c>
      <c r="O9" s="20">
        <f>LGERateCaseDetail!N86</f>
        <v>489325.79110000003</v>
      </c>
      <c r="P9" s="21">
        <f t="shared" si="4"/>
        <v>61123.405099999974</v>
      </c>
      <c r="Q9" s="19">
        <f>LGERateCaseDetail!Q86</f>
        <v>470548.11199999996</v>
      </c>
      <c r="R9" s="20">
        <f>LGERateCaseDetail!R86</f>
        <v>490608.07960000006</v>
      </c>
      <c r="S9" s="21">
        <f t="shared" si="5"/>
        <v>20059.967600000091</v>
      </c>
      <c r="T9" s="19">
        <f>LGERateCaseDetail!U86</f>
        <v>496836.01399999997</v>
      </c>
      <c r="U9" s="20">
        <f>LGERateCaseDetail!V86</f>
        <v>519654.59579999995</v>
      </c>
      <c r="V9" s="21">
        <f t="shared" si="6"/>
        <v>22818.581799999985</v>
      </c>
      <c r="W9" s="19">
        <f>LGERateCaseDetail!Y86</f>
        <v>488242.09400000004</v>
      </c>
      <c r="X9" s="20">
        <f>LGERateCaseDetail!Z86</f>
        <v>510364.70399999997</v>
      </c>
      <c r="Y9" s="21">
        <f t="shared" si="7"/>
        <v>22122.609999999928</v>
      </c>
      <c r="Z9" s="19">
        <f>LGERateCaseDetail!AC86</f>
        <v>366070.87599999999</v>
      </c>
      <c r="AA9" s="20">
        <f>LGERateCaseDetail!AD86</f>
        <v>384255.04740000004</v>
      </c>
      <c r="AB9" s="21">
        <f t="shared" si="8"/>
        <v>18184.17140000005</v>
      </c>
      <c r="AC9" s="19">
        <f>LGERateCaseDetail!AG86</f>
        <v>327597.66600000003</v>
      </c>
      <c r="AD9" s="20">
        <f>LGERateCaseDetail!AH86</f>
        <v>378749.98740000004</v>
      </c>
      <c r="AE9" s="21">
        <f t="shared" si="9"/>
        <v>51152.321400000015</v>
      </c>
      <c r="AF9" s="19">
        <f>LGERateCaseDetail!AK86</f>
        <v>396415.30799999996</v>
      </c>
      <c r="AG9" s="20">
        <f>LGERateCaseDetail!AL86</f>
        <v>454757.28839999996</v>
      </c>
      <c r="AH9" s="21">
        <f t="shared" si="10"/>
        <v>58341.9804</v>
      </c>
      <c r="AI9" s="19">
        <f>LGERateCaseDetail!AO86</f>
        <v>309975.22200000001</v>
      </c>
      <c r="AJ9" s="20">
        <f>LGERateCaseDetail!AP86</f>
        <v>354180.821</v>
      </c>
      <c r="AK9" s="21">
        <f t="shared" si="11"/>
        <v>44205.598999999987</v>
      </c>
      <c r="AL9" s="19">
        <f>LGERateCaseDetail!AS86</f>
        <v>394983.17199999996</v>
      </c>
      <c r="AM9" s="20">
        <f>LGERateCaseDetail!AT86</f>
        <v>451266.14939999999</v>
      </c>
      <c r="AN9" s="21">
        <f t="shared" si="12"/>
        <v>56282.977400000033</v>
      </c>
      <c r="AO9" s="19">
        <f>LGERateCaseDetail!AW86</f>
        <v>412098.13399999996</v>
      </c>
      <c r="AP9" s="20">
        <f>LGERateCaseDetail!AX86</f>
        <v>466875.51419999998</v>
      </c>
      <c r="AQ9" s="21">
        <f t="shared" si="13"/>
        <v>54777.380200000014</v>
      </c>
      <c r="AR9" s="19">
        <f>LGERateCaseDetail!BA86</f>
        <v>389509.47799999994</v>
      </c>
      <c r="AS9" s="20">
        <f>LGERateCaseDetail!BB86</f>
        <v>447614.88420000003</v>
      </c>
      <c r="AT9" s="21">
        <f t="shared" si="14"/>
        <v>58105.406200000085</v>
      </c>
    </row>
    <row r="10" spans="1:46">
      <c r="B10" s="15" t="s">
        <v>39</v>
      </c>
      <c r="C10" s="3" t="s">
        <v>40</v>
      </c>
      <c r="D10" s="3" t="s">
        <v>41</v>
      </c>
      <c r="E10" s="26" t="s">
        <v>35</v>
      </c>
      <c r="F10" s="125">
        <v>8.1799999999999998E-2</v>
      </c>
      <c r="G10" s="19">
        <f t="shared" si="0"/>
        <v>3491188.2519999994</v>
      </c>
      <c r="H10" s="20">
        <f t="shared" si="0"/>
        <v>3619180.1602999996</v>
      </c>
      <c r="I10" s="21">
        <f t="shared" si="1"/>
        <v>127991.90830000024</v>
      </c>
      <c r="J10" s="22">
        <f t="shared" si="2"/>
        <v>3.6661416990813211E-2</v>
      </c>
      <c r="K10" s="19">
        <f>LGERateCaseDetail!I87</f>
        <v>177167.04399999999</v>
      </c>
      <c r="L10" s="20">
        <f>LGERateCaseDetail!J87</f>
        <v>126960.45600000002</v>
      </c>
      <c r="M10" s="21">
        <f t="shared" si="3"/>
        <v>-50206.587999999974</v>
      </c>
      <c r="N10" s="19">
        <f>LGERateCaseDetail!M87</f>
        <v>186190.65999999997</v>
      </c>
      <c r="O10" s="20">
        <f>LGERateCaseDetail!N87</f>
        <v>151502.9712</v>
      </c>
      <c r="P10" s="21">
        <f t="shared" si="4"/>
        <v>-34687.688799999974</v>
      </c>
      <c r="Q10" s="19">
        <f>LGERateCaseDetail!Q87</f>
        <v>244924.65599999999</v>
      </c>
      <c r="R10" s="20">
        <f>LGERateCaseDetail!R87</f>
        <v>217166.0208</v>
      </c>
      <c r="S10" s="21">
        <f t="shared" si="5"/>
        <v>-27758.63519999999</v>
      </c>
      <c r="T10" s="19">
        <f>LGERateCaseDetail!U87</f>
        <v>239596.24599999998</v>
      </c>
      <c r="U10" s="20">
        <f>LGERateCaseDetail!V87</f>
        <v>227892.48840000003</v>
      </c>
      <c r="V10" s="21">
        <f t="shared" si="6"/>
        <v>-11703.757599999954</v>
      </c>
      <c r="W10" s="19">
        <f>LGERateCaseDetail!Y87</f>
        <v>347182.20799999998</v>
      </c>
      <c r="X10" s="20">
        <f>LGERateCaseDetail!Z87</f>
        <v>353302.4938</v>
      </c>
      <c r="Y10" s="21">
        <f t="shared" si="7"/>
        <v>6120.2858000000124</v>
      </c>
      <c r="Z10" s="19">
        <f>LGERateCaseDetail!AC87</f>
        <v>354566.29200000002</v>
      </c>
      <c r="AA10" s="20">
        <f>LGERateCaseDetail!AD87</f>
        <v>362700.24810000003</v>
      </c>
      <c r="AB10" s="21">
        <f t="shared" si="8"/>
        <v>8133.9561000000103</v>
      </c>
      <c r="AC10" s="19">
        <f>LGERateCaseDetail!AG87</f>
        <v>310463.21400000004</v>
      </c>
      <c r="AD10" s="20">
        <f>LGERateCaseDetail!AH87</f>
        <v>348691.07980000001</v>
      </c>
      <c r="AE10" s="21">
        <f t="shared" si="9"/>
        <v>38227.86579999997</v>
      </c>
      <c r="AF10" s="19">
        <f>LGERateCaseDetail!AK87</f>
        <v>255278.83999999997</v>
      </c>
      <c r="AG10" s="20">
        <f>LGERateCaseDetail!AL87</f>
        <v>285554.26500000001</v>
      </c>
      <c r="AH10" s="21">
        <f t="shared" si="10"/>
        <v>30275.425000000047</v>
      </c>
      <c r="AI10" s="19">
        <f>LGERateCaseDetail!AO87</f>
        <v>324862.72599999997</v>
      </c>
      <c r="AJ10" s="20">
        <f>LGERateCaseDetail!AP87</f>
        <v>366943.56779999996</v>
      </c>
      <c r="AK10" s="21">
        <f t="shared" si="11"/>
        <v>42080.841799999995</v>
      </c>
      <c r="AL10" s="19">
        <f>LGERateCaseDetail!AS87</f>
        <v>418027.29200000002</v>
      </c>
      <c r="AM10" s="20">
        <f>LGERateCaseDetail!AT87</f>
        <v>387831.08160000003</v>
      </c>
      <c r="AN10" s="21">
        <f t="shared" si="12"/>
        <v>-30196.210399999982</v>
      </c>
      <c r="AO10" s="19">
        <f>LGERateCaseDetail!AW87</f>
        <v>246906.658</v>
      </c>
      <c r="AP10" s="20">
        <f>LGERateCaseDetail!AX87</f>
        <v>360402.90899999999</v>
      </c>
      <c r="AQ10" s="21">
        <f t="shared" si="13"/>
        <v>113496.25099999999</v>
      </c>
      <c r="AR10" s="19">
        <f>LGERateCaseDetail!BA87</f>
        <v>386022.41600000003</v>
      </c>
      <c r="AS10" s="20">
        <f>LGERateCaseDetail!BB87</f>
        <v>430232.57880000002</v>
      </c>
      <c r="AT10" s="21">
        <f t="shared" si="14"/>
        <v>44210.162799999991</v>
      </c>
    </row>
    <row r="11" spans="1:46">
      <c r="B11" s="15" t="s">
        <v>42</v>
      </c>
      <c r="C11" s="3" t="s">
        <v>43</v>
      </c>
      <c r="D11" s="3" t="s">
        <v>41</v>
      </c>
      <c r="E11" s="26" t="s">
        <v>35</v>
      </c>
      <c r="F11" s="125">
        <v>8.1799999999999998E-2</v>
      </c>
      <c r="G11" s="19">
        <f t="shared" si="0"/>
        <v>10496346.49</v>
      </c>
      <c r="H11" s="20">
        <f t="shared" si="0"/>
        <v>11422398.7281</v>
      </c>
      <c r="I11" s="21">
        <f t="shared" si="1"/>
        <v>926052.23809999973</v>
      </c>
      <c r="J11" s="22">
        <f t="shared" si="2"/>
        <v>8.8226149830539724E-2</v>
      </c>
      <c r="K11" s="19">
        <f>LGERateCaseDetail!I88</f>
        <v>834797.2</v>
      </c>
      <c r="L11" s="20">
        <f>LGERateCaseDetail!J88</f>
        <v>934093.57680000004</v>
      </c>
      <c r="M11" s="21">
        <f t="shared" si="3"/>
        <v>99296.376800000085</v>
      </c>
      <c r="N11" s="19">
        <f>LGERateCaseDetail!M88</f>
        <v>746935.16</v>
      </c>
      <c r="O11" s="20">
        <f>LGERateCaseDetail!N88</f>
        <v>851631.1655</v>
      </c>
      <c r="P11" s="21">
        <f t="shared" si="4"/>
        <v>104696.00549999997</v>
      </c>
      <c r="Q11" s="19">
        <f>LGERateCaseDetail!Q88</f>
        <v>904516.14999999991</v>
      </c>
      <c r="R11" s="20">
        <f>LGERateCaseDetail!R88</f>
        <v>977048.83110000007</v>
      </c>
      <c r="S11" s="21">
        <f t="shared" si="5"/>
        <v>72532.681100000162</v>
      </c>
      <c r="T11" s="19">
        <f>LGERateCaseDetail!U88</f>
        <v>1025427.9399999998</v>
      </c>
      <c r="U11" s="20">
        <f>LGERateCaseDetail!V88</f>
        <v>1064718.4476999999</v>
      </c>
      <c r="V11" s="21">
        <f t="shared" si="6"/>
        <v>39290.507700000075</v>
      </c>
      <c r="W11" s="19">
        <f>LGERateCaseDetail!Y88</f>
        <v>889527.83</v>
      </c>
      <c r="X11" s="20">
        <f>LGERateCaseDetail!Z88</f>
        <v>916223.86040000001</v>
      </c>
      <c r="Y11" s="21">
        <f t="shared" si="7"/>
        <v>26696.030400000047</v>
      </c>
      <c r="Z11" s="19">
        <f>LGERateCaseDetail!AC88</f>
        <v>1080041.7</v>
      </c>
      <c r="AA11" s="20">
        <f>LGERateCaseDetail!AD88</f>
        <v>1088330.9505000003</v>
      </c>
      <c r="AB11" s="21">
        <f t="shared" si="8"/>
        <v>8289.2505000003148</v>
      </c>
      <c r="AC11" s="19">
        <f>LGERateCaseDetail!AG88</f>
        <v>888000.72</v>
      </c>
      <c r="AD11" s="20">
        <f>LGERateCaseDetail!AH88</f>
        <v>981928.57860000001</v>
      </c>
      <c r="AE11" s="21">
        <f t="shared" si="9"/>
        <v>93927.858600000036</v>
      </c>
      <c r="AF11" s="19">
        <f>LGERateCaseDetail!AK88</f>
        <v>818432.9</v>
      </c>
      <c r="AG11" s="20">
        <f>LGERateCaseDetail!AL88</f>
        <v>931909.00020000013</v>
      </c>
      <c r="AH11" s="21">
        <f t="shared" si="10"/>
        <v>113476.1002000001</v>
      </c>
      <c r="AI11" s="19">
        <f>LGERateCaseDetail!AO88</f>
        <v>838009.71000000008</v>
      </c>
      <c r="AJ11" s="20">
        <f>LGERateCaseDetail!AP88</f>
        <v>921709.88100000005</v>
      </c>
      <c r="AK11" s="21">
        <f t="shared" si="11"/>
        <v>83700.170999999973</v>
      </c>
      <c r="AL11" s="19">
        <f>LGERateCaseDetail!AS88</f>
        <v>806702.29999999993</v>
      </c>
      <c r="AM11" s="20">
        <f>LGERateCaseDetail!AT88</f>
        <v>899731.04400000011</v>
      </c>
      <c r="AN11" s="21">
        <f t="shared" si="12"/>
        <v>93028.744000000181</v>
      </c>
      <c r="AO11" s="19">
        <f>LGERateCaseDetail!AW88</f>
        <v>834467.89</v>
      </c>
      <c r="AP11" s="20">
        <f>LGERateCaseDetail!AX88</f>
        <v>929951.8726</v>
      </c>
      <c r="AQ11" s="21">
        <f t="shared" si="13"/>
        <v>95483.982599999988</v>
      </c>
      <c r="AR11" s="19">
        <f>LGERateCaseDetail!BA88</f>
        <v>829486.98999999987</v>
      </c>
      <c r="AS11" s="20">
        <f>LGERateCaseDetail!BB88</f>
        <v>925121.51969999995</v>
      </c>
      <c r="AT11" s="21">
        <f t="shared" si="14"/>
        <v>95634.529700000072</v>
      </c>
    </row>
    <row r="12" spans="1:46" ht="15.6">
      <c r="B12" s="15" t="s">
        <v>44</v>
      </c>
      <c r="C12" s="3" t="s">
        <v>37</v>
      </c>
      <c r="D12" s="3" t="s">
        <v>45</v>
      </c>
      <c r="E12" s="4" t="s">
        <v>20</v>
      </c>
      <c r="F12" s="125">
        <v>8.1299999999999997E-2</v>
      </c>
      <c r="G12" s="23">
        <f t="shared" si="0"/>
        <v>8032426.7889999999</v>
      </c>
      <c r="H12" s="24">
        <f t="shared" si="0"/>
        <v>8667770.9410000015</v>
      </c>
      <c r="I12" s="25">
        <f t="shared" si="1"/>
        <v>635344.15200000163</v>
      </c>
      <c r="J12" s="22">
        <f t="shared" si="2"/>
        <v>7.9097409623461887E-2</v>
      </c>
      <c r="K12" s="23">
        <f>LGERateCaseDetail!I89</f>
        <v>657334.304</v>
      </c>
      <c r="L12" s="24">
        <f>LGERateCaseDetail!J89</f>
        <v>709344.43200000003</v>
      </c>
      <c r="M12" s="25">
        <f t="shared" si="3"/>
        <v>52010.128000000026</v>
      </c>
      <c r="N12" s="23">
        <f>LGERateCaseDetail!M89</f>
        <v>630161.12</v>
      </c>
      <c r="O12" s="24">
        <f>LGERateCaseDetail!N89</f>
        <v>679883.76</v>
      </c>
      <c r="P12" s="25">
        <f t="shared" si="4"/>
        <v>49722.640000000014</v>
      </c>
      <c r="Q12" s="23">
        <f>LGERateCaseDetail!Q89</f>
        <v>753765.34400000004</v>
      </c>
      <c r="R12" s="24">
        <f>LGERateCaseDetail!R89</f>
        <v>813482.73600000015</v>
      </c>
      <c r="S12" s="25">
        <f t="shared" si="5"/>
        <v>59717.392000000109</v>
      </c>
      <c r="T12" s="23">
        <f>LGERateCaseDetail!U89</f>
        <v>718256.28799999994</v>
      </c>
      <c r="U12" s="24">
        <f>LGERateCaseDetail!V89</f>
        <v>775024.17599999998</v>
      </c>
      <c r="V12" s="25">
        <f t="shared" si="6"/>
        <v>56767.888000000035</v>
      </c>
      <c r="W12" s="23">
        <f>LGERateCaseDetail!Y89</f>
        <v>683759.74399999995</v>
      </c>
      <c r="X12" s="24">
        <f>LGERateCaseDetail!Z89</f>
        <v>737707.6320000001</v>
      </c>
      <c r="Y12" s="25">
        <f t="shared" si="7"/>
        <v>53947.888000000152</v>
      </c>
      <c r="Z12" s="23">
        <f>LGERateCaseDetail!AC89</f>
        <v>0</v>
      </c>
      <c r="AA12" s="24">
        <f>LGERateCaseDetail!AD89</f>
        <v>0</v>
      </c>
      <c r="AB12" s="25">
        <f t="shared" si="8"/>
        <v>0</v>
      </c>
      <c r="AC12" s="23">
        <f>LGERateCaseDetail!AG89</f>
        <v>1372664.6079999998</v>
      </c>
      <c r="AD12" s="24">
        <f>LGERateCaseDetail!AH89</f>
        <v>1481367.5520000001</v>
      </c>
      <c r="AE12" s="25">
        <f t="shared" si="9"/>
        <v>108702.94400000037</v>
      </c>
      <c r="AF12" s="23">
        <f>LGERateCaseDetail!AK89</f>
        <v>610528.83199999994</v>
      </c>
      <c r="AG12" s="24">
        <f>LGERateCaseDetail!AL89</f>
        <v>658915.53600000008</v>
      </c>
      <c r="AH12" s="25">
        <f t="shared" si="10"/>
        <v>48386.704000000143</v>
      </c>
      <c r="AI12" s="23">
        <f>LGERateCaseDetail!AO89</f>
        <v>608857.95199999993</v>
      </c>
      <c r="AJ12" s="24">
        <f>LGERateCaseDetail!AP89</f>
        <v>657033.45600000001</v>
      </c>
      <c r="AK12" s="25">
        <f t="shared" si="11"/>
        <v>48175.504000000074</v>
      </c>
      <c r="AL12" s="23">
        <f>LGERateCaseDetail!AS89</f>
        <v>643104.31999999995</v>
      </c>
      <c r="AM12" s="24">
        <f>LGERateCaseDetail!AT89</f>
        <v>693950.16000000015</v>
      </c>
      <c r="AN12" s="25">
        <f t="shared" si="12"/>
        <v>50845.8400000002</v>
      </c>
      <c r="AO12" s="23">
        <f>LGERateCaseDetail!AW89</f>
        <v>0</v>
      </c>
      <c r="AP12" s="24">
        <f>LGERateCaseDetail!AX89</f>
        <v>0</v>
      </c>
      <c r="AQ12" s="25">
        <f t="shared" si="13"/>
        <v>0</v>
      </c>
      <c r="AR12" s="23">
        <f>LGERateCaseDetail!BA89</f>
        <v>1353994.2769999998</v>
      </c>
      <c r="AS12" s="24">
        <f>LGERateCaseDetail!BB89</f>
        <v>1461061.5009999999</v>
      </c>
      <c r="AT12" s="25">
        <f t="shared" si="14"/>
        <v>107067.22400000016</v>
      </c>
    </row>
    <row r="13" spans="1:46">
      <c r="D13" s="26" t="s">
        <v>46</v>
      </c>
      <c r="F13" s="126"/>
      <c r="G13" s="19">
        <f>SUM(G6:G12)</f>
        <v>40495919.014479995</v>
      </c>
      <c r="H13" s="20">
        <f>SUM(H6:H12)</f>
        <v>43942833.230660006</v>
      </c>
      <c r="I13" s="21">
        <f>SUM(I6:I12)</f>
        <v>3446914.2161800042</v>
      </c>
      <c r="J13" s="22">
        <f t="shared" si="2"/>
        <v>8.5117569870373902E-2</v>
      </c>
      <c r="K13" s="19">
        <f t="shared" ref="K13:AT13" si="15">SUM(K6:K12)</f>
        <v>3610138.6760000004</v>
      </c>
      <c r="L13" s="20">
        <f t="shared" si="15"/>
        <v>3900701.7876000004</v>
      </c>
      <c r="M13" s="21">
        <f t="shared" si="15"/>
        <v>290563.11160000041</v>
      </c>
      <c r="N13" s="19">
        <f t="shared" si="15"/>
        <v>3159662.5080000004</v>
      </c>
      <c r="O13" s="20">
        <f t="shared" si="15"/>
        <v>3441661.7319999998</v>
      </c>
      <c r="P13" s="21">
        <f t="shared" si="15"/>
        <v>281999.22399999999</v>
      </c>
      <c r="Q13" s="19">
        <f t="shared" si="15"/>
        <v>3562476.5401199996</v>
      </c>
      <c r="R13" s="20">
        <f t="shared" si="15"/>
        <v>3783417.9545400003</v>
      </c>
      <c r="S13" s="21">
        <f t="shared" si="15"/>
        <v>220941.41442000048</v>
      </c>
      <c r="T13" s="19">
        <f t="shared" si="15"/>
        <v>3555007.6881200001</v>
      </c>
      <c r="U13" s="20">
        <f t="shared" si="15"/>
        <v>3749219.4022399997</v>
      </c>
      <c r="V13" s="21">
        <f t="shared" si="15"/>
        <v>194211.71412000025</v>
      </c>
      <c r="W13" s="19">
        <f t="shared" si="15"/>
        <v>3636749.4094400001</v>
      </c>
      <c r="X13" s="20">
        <f t="shared" si="15"/>
        <v>3844624.2982800002</v>
      </c>
      <c r="Y13" s="21">
        <f t="shared" si="15"/>
        <v>207874.88884000038</v>
      </c>
      <c r="Z13" s="19">
        <f t="shared" si="15"/>
        <v>2877182.9207999995</v>
      </c>
      <c r="AA13" s="20">
        <f t="shared" si="15"/>
        <v>2998761.0808000006</v>
      </c>
      <c r="AB13" s="21">
        <f t="shared" si="15"/>
        <v>121578.1600000005</v>
      </c>
      <c r="AC13" s="19">
        <f t="shared" si="15"/>
        <v>3945363.0609999998</v>
      </c>
      <c r="AD13" s="20">
        <f t="shared" si="15"/>
        <v>4298855.8710000003</v>
      </c>
      <c r="AE13" s="21">
        <f t="shared" si="15"/>
        <v>353492.81000000046</v>
      </c>
      <c r="AF13" s="19">
        <f t="shared" si="15"/>
        <v>3241161.3909999998</v>
      </c>
      <c r="AG13" s="20">
        <f t="shared" si="15"/>
        <v>3590352.4604000002</v>
      </c>
      <c r="AH13" s="21">
        <f t="shared" si="15"/>
        <v>349191.06940000039</v>
      </c>
      <c r="AI13" s="19">
        <f t="shared" si="15"/>
        <v>3193090.4850000003</v>
      </c>
      <c r="AJ13" s="20">
        <f t="shared" si="15"/>
        <v>3506436.1872000005</v>
      </c>
      <c r="AK13" s="21">
        <f t="shared" si="15"/>
        <v>313345.70220000017</v>
      </c>
      <c r="AL13" s="19">
        <f t="shared" si="15"/>
        <v>3431757.3089999999</v>
      </c>
      <c r="AM13" s="20">
        <f t="shared" si="15"/>
        <v>3701385.2968000006</v>
      </c>
      <c r="AN13" s="21">
        <f t="shared" si="15"/>
        <v>269627.98780000053</v>
      </c>
      <c r="AO13" s="19">
        <f t="shared" si="15"/>
        <v>2055738.642</v>
      </c>
      <c r="AP13" s="20">
        <f t="shared" si="15"/>
        <v>2363852.2458000001</v>
      </c>
      <c r="AQ13" s="21">
        <f t="shared" si="15"/>
        <v>308113.60380000004</v>
      </c>
      <c r="AR13" s="19">
        <f t="shared" si="15"/>
        <v>4227590.3839999996</v>
      </c>
      <c r="AS13" s="20">
        <f t="shared" si="15"/>
        <v>4763564.9139999999</v>
      </c>
      <c r="AT13" s="21">
        <f t="shared" si="15"/>
        <v>535974.53000000049</v>
      </c>
    </row>
    <row r="14" spans="1:46">
      <c r="D14" s="26"/>
      <c r="G14" s="28"/>
      <c r="H14" s="29"/>
      <c r="I14" s="30"/>
      <c r="J14" s="29"/>
      <c r="K14" s="28"/>
      <c r="L14" s="29"/>
      <c r="M14" s="30"/>
      <c r="N14" s="28"/>
      <c r="O14" s="29"/>
      <c r="P14" s="30"/>
      <c r="Q14" s="28"/>
      <c r="R14" s="29"/>
      <c r="S14" s="30"/>
      <c r="T14" s="28"/>
      <c r="U14" s="29"/>
      <c r="V14" s="30"/>
      <c r="W14" s="31"/>
      <c r="X14" s="32"/>
      <c r="Y14" s="33"/>
      <c r="Z14" s="31"/>
      <c r="AA14" s="32"/>
      <c r="AB14" s="33"/>
      <c r="AC14" s="31"/>
      <c r="AD14" s="32"/>
      <c r="AE14" s="33"/>
      <c r="AF14" s="31"/>
      <c r="AG14" s="32"/>
      <c r="AH14" s="33"/>
      <c r="AI14" s="31"/>
      <c r="AJ14" s="32"/>
      <c r="AK14" s="33"/>
      <c r="AL14" s="31"/>
      <c r="AM14" s="32"/>
      <c r="AN14" s="33"/>
      <c r="AO14" s="31"/>
      <c r="AP14" s="32"/>
      <c r="AQ14" s="33"/>
      <c r="AR14" s="31"/>
      <c r="AS14" s="32"/>
      <c r="AT14" s="33"/>
    </row>
    <row r="16" spans="1:46">
      <c r="A16" s="26" t="s">
        <v>47</v>
      </c>
    </row>
    <row r="17" spans="1:46">
      <c r="A17" s="26" t="s">
        <v>48</v>
      </c>
      <c r="P17" s="34"/>
      <c r="Q17" s="34"/>
      <c r="R17" s="34"/>
      <c r="S17" s="34"/>
      <c r="T17" s="3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</sheetData>
  <mergeCells count="13">
    <mergeCell ref="AI4:AK4"/>
    <mergeCell ref="AL4:AN4"/>
    <mergeCell ref="AO4:AQ4"/>
    <mergeCell ref="AR4:AT4"/>
    <mergeCell ref="G4:I4"/>
    <mergeCell ref="K4:M4"/>
    <mergeCell ref="N4:P4"/>
    <mergeCell ref="Q4:S4"/>
    <mergeCell ref="T4:V4"/>
    <mergeCell ref="W4:Y4"/>
    <mergeCell ref="Z4:AB4"/>
    <mergeCell ref="AC4:AE4"/>
    <mergeCell ref="AF4:AH4"/>
  </mergeCells>
  <printOptions horizontalCentered="1"/>
  <pageMargins left="0.36" right="0.45" top="0.75" bottom="0.75" header="0.3" footer="0.3"/>
  <pageSetup scale="9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O105"/>
  <sheetViews>
    <sheetView workbookViewId="0">
      <pane xSplit="6" ySplit="4" topLeftCell="BC44" activePane="bottomRight" state="frozen"/>
      <selection pane="topRight" activeCell="G1" sqref="G1"/>
      <selection pane="bottomLeft" activeCell="A5" sqref="A5"/>
      <selection pane="bottomRight" activeCell="BC74" sqref="BC74"/>
    </sheetView>
  </sheetViews>
  <sheetFormatPr defaultColWidth="9.21875" defaultRowHeight="13.2"/>
  <cols>
    <col min="1" max="1" width="6.44140625" style="36" customWidth="1"/>
    <col min="2" max="2" width="14" style="55" customWidth="1"/>
    <col min="3" max="4" width="25.44140625" style="38" customWidth="1"/>
    <col min="5" max="5" width="32.77734375" style="39" bestFit="1" customWidth="1"/>
    <col min="6" max="6" width="2.21875" style="36" customWidth="1"/>
    <col min="7" max="7" width="12.77734375" style="36" bestFit="1" customWidth="1"/>
    <col min="8" max="8" width="12.21875" style="36" bestFit="1" customWidth="1"/>
    <col min="9" max="9" width="11.21875" style="36" bestFit="1" customWidth="1"/>
    <col min="10" max="11" width="12.21875" style="36" bestFit="1" customWidth="1"/>
    <col min="12" max="12" width="11.21875" style="36" bestFit="1" customWidth="1"/>
    <col min="13" max="14" width="12.21875" style="36" bestFit="1" customWidth="1"/>
    <col min="15" max="15" width="12.77734375" style="36" bestFit="1" customWidth="1"/>
    <col min="16" max="16" width="13.21875" style="36" bestFit="1" customWidth="1"/>
    <col min="17" max="17" width="12.21875" style="36" bestFit="1" customWidth="1"/>
    <col min="18" max="18" width="12.77734375" style="36" bestFit="1" customWidth="1"/>
    <col min="19" max="20" width="13.21875" style="36" bestFit="1" customWidth="1"/>
    <col min="21" max="21" width="12.77734375" style="36" bestFit="1" customWidth="1"/>
    <col min="22" max="23" width="13.21875" style="36" bestFit="1" customWidth="1"/>
    <col min="24" max="24" width="12.77734375" style="36" bestFit="1" customWidth="1"/>
    <col min="25" max="26" width="13.21875" style="36" bestFit="1" customWidth="1"/>
    <col min="27" max="27" width="12.77734375" style="36" bestFit="1" customWidth="1"/>
    <col min="28" max="29" width="13.21875" style="36" bestFit="1" customWidth="1"/>
    <col min="30" max="30" width="12.77734375" style="36" bestFit="1" customWidth="1"/>
    <col min="31" max="32" width="13.21875" style="36" bestFit="1" customWidth="1"/>
    <col min="33" max="33" width="12.77734375" style="36" bestFit="1" customWidth="1"/>
    <col min="34" max="35" width="13.21875" style="36" bestFit="1" customWidth="1"/>
    <col min="36" max="36" width="12.77734375" style="36" bestFit="1" customWidth="1"/>
    <col min="37" max="38" width="13.21875" style="36" bestFit="1" customWidth="1"/>
    <col min="39" max="39" width="12.77734375" style="36" bestFit="1" customWidth="1"/>
    <col min="40" max="41" width="13.21875" style="36" bestFit="1" customWidth="1"/>
    <col min="42" max="42" width="12.77734375" style="36" bestFit="1" customWidth="1"/>
    <col min="43" max="43" width="14" style="36" bestFit="1" customWidth="1"/>
    <col min="44" max="44" width="13" style="36" bestFit="1" customWidth="1"/>
    <col min="45" max="45" width="12.77734375" style="36" bestFit="1" customWidth="1"/>
    <col min="46" max="46" width="11.21875" style="36" bestFit="1" customWidth="1"/>
    <col min="47" max="47" width="12" style="36" bestFit="1" customWidth="1"/>
    <col min="48" max="48" width="11.77734375" style="36" bestFit="1" customWidth="1"/>
    <col min="49" max="49" width="11.44140625" style="36" bestFit="1" customWidth="1"/>
    <col min="50" max="50" width="11.21875" style="36" bestFit="1" customWidth="1"/>
    <col min="51" max="51" width="10.21875" style="36" customWidth="1"/>
    <col min="52" max="52" width="12.77734375" style="36" bestFit="1" customWidth="1"/>
    <col min="53" max="53" width="11.21875" style="36" bestFit="1" customWidth="1"/>
    <col min="54" max="54" width="12.77734375" style="36" bestFit="1" customWidth="1"/>
    <col min="55" max="55" width="12.21875" style="36" customWidth="1"/>
    <col min="56" max="56" width="10.44140625" style="36" customWidth="1"/>
    <col min="57" max="58" width="12.21875" style="36" bestFit="1" customWidth="1"/>
    <col min="59" max="16384" width="9.21875" style="36"/>
  </cols>
  <sheetData>
    <row r="1" spans="1:58" ht="15.6">
      <c r="B1" s="37" t="s">
        <v>49</v>
      </c>
    </row>
    <row r="2" spans="1:58" ht="13.8">
      <c r="B2" s="40"/>
    </row>
    <row r="3" spans="1:58">
      <c r="B3" s="41"/>
    </row>
    <row r="4" spans="1:58">
      <c r="B4" s="41"/>
      <c r="G4" s="42" t="s">
        <v>21</v>
      </c>
      <c r="H4" s="43"/>
      <c r="I4" s="44"/>
      <c r="J4" s="45"/>
      <c r="K4" s="42" t="s">
        <v>3</v>
      </c>
      <c r="L4" s="43"/>
      <c r="M4" s="44"/>
      <c r="N4" s="45"/>
      <c r="O4" s="42" t="s">
        <v>4</v>
      </c>
      <c r="P4" s="43"/>
      <c r="Q4" s="44"/>
      <c r="R4" s="45"/>
      <c r="S4" s="42" t="s">
        <v>5</v>
      </c>
      <c r="T4" s="43"/>
      <c r="U4" s="44"/>
      <c r="V4" s="45"/>
      <c r="W4" s="42" t="s">
        <v>6</v>
      </c>
      <c r="X4" s="43"/>
      <c r="Y4" s="44"/>
      <c r="Z4" s="45"/>
      <c r="AA4" s="42" t="s">
        <v>7</v>
      </c>
      <c r="AB4" s="43"/>
      <c r="AC4" s="44"/>
      <c r="AD4" s="45"/>
      <c r="AE4" s="42" t="s">
        <v>23</v>
      </c>
      <c r="AF4" s="43"/>
      <c r="AG4" s="44"/>
      <c r="AH4" s="45"/>
      <c r="AI4" s="42" t="s">
        <v>8</v>
      </c>
      <c r="AJ4" s="43"/>
      <c r="AK4" s="44"/>
      <c r="AL4" s="45"/>
      <c r="AM4" s="42" t="s">
        <v>9</v>
      </c>
      <c r="AN4" s="43"/>
      <c r="AO4" s="44"/>
      <c r="AP4" s="45"/>
      <c r="AQ4" s="42" t="s">
        <v>24</v>
      </c>
      <c r="AR4" s="43"/>
      <c r="AS4" s="44"/>
      <c r="AT4" s="45"/>
      <c r="AU4" s="42" t="s">
        <v>10</v>
      </c>
      <c r="AV4" s="43"/>
      <c r="AW4" s="44"/>
      <c r="AX4" s="45"/>
      <c r="AY4" s="42" t="s">
        <v>11</v>
      </c>
      <c r="AZ4" s="43"/>
      <c r="BA4" s="44"/>
      <c r="BB4" s="45"/>
      <c r="BC4" s="46" t="s">
        <v>50</v>
      </c>
      <c r="BD4" s="47"/>
      <c r="BE4" s="44"/>
      <c r="BF4" s="45"/>
    </row>
    <row r="5" spans="1:58">
      <c r="A5" s="48" t="s">
        <v>26</v>
      </c>
      <c r="B5" s="49" t="s">
        <v>12</v>
      </c>
      <c r="C5" s="49" t="s">
        <v>14</v>
      </c>
      <c r="D5" s="50" t="s">
        <v>15</v>
      </c>
      <c r="E5" s="51" t="s">
        <v>51</v>
      </c>
      <c r="G5" s="52" t="s">
        <v>52</v>
      </c>
      <c r="H5" s="53"/>
      <c r="I5" s="53" t="s">
        <v>16</v>
      </c>
      <c r="J5" s="54" t="s">
        <v>17</v>
      </c>
      <c r="K5" s="52" t="str">
        <f>G5</f>
        <v>Customer</v>
      </c>
      <c r="L5" s="53"/>
      <c r="M5" s="53" t="s">
        <v>16</v>
      </c>
      <c r="N5" s="54" t="s">
        <v>17</v>
      </c>
      <c r="O5" s="52" t="str">
        <f>K5</f>
        <v>Customer</v>
      </c>
      <c r="P5" s="53"/>
      <c r="Q5" s="53" t="s">
        <v>16</v>
      </c>
      <c r="R5" s="54" t="s">
        <v>17</v>
      </c>
      <c r="S5" s="52" t="str">
        <f>O5</f>
        <v>Customer</v>
      </c>
      <c r="T5" s="53"/>
      <c r="U5" s="53" t="s">
        <v>16</v>
      </c>
      <c r="V5" s="54" t="s">
        <v>17</v>
      </c>
      <c r="W5" s="52" t="str">
        <f>S5</f>
        <v>Customer</v>
      </c>
      <c r="X5" s="53"/>
      <c r="Y5" s="53" t="s">
        <v>16</v>
      </c>
      <c r="Z5" s="54" t="s">
        <v>17</v>
      </c>
      <c r="AA5" s="52" t="str">
        <f>W5</f>
        <v>Customer</v>
      </c>
      <c r="AB5" s="53"/>
      <c r="AC5" s="53" t="s">
        <v>16</v>
      </c>
      <c r="AD5" s="54" t="s">
        <v>17</v>
      </c>
      <c r="AE5" s="52" t="str">
        <f>AA5</f>
        <v>Customer</v>
      </c>
      <c r="AF5" s="53"/>
      <c r="AG5" s="53" t="s">
        <v>16</v>
      </c>
      <c r="AH5" s="54" t="s">
        <v>17</v>
      </c>
      <c r="AI5" s="52" t="str">
        <f>AE5</f>
        <v>Customer</v>
      </c>
      <c r="AJ5" s="53"/>
      <c r="AK5" s="53" t="s">
        <v>16</v>
      </c>
      <c r="AL5" s="54" t="s">
        <v>17</v>
      </c>
      <c r="AM5" s="52" t="str">
        <f>AI5</f>
        <v>Customer</v>
      </c>
      <c r="AN5" s="53"/>
      <c r="AO5" s="53" t="s">
        <v>16</v>
      </c>
      <c r="AP5" s="54" t="s">
        <v>17</v>
      </c>
      <c r="AQ5" s="52" t="str">
        <f>AM5</f>
        <v>Customer</v>
      </c>
      <c r="AR5" s="53"/>
      <c r="AS5" s="53" t="s">
        <v>16</v>
      </c>
      <c r="AT5" s="54" t="s">
        <v>17</v>
      </c>
      <c r="AU5" s="52" t="str">
        <f>AQ5</f>
        <v>Customer</v>
      </c>
      <c r="AV5" s="53"/>
      <c r="AW5" s="53" t="s">
        <v>16</v>
      </c>
      <c r="AX5" s="54" t="s">
        <v>17</v>
      </c>
      <c r="AY5" s="52" t="str">
        <f>AU5</f>
        <v>Customer</v>
      </c>
      <c r="AZ5" s="53"/>
      <c r="BA5" s="53" t="s">
        <v>16</v>
      </c>
      <c r="BB5" s="54" t="s">
        <v>17</v>
      </c>
      <c r="BC5" s="52" t="str">
        <f>AY5</f>
        <v>Customer</v>
      </c>
      <c r="BD5" s="53"/>
      <c r="BE5" s="53" t="s">
        <v>16</v>
      </c>
      <c r="BF5" s="54" t="s">
        <v>17</v>
      </c>
    </row>
    <row r="6" spans="1:58" ht="14.25" customHeight="1">
      <c r="B6" s="55" t="s">
        <v>27</v>
      </c>
      <c r="C6" s="56" t="s">
        <v>53</v>
      </c>
      <c r="D6" s="38" t="s">
        <v>54</v>
      </c>
      <c r="E6" s="38" t="s">
        <v>20</v>
      </c>
      <c r="G6" s="57">
        <f>I6/VLOOKUP($D6,RateData!$A$1:$M$6,RateData!$B$2,FALSE)</f>
        <v>1</v>
      </c>
      <c r="H6" s="58"/>
      <c r="I6" s="59">
        <f>SUMIFS(LGEData!$J$52:$J$170,LGEData!$F$52:$F$170,LGERateCaseDetail!G$4,LGEData!$C$52:$C$170,LGERateCaseDetail!$B6)</f>
        <v>500</v>
      </c>
      <c r="J6" s="60">
        <f>G6*VLOOKUP($D6,RateData!$A$1:$M$6,RateData!$H$2,FALSE)</f>
        <v>750</v>
      </c>
      <c r="K6" s="57">
        <f>M6/VLOOKUP($D6,RateData!$A$1:$M$6,RateData!$B$2,FALSE)</f>
        <v>1</v>
      </c>
      <c r="L6" s="58"/>
      <c r="M6" s="59">
        <f>SUMIFS(LGEData!$J$52:$J$170,LGEData!$F$52:$F$170,LGERateCaseDetail!K$4,LGEData!$C$52:$C$170,LGERateCaseDetail!$B6)</f>
        <v>500</v>
      </c>
      <c r="N6" s="60">
        <f>K6*VLOOKUP($D6,RateData!$A$1:$M$6,RateData!$H$2,FALSE)</f>
        <v>750</v>
      </c>
      <c r="O6" s="57">
        <f>Q6/VLOOKUP($D6,RateData!$A$1:$M$6,RateData!$B$2,FALSE)</f>
        <v>1</v>
      </c>
      <c r="P6" s="58"/>
      <c r="Q6" s="59">
        <f>SUMIFS(LGEData!$J$52:$J$170,LGEData!$F$52:$F$170,LGERateCaseDetail!O$4,LGEData!$C$52:$C$170,LGERateCaseDetail!$B6)</f>
        <v>500</v>
      </c>
      <c r="R6" s="60">
        <f>O6*VLOOKUP($D6,RateData!$A$1:$M$6,RateData!$H$2,FALSE)</f>
        <v>750</v>
      </c>
      <c r="S6" s="57">
        <f>U6/VLOOKUP($D6,RateData!$A$1:$M$6,RateData!$B$2,FALSE)</f>
        <v>1</v>
      </c>
      <c r="T6" s="58"/>
      <c r="U6" s="59">
        <f>SUMIFS(LGEData!$J$52:$J$170,LGEData!$F$52:$F$170,LGERateCaseDetail!S$4,LGEData!$C$52:$C$170,LGERateCaseDetail!$B6)</f>
        <v>500</v>
      </c>
      <c r="V6" s="60">
        <f>S6*VLOOKUP($D6,RateData!$A$1:$M$6,RateData!$H$2,FALSE)</f>
        <v>750</v>
      </c>
      <c r="W6" s="57">
        <f>Y6/VLOOKUP($D6,RateData!$A$1:$M$6,RateData!$B$2,FALSE)</f>
        <v>1</v>
      </c>
      <c r="X6" s="58"/>
      <c r="Y6" s="59">
        <f>SUMIFS(LGEData!$J$52:$J$170,LGEData!$F$52:$F$170,LGERateCaseDetail!W$4,LGEData!$C$52:$C$170,LGERateCaseDetail!$B6)</f>
        <v>500</v>
      </c>
      <c r="Z6" s="60">
        <f>W6*VLOOKUP($D6,RateData!$A$1:$M$6,RateData!$H$2,FALSE)</f>
        <v>750</v>
      </c>
      <c r="AA6" s="57">
        <f>AC6/VLOOKUP($D6,RateData!$A$1:$M$6,RateData!$B$2,FALSE)</f>
        <v>1</v>
      </c>
      <c r="AB6" s="58"/>
      <c r="AC6" s="59">
        <f>SUMIFS(LGEData!$J$52:$J$170,LGEData!$F$52:$F$170,LGERateCaseDetail!AA$4,LGEData!$C$52:$C$170,LGERateCaseDetail!$B6)</f>
        <v>500</v>
      </c>
      <c r="AD6" s="60">
        <f>AA6*VLOOKUP($D6,RateData!$A$1:$M$6,RateData!$H$2,FALSE)</f>
        <v>750</v>
      </c>
      <c r="AE6" s="57">
        <f>AG6/VLOOKUP($D6,RateData!$A$1:$M$6,RateData!$B$2,FALSE)</f>
        <v>1</v>
      </c>
      <c r="AF6" s="58"/>
      <c r="AG6" s="59">
        <f>SUMIFS(LGEData!$J$52:$J$170,LGEData!$F$52:$F$170,LGERateCaseDetail!AE$4,LGEData!$C$52:$C$170,LGERateCaseDetail!$B6)</f>
        <v>500</v>
      </c>
      <c r="AH6" s="60">
        <f>AE6*VLOOKUP($D6,RateData!$A$1:$M$6,RateData!$H$2,FALSE)</f>
        <v>750</v>
      </c>
      <c r="AI6" s="57">
        <f>AK6/VLOOKUP($D6,RateData!$A$1:$M$6,RateData!$B$2,FALSE)</f>
        <v>1</v>
      </c>
      <c r="AJ6" s="58"/>
      <c r="AK6" s="59">
        <f>SUMIFS(LGEData!$J$52:$J$170,LGEData!$F$52:$F$170,LGERateCaseDetail!AI$4,LGEData!$C$52:$C$170,LGERateCaseDetail!$B6)</f>
        <v>500</v>
      </c>
      <c r="AL6" s="60">
        <f>AI6*VLOOKUP($D6,RateData!$A$1:$M$6,RateData!$H$2,FALSE)</f>
        <v>750</v>
      </c>
      <c r="AM6" s="57">
        <f>AO6/VLOOKUP($D6,RateData!$A$1:$M$6,RateData!$B$2,FALSE)</f>
        <v>1</v>
      </c>
      <c r="AN6" s="58"/>
      <c r="AO6" s="59">
        <f>SUMIFS(LGEData!$J$52:$J$170,LGEData!$F$52:$F$170,LGERateCaseDetail!AM$4,LGEData!$C$52:$C$170,LGERateCaseDetail!$B6)</f>
        <v>500</v>
      </c>
      <c r="AP6" s="60">
        <f>AM6*VLOOKUP($D6,RateData!$A$1:$M$6,RateData!$H$2,FALSE)</f>
        <v>750</v>
      </c>
      <c r="AQ6" s="57">
        <f>AS6/VLOOKUP($D6,RateData!$A$1:$M$6,RateData!$B$2,FALSE)</f>
        <v>1</v>
      </c>
      <c r="AR6" s="58"/>
      <c r="AS6" s="59">
        <f>SUMIFS(LGEData!$J$52:$J$170,LGEData!$F$52:$F$170,LGERateCaseDetail!AQ$4,LGEData!$C$52:$C$170,LGERateCaseDetail!$B6)</f>
        <v>500</v>
      </c>
      <c r="AT6" s="60">
        <f>AQ6*VLOOKUP($D6,RateData!$A$1:$M$6,RateData!$H$2,FALSE)</f>
        <v>750</v>
      </c>
      <c r="AU6" s="57">
        <f>AW6/VLOOKUP($D6,RateData!$A$1:$M$6,RateData!$B$2,FALSE)</f>
        <v>1</v>
      </c>
      <c r="AV6" s="58"/>
      <c r="AW6" s="59">
        <f>SUMIFS(LGEData!$J$52:$J$170,LGEData!$F$52:$F$170,LGERateCaseDetail!AU$4,LGEData!$C$52:$C$170,LGERateCaseDetail!$B6)</f>
        <v>500</v>
      </c>
      <c r="AX6" s="60">
        <f>AU6*VLOOKUP($D6,RateData!$A$1:$M$6,RateData!$H$2,FALSE)</f>
        <v>750</v>
      </c>
      <c r="AY6" s="57">
        <f>BA6/VLOOKUP($D6,RateData!$A$1:$M$6,RateData!$B$2,FALSE)</f>
        <v>1</v>
      </c>
      <c r="AZ6" s="58"/>
      <c r="BA6" s="59">
        <f>SUMIFS(LGEData!$J$52:$J$170,LGEData!$F$52:$F$170,LGERateCaseDetail!AY$4,LGEData!$C$52:$C$170,LGERateCaseDetail!$B6)</f>
        <v>500</v>
      </c>
      <c r="BB6" s="60">
        <f>AY6*VLOOKUP($D6,RateData!$A$1:$M$6,RateData!$H$2,FALSE)</f>
        <v>750</v>
      </c>
      <c r="BC6" s="57">
        <f t="shared" ref="BC6:BC12" si="0">SUM(G6,K6,O6,S6,W6,AA6,AE6,AI6,AM6,AQ6,AU6,AY6)</f>
        <v>12</v>
      </c>
      <c r="BD6" s="58"/>
      <c r="BE6" s="59">
        <f t="shared" ref="BE6:BF12" si="1">SUM(I6,M6,Q6,U6,Y6,AC6,AG6,AK6,AO6,AS6,AW6,BA6)</f>
        <v>6000</v>
      </c>
      <c r="BF6" s="60">
        <f t="shared" si="1"/>
        <v>9000</v>
      </c>
    </row>
    <row r="7" spans="1:58">
      <c r="B7" s="55" t="s">
        <v>30</v>
      </c>
      <c r="C7" s="38" t="s">
        <v>32</v>
      </c>
      <c r="D7" s="38" t="s">
        <v>54</v>
      </c>
      <c r="E7" s="38" t="s">
        <v>20</v>
      </c>
      <c r="G7" s="61">
        <f>I7/VLOOKUP($D7,RateData!$A$1:$M$6,RateData!$B$2,FALSE)</f>
        <v>1</v>
      </c>
      <c r="H7" s="62"/>
      <c r="I7" s="63">
        <f>SUMIFS(LGEData!$J$52:$J$170,LGEData!$F$52:$F$170,LGERateCaseDetail!G$4,LGEData!$C$52:$C$170,LGERateCaseDetail!$B7)</f>
        <v>500</v>
      </c>
      <c r="J7" s="64">
        <f>G7*VLOOKUP($D7,RateData!$A$1:$M$6,RateData!$H$2,FALSE)</f>
        <v>750</v>
      </c>
      <c r="K7" s="61">
        <f>M7/VLOOKUP($D7,RateData!$A$1:$M$6,RateData!$B$2,FALSE)</f>
        <v>1</v>
      </c>
      <c r="L7" s="62"/>
      <c r="M7" s="63">
        <f>SUMIFS(LGEData!$J$52:$J$170,LGEData!$F$52:$F$170,LGERateCaseDetail!K$4,LGEData!$C$52:$C$170,LGERateCaseDetail!$B7)</f>
        <v>500</v>
      </c>
      <c r="N7" s="64">
        <f>K7*VLOOKUP($D7,RateData!$A$1:$M$6,RateData!$H$2,FALSE)</f>
        <v>750</v>
      </c>
      <c r="O7" s="61">
        <f>Q7/VLOOKUP($D7,RateData!$A$1:$M$6,RateData!$B$2,FALSE)</f>
        <v>1</v>
      </c>
      <c r="P7" s="62"/>
      <c r="Q7" s="63">
        <f>SUMIFS(LGEData!$J$52:$J$170,LGEData!$F$52:$F$170,LGERateCaseDetail!O$4,LGEData!$C$52:$C$170,LGERateCaseDetail!$B7)</f>
        <v>500</v>
      </c>
      <c r="R7" s="64">
        <f>O7*VLOOKUP($D7,RateData!$A$1:$M$6,RateData!$H$2,FALSE)</f>
        <v>750</v>
      </c>
      <c r="S7" s="61">
        <f>U7/VLOOKUP($D7,RateData!$A$1:$M$6,RateData!$B$2,FALSE)</f>
        <v>1</v>
      </c>
      <c r="T7" s="62"/>
      <c r="U7" s="63">
        <f>SUMIFS(LGEData!$J$52:$J$170,LGEData!$F$52:$F$170,LGERateCaseDetail!S$4,LGEData!$C$52:$C$170,LGERateCaseDetail!$B7)</f>
        <v>500</v>
      </c>
      <c r="V7" s="64">
        <f>S7*VLOOKUP($D7,RateData!$A$1:$M$6,RateData!$H$2,FALSE)</f>
        <v>750</v>
      </c>
      <c r="W7" s="61">
        <f>Y7/VLOOKUP($D7,RateData!$A$1:$M$6,RateData!$B$2,FALSE)</f>
        <v>1</v>
      </c>
      <c r="X7" s="62"/>
      <c r="Y7" s="63">
        <f>SUMIFS(LGEData!$J$52:$J$170,LGEData!$F$52:$F$170,LGERateCaseDetail!W$4,LGEData!$C$52:$C$170,LGERateCaseDetail!$B7)</f>
        <v>500</v>
      </c>
      <c r="Z7" s="64">
        <f>W7*VLOOKUP($D7,RateData!$A$1:$M$6,RateData!$H$2,FALSE)</f>
        <v>750</v>
      </c>
      <c r="AA7" s="61">
        <f>AC7/VLOOKUP($D7,RateData!$A$1:$M$6,RateData!$B$2,FALSE)</f>
        <v>1</v>
      </c>
      <c r="AB7" s="62"/>
      <c r="AC7" s="63">
        <f>SUMIFS(LGEData!$J$52:$J$170,LGEData!$F$52:$F$170,LGERateCaseDetail!AA$4,LGEData!$C$52:$C$170,LGERateCaseDetail!$B7)</f>
        <v>500</v>
      </c>
      <c r="AD7" s="64">
        <f>AA7*VLOOKUP($D7,RateData!$A$1:$M$6,RateData!$H$2,FALSE)</f>
        <v>750</v>
      </c>
      <c r="AE7" s="61">
        <f>AG7/VLOOKUP($D7,RateData!$A$1:$M$6,RateData!$B$2,FALSE)</f>
        <v>1</v>
      </c>
      <c r="AF7" s="62"/>
      <c r="AG7" s="63">
        <f>SUMIFS(LGEData!$J$52:$J$170,LGEData!$F$52:$F$170,LGERateCaseDetail!AE$4,LGEData!$C$52:$C$170,LGERateCaseDetail!$B7)</f>
        <v>500</v>
      </c>
      <c r="AH7" s="64">
        <f>AE7*VLOOKUP($D7,RateData!$A$1:$M$6,RateData!$H$2,FALSE)</f>
        <v>750</v>
      </c>
      <c r="AI7" s="61">
        <f>AK7/VLOOKUP($D7,RateData!$A$1:$M$6,RateData!$B$2,FALSE)</f>
        <v>1</v>
      </c>
      <c r="AJ7" s="62"/>
      <c r="AK7" s="63">
        <f>SUMIFS(LGEData!$J$52:$J$170,LGEData!$F$52:$F$170,LGERateCaseDetail!AI$4,LGEData!$C$52:$C$170,LGERateCaseDetail!$B7)</f>
        <v>500</v>
      </c>
      <c r="AL7" s="64">
        <f>AI7*VLOOKUP($D7,RateData!$A$1:$M$6,RateData!$H$2,FALSE)</f>
        <v>750</v>
      </c>
      <c r="AM7" s="61">
        <f>AO7/VLOOKUP($D7,RateData!$A$1:$M$6,RateData!$B$2,FALSE)</f>
        <v>1</v>
      </c>
      <c r="AN7" s="62"/>
      <c r="AO7" s="63">
        <f>SUMIFS(LGEData!$J$52:$J$170,LGEData!$F$52:$F$170,LGERateCaseDetail!AM$4,LGEData!$C$52:$C$170,LGERateCaseDetail!$B7)</f>
        <v>500</v>
      </c>
      <c r="AP7" s="64">
        <f>AM7*VLOOKUP($D7,RateData!$A$1:$M$6,RateData!$H$2,FALSE)</f>
        <v>750</v>
      </c>
      <c r="AQ7" s="61">
        <f>AS7/VLOOKUP($D7,RateData!$A$1:$M$6,RateData!$B$2,FALSE)</f>
        <v>1</v>
      </c>
      <c r="AR7" s="62"/>
      <c r="AS7" s="63">
        <f>SUMIFS(LGEData!$J$52:$J$170,LGEData!$F$52:$F$170,LGERateCaseDetail!AQ$4,LGEData!$C$52:$C$170,LGERateCaseDetail!$B7)</f>
        <v>500</v>
      </c>
      <c r="AT7" s="64">
        <f>AQ7*VLOOKUP($D7,RateData!$A$1:$M$6,RateData!$H$2,FALSE)</f>
        <v>750</v>
      </c>
      <c r="AU7" s="61">
        <f>AW7/VLOOKUP($D7,RateData!$A$1:$M$6,RateData!$B$2,FALSE)</f>
        <v>1</v>
      </c>
      <c r="AV7" s="62"/>
      <c r="AW7" s="63">
        <f>SUMIFS(LGEData!$J$52:$J$170,LGEData!$F$52:$F$170,LGERateCaseDetail!AU$4,LGEData!$C$52:$C$170,LGERateCaseDetail!$B7)</f>
        <v>500</v>
      </c>
      <c r="AX7" s="64">
        <f>AU7*VLOOKUP($D7,RateData!$A$1:$M$6,RateData!$H$2,FALSE)</f>
        <v>750</v>
      </c>
      <c r="AY7" s="61">
        <f>BA7/VLOOKUP($D7,RateData!$A$1:$M$6,RateData!$B$2,FALSE)</f>
        <v>1</v>
      </c>
      <c r="AZ7" s="62"/>
      <c r="BA7" s="63">
        <f>SUMIFS(LGEData!$J$52:$J$170,LGEData!$F$52:$F$170,LGERateCaseDetail!AY$4,LGEData!$C$52:$C$170,LGERateCaseDetail!$B7)</f>
        <v>500</v>
      </c>
      <c r="BB7" s="64">
        <f>AY7*VLOOKUP($D7,RateData!$A$1:$M$6,RateData!$H$2,FALSE)</f>
        <v>750</v>
      </c>
      <c r="BC7" s="61">
        <f t="shared" si="0"/>
        <v>12</v>
      </c>
      <c r="BD7" s="62"/>
      <c r="BE7" s="63">
        <f t="shared" si="1"/>
        <v>6000</v>
      </c>
      <c r="BF7" s="64">
        <f t="shared" si="1"/>
        <v>9000</v>
      </c>
    </row>
    <row r="8" spans="1:58">
      <c r="B8" s="65" t="s">
        <v>33</v>
      </c>
      <c r="C8" s="38" t="s">
        <v>55</v>
      </c>
      <c r="D8" s="38" t="s">
        <v>56</v>
      </c>
      <c r="E8" s="56" t="s">
        <v>35</v>
      </c>
      <c r="G8" s="61">
        <f>I8/VLOOKUP($D8,RateData!$A$1:$M$6,RateData!$B$2,FALSE)</f>
        <v>1</v>
      </c>
      <c r="H8" s="62"/>
      <c r="I8" s="63">
        <f>SUMIFS(LGEData!$J$52:$J$170,LGEData!$F$52:$F$170,LGERateCaseDetail!G$4,LGEData!$C$52:$C$170,LGERateCaseDetail!$B8)</f>
        <v>300</v>
      </c>
      <c r="J8" s="64">
        <f>G8*VLOOKUP($D8,RateData!$A$1:$M$6,RateData!$H$2,FALSE)</f>
        <v>300</v>
      </c>
      <c r="K8" s="61">
        <f>M8/VLOOKUP($D8,RateData!$A$1:$M$6,RateData!$B$2,FALSE)</f>
        <v>1</v>
      </c>
      <c r="L8" s="62"/>
      <c r="M8" s="63">
        <f>SUMIFS(LGEData!$J$52:$J$170,LGEData!$F$52:$F$170,LGERateCaseDetail!K$4,LGEData!$C$52:$C$170,LGERateCaseDetail!$B8)</f>
        <v>300</v>
      </c>
      <c r="N8" s="64">
        <f>K8*VLOOKUP($D8,RateData!$A$1:$M$6,RateData!$H$2,FALSE)</f>
        <v>300</v>
      </c>
      <c r="O8" s="61">
        <f>Q8/VLOOKUP($D8,RateData!$A$1:$M$6,RateData!$B$2,FALSE)</f>
        <v>1</v>
      </c>
      <c r="P8" s="62"/>
      <c r="Q8" s="63">
        <f>SUMIFS(LGEData!$J$52:$J$170,LGEData!$F$52:$F$170,LGERateCaseDetail!O$4,LGEData!$C$52:$C$170,LGERateCaseDetail!$B8)</f>
        <v>300</v>
      </c>
      <c r="R8" s="64">
        <f>O8*VLOOKUP($D8,RateData!$A$1:$M$6,RateData!$H$2,FALSE)</f>
        <v>300</v>
      </c>
      <c r="S8" s="61">
        <f>U8/VLOOKUP($D8,RateData!$A$1:$M$6,RateData!$B$2,FALSE)</f>
        <v>1</v>
      </c>
      <c r="T8" s="62"/>
      <c r="U8" s="63">
        <f>SUMIFS(LGEData!$J$52:$J$170,LGEData!$F$52:$F$170,LGERateCaseDetail!S$4,LGEData!$C$52:$C$170,LGERateCaseDetail!$B8)</f>
        <v>300</v>
      </c>
      <c r="V8" s="64">
        <f>S8*VLOOKUP($D8,RateData!$A$1:$M$6,RateData!$H$2,FALSE)</f>
        <v>300</v>
      </c>
      <c r="W8" s="61">
        <f>Y8/VLOOKUP($D8,RateData!$A$1:$M$6,RateData!$B$2,FALSE)</f>
        <v>1</v>
      </c>
      <c r="X8" s="62"/>
      <c r="Y8" s="63">
        <f>SUMIFS(LGEData!$J$52:$J$170,LGEData!$F$52:$F$170,LGERateCaseDetail!W$4,LGEData!$C$52:$C$170,LGERateCaseDetail!$B8)</f>
        <v>300</v>
      </c>
      <c r="Z8" s="64">
        <f>W8*VLOOKUP($D8,RateData!$A$1:$M$6,RateData!$H$2,FALSE)</f>
        <v>300</v>
      </c>
      <c r="AA8" s="61">
        <f>AC8/VLOOKUP($D8,RateData!$A$1:$M$6,RateData!$B$2,FALSE)</f>
        <v>1</v>
      </c>
      <c r="AB8" s="62"/>
      <c r="AC8" s="63">
        <f>SUMIFS(LGEData!$J$52:$J$170,LGEData!$F$52:$F$170,LGERateCaseDetail!AA$4,LGEData!$C$52:$C$170,LGERateCaseDetail!$B8)</f>
        <v>300</v>
      </c>
      <c r="AD8" s="64">
        <f>AA8*VLOOKUP($D8,RateData!$A$1:$M$6,RateData!$H$2,FALSE)</f>
        <v>300</v>
      </c>
      <c r="AE8" s="61">
        <f>AG8/VLOOKUP($D8,RateData!$A$1:$M$6,RateData!$B$2,FALSE)</f>
        <v>2</v>
      </c>
      <c r="AF8" s="62"/>
      <c r="AG8" s="63">
        <f>SUMIFS(LGEData!$J$52:$J$170,LGEData!$F$52:$F$170,LGERateCaseDetail!AE$4,LGEData!$C$52:$C$170,LGERateCaseDetail!$B8)</f>
        <v>600</v>
      </c>
      <c r="AH8" s="64">
        <f>AE8*VLOOKUP($D8,RateData!$A$1:$M$6,RateData!$H$2,FALSE)</f>
        <v>600</v>
      </c>
      <c r="AI8" s="61">
        <f>AK8/VLOOKUP($D8,RateData!$A$1:$M$6,RateData!$B$2,FALSE)</f>
        <v>1</v>
      </c>
      <c r="AJ8" s="62"/>
      <c r="AK8" s="63">
        <f>SUMIFS(LGEData!$J$52:$J$170,LGEData!$F$52:$F$170,LGERateCaseDetail!AI$4,LGEData!$C$52:$C$170,LGERateCaseDetail!$B8)</f>
        <v>300</v>
      </c>
      <c r="AL8" s="64">
        <f>AI8*VLOOKUP($D8,RateData!$A$1:$M$6,RateData!$H$2,FALSE)</f>
        <v>300</v>
      </c>
      <c r="AM8" s="61">
        <f>AO8/VLOOKUP($D8,RateData!$A$1:$M$6,RateData!$B$2,FALSE)</f>
        <v>1</v>
      </c>
      <c r="AN8" s="62"/>
      <c r="AO8" s="63">
        <f>SUMIFS(LGEData!$J$52:$J$170,LGEData!$F$52:$F$170,LGERateCaseDetail!AM$4,LGEData!$C$52:$C$170,LGERateCaseDetail!$B8)</f>
        <v>300</v>
      </c>
      <c r="AP8" s="64">
        <f>AM8*VLOOKUP($D8,RateData!$A$1:$M$6,RateData!$H$2,FALSE)</f>
        <v>300</v>
      </c>
      <c r="AQ8" s="61">
        <f>AS8/VLOOKUP($D8,RateData!$A$1:$M$6,RateData!$B$2,FALSE)</f>
        <v>1</v>
      </c>
      <c r="AR8" s="62"/>
      <c r="AS8" s="63">
        <f>SUMIFS(LGEData!$J$52:$J$170,LGEData!$F$52:$F$170,LGERateCaseDetail!AQ$4,LGEData!$C$52:$C$170,LGERateCaseDetail!$B8)</f>
        <v>300</v>
      </c>
      <c r="AT8" s="64">
        <f>AQ8*VLOOKUP($D8,RateData!$A$1:$M$6,RateData!$H$2,FALSE)</f>
        <v>300</v>
      </c>
      <c r="AU8" s="61">
        <f>AW8/VLOOKUP($D8,RateData!$A$1:$M$6,RateData!$B$2,FALSE)</f>
        <v>0</v>
      </c>
      <c r="AV8" s="62"/>
      <c r="AW8" s="63">
        <f>SUMIFS(LGEData!$J$52:$J$170,LGEData!$F$52:$F$170,LGERateCaseDetail!AU$4,LGEData!$C$52:$C$170,LGERateCaseDetail!$B8)</f>
        <v>0</v>
      </c>
      <c r="AX8" s="64">
        <f>AU8*VLOOKUP($D8,RateData!$A$1:$M$6,RateData!$H$2,FALSE)</f>
        <v>0</v>
      </c>
      <c r="AY8" s="61">
        <f>BA8/VLOOKUP($D8,RateData!$A$1:$M$6,RateData!$B$2,FALSE)</f>
        <v>2</v>
      </c>
      <c r="AZ8" s="62"/>
      <c r="BA8" s="63">
        <f>SUMIFS(LGEData!$J$52:$J$170,LGEData!$F$52:$F$170,LGERateCaseDetail!AY$4,LGEData!$C$52:$C$170,LGERateCaseDetail!$B8)</f>
        <v>600</v>
      </c>
      <c r="BB8" s="64">
        <f>AY8*VLOOKUP($D8,RateData!$A$1:$M$6,RateData!$H$2,FALSE)</f>
        <v>600</v>
      </c>
      <c r="BC8" s="61">
        <f t="shared" si="0"/>
        <v>13</v>
      </c>
      <c r="BD8" s="62"/>
      <c r="BE8" s="63">
        <f t="shared" si="1"/>
        <v>3900</v>
      </c>
      <c r="BF8" s="64">
        <f t="shared" si="1"/>
        <v>3900</v>
      </c>
    </row>
    <row r="9" spans="1:58">
      <c r="B9" s="55" t="s">
        <v>36</v>
      </c>
      <c r="C9" s="38" t="s">
        <v>38</v>
      </c>
      <c r="D9" s="38" t="s">
        <v>57</v>
      </c>
      <c r="E9" s="56" t="s">
        <v>35</v>
      </c>
      <c r="G9" s="61">
        <f>I9/VLOOKUP($D9,RateData!$A$1:$M$6,RateData!$B$2,FALSE)</f>
        <v>1</v>
      </c>
      <c r="H9" s="62"/>
      <c r="I9" s="63">
        <f>SUMIFS(LGEData!$J$52:$J$170,LGEData!$F$52:$F$170,LGERateCaseDetail!G$4,LGEData!$C$52:$C$170,LGERateCaseDetail!$B9)</f>
        <v>300</v>
      </c>
      <c r="J9" s="64">
        <f>G9*VLOOKUP($D9,RateData!$A$1:$M$6,RateData!$H$2,FALSE)</f>
        <v>300</v>
      </c>
      <c r="K9" s="61">
        <f>M9/VLOOKUP($D9,RateData!$A$1:$M$6,RateData!$B$2,FALSE)</f>
        <v>1</v>
      </c>
      <c r="L9" s="62"/>
      <c r="M9" s="63">
        <f>SUMIFS(LGEData!$J$52:$J$170,LGEData!$F$52:$F$170,LGERateCaseDetail!K$4,LGEData!$C$52:$C$170,LGERateCaseDetail!$B9)</f>
        <v>300</v>
      </c>
      <c r="N9" s="64">
        <f>K9*VLOOKUP($D9,RateData!$A$1:$M$6,RateData!$H$2,FALSE)</f>
        <v>300</v>
      </c>
      <c r="O9" s="61">
        <f>Q9/VLOOKUP($D9,RateData!$A$1:$M$6,RateData!$B$2,FALSE)</f>
        <v>1</v>
      </c>
      <c r="P9" s="62"/>
      <c r="Q9" s="63">
        <f>SUMIFS(LGEData!$J$52:$J$170,LGEData!$F$52:$F$170,LGERateCaseDetail!O$4,LGEData!$C$52:$C$170,LGERateCaseDetail!$B9)</f>
        <v>300</v>
      </c>
      <c r="R9" s="64">
        <f>O9*VLOOKUP($D9,RateData!$A$1:$M$6,RateData!$H$2,FALSE)</f>
        <v>300</v>
      </c>
      <c r="S9" s="61">
        <f>U9/VLOOKUP($D9,RateData!$A$1:$M$6,RateData!$B$2,FALSE)</f>
        <v>1</v>
      </c>
      <c r="T9" s="62"/>
      <c r="U9" s="63">
        <f>SUMIFS(LGEData!$J$52:$J$170,LGEData!$F$52:$F$170,LGERateCaseDetail!S$4,LGEData!$C$52:$C$170,LGERateCaseDetail!$B9)</f>
        <v>300</v>
      </c>
      <c r="V9" s="64">
        <f>S9*VLOOKUP($D9,RateData!$A$1:$M$6,RateData!$H$2,FALSE)</f>
        <v>300</v>
      </c>
      <c r="W9" s="61">
        <f>Y9/VLOOKUP($D9,RateData!$A$1:$M$6,RateData!$B$2,FALSE)</f>
        <v>1</v>
      </c>
      <c r="X9" s="62"/>
      <c r="Y9" s="63">
        <f>SUMIFS(LGEData!$J$52:$J$170,LGEData!$F$52:$F$170,LGERateCaseDetail!W$4,LGEData!$C$52:$C$170,LGERateCaseDetail!$B9)</f>
        <v>300</v>
      </c>
      <c r="Z9" s="64">
        <f>W9*VLOOKUP($D9,RateData!$A$1:$M$6,RateData!$H$2,FALSE)</f>
        <v>300</v>
      </c>
      <c r="AA9" s="61">
        <f>AC9/VLOOKUP($D9,RateData!$A$1:$M$6,RateData!$B$2,FALSE)</f>
        <v>1</v>
      </c>
      <c r="AB9" s="62"/>
      <c r="AC9" s="63">
        <f>SUMIFS(LGEData!$J$52:$J$170,LGEData!$F$52:$F$170,LGERateCaseDetail!AA$4,LGEData!$C$52:$C$170,LGERateCaseDetail!$B9)</f>
        <v>300</v>
      </c>
      <c r="AD9" s="64">
        <f>AA9*VLOOKUP($D9,RateData!$A$1:$M$6,RateData!$H$2,FALSE)</f>
        <v>300</v>
      </c>
      <c r="AE9" s="61">
        <f>AG9/VLOOKUP($D9,RateData!$A$1:$M$6,RateData!$B$2,FALSE)</f>
        <v>1</v>
      </c>
      <c r="AF9" s="62"/>
      <c r="AG9" s="63">
        <f>SUMIFS(LGEData!$J$52:$J$170,LGEData!$F$52:$F$170,LGERateCaseDetail!AE$4,LGEData!$C$52:$C$170,LGERateCaseDetail!$B9)</f>
        <v>300</v>
      </c>
      <c r="AH9" s="64">
        <f>AE9*VLOOKUP($D9,RateData!$A$1:$M$6,RateData!$H$2,FALSE)</f>
        <v>300</v>
      </c>
      <c r="AI9" s="61">
        <f>AK9/VLOOKUP($D9,RateData!$A$1:$M$6,RateData!$B$2,FALSE)</f>
        <v>1</v>
      </c>
      <c r="AJ9" s="62"/>
      <c r="AK9" s="63">
        <f>SUMIFS(LGEData!$J$52:$J$170,LGEData!$F$52:$F$170,LGERateCaseDetail!AI$4,LGEData!$C$52:$C$170,LGERateCaseDetail!$B9)</f>
        <v>300</v>
      </c>
      <c r="AL9" s="64">
        <f>AI9*VLOOKUP($D9,RateData!$A$1:$M$6,RateData!$H$2,FALSE)</f>
        <v>300</v>
      </c>
      <c r="AM9" s="61">
        <f>AO9/VLOOKUP($D9,RateData!$A$1:$M$6,RateData!$B$2,FALSE)</f>
        <v>1</v>
      </c>
      <c r="AN9" s="62"/>
      <c r="AO9" s="63">
        <f>SUMIFS(LGEData!$J$52:$J$170,LGEData!$F$52:$F$170,LGERateCaseDetail!AM$4,LGEData!$C$52:$C$170,LGERateCaseDetail!$B9)</f>
        <v>300</v>
      </c>
      <c r="AP9" s="64">
        <f>AM9*VLOOKUP($D9,RateData!$A$1:$M$6,RateData!$H$2,FALSE)</f>
        <v>300</v>
      </c>
      <c r="AQ9" s="61">
        <f>AS9/VLOOKUP($D9,RateData!$A$1:$M$6,RateData!$B$2,FALSE)</f>
        <v>1</v>
      </c>
      <c r="AR9" s="62"/>
      <c r="AS9" s="63">
        <f>SUMIFS(LGEData!$J$52:$J$170,LGEData!$F$52:$F$170,LGERateCaseDetail!AQ$4,LGEData!$C$52:$C$170,LGERateCaseDetail!$B9)</f>
        <v>300</v>
      </c>
      <c r="AT9" s="64">
        <f>AQ9*VLOOKUP($D9,RateData!$A$1:$M$6,RateData!$H$2,FALSE)</f>
        <v>300</v>
      </c>
      <c r="AU9" s="61">
        <f>AW9/VLOOKUP($D9,RateData!$A$1:$M$6,RateData!$B$2,FALSE)</f>
        <v>1</v>
      </c>
      <c r="AV9" s="62"/>
      <c r="AW9" s="63">
        <f>SUMIFS(LGEData!$J$52:$J$170,LGEData!$F$52:$F$170,LGERateCaseDetail!AU$4,LGEData!$C$52:$C$170,LGERateCaseDetail!$B9)</f>
        <v>300</v>
      </c>
      <c r="AX9" s="64">
        <f>AU9*VLOOKUP($D9,RateData!$A$1:$M$6,RateData!$H$2,FALSE)</f>
        <v>300</v>
      </c>
      <c r="AY9" s="61">
        <f>BA9/VLOOKUP($D9,RateData!$A$1:$M$6,RateData!$B$2,FALSE)</f>
        <v>1</v>
      </c>
      <c r="AZ9" s="62"/>
      <c r="BA9" s="63">
        <f>SUMIFS(LGEData!$J$52:$J$170,LGEData!$F$52:$F$170,LGERateCaseDetail!AY$4,LGEData!$C$52:$C$170,LGERateCaseDetail!$B9)</f>
        <v>300</v>
      </c>
      <c r="BB9" s="64">
        <f>AY9*VLOOKUP($D9,RateData!$A$1:$M$6,RateData!$H$2,FALSE)</f>
        <v>300</v>
      </c>
      <c r="BC9" s="61">
        <f t="shared" si="0"/>
        <v>12</v>
      </c>
      <c r="BD9" s="62"/>
      <c r="BE9" s="63">
        <f t="shared" si="1"/>
        <v>3600</v>
      </c>
      <c r="BF9" s="64">
        <f t="shared" si="1"/>
        <v>3600</v>
      </c>
    </row>
    <row r="10" spans="1:58">
      <c r="B10" s="55" t="s">
        <v>39</v>
      </c>
      <c r="C10" s="38" t="s">
        <v>41</v>
      </c>
      <c r="D10" s="38" t="s">
        <v>57</v>
      </c>
      <c r="E10" s="56" t="s">
        <v>35</v>
      </c>
      <c r="G10" s="61">
        <f>I10/VLOOKUP($D10,RateData!$A$1:$M$6,RateData!$B$2,FALSE)</f>
        <v>1</v>
      </c>
      <c r="H10" s="62"/>
      <c r="I10" s="63">
        <f>SUMIFS(LGEData!$J$52:$J$170,LGEData!$F$52:$F$170,LGERateCaseDetail!G$4,LGEData!$C$52:$C$170,LGERateCaseDetail!$B10)</f>
        <v>300</v>
      </c>
      <c r="J10" s="64">
        <f>G10*VLOOKUP($D10,RateData!$A$1:$M$6,RateData!$H$2,FALSE)</f>
        <v>300</v>
      </c>
      <c r="K10" s="61">
        <f>M10/VLOOKUP($D10,RateData!$A$1:$M$6,RateData!$B$2,FALSE)</f>
        <v>1</v>
      </c>
      <c r="L10" s="62"/>
      <c r="M10" s="63">
        <f>SUMIFS(LGEData!$J$52:$J$170,LGEData!$F$52:$F$170,LGERateCaseDetail!K$4,LGEData!$C$52:$C$170,LGERateCaseDetail!$B10)</f>
        <v>300</v>
      </c>
      <c r="N10" s="64">
        <f>K10*VLOOKUP($D10,RateData!$A$1:$M$6,RateData!$H$2,FALSE)</f>
        <v>300</v>
      </c>
      <c r="O10" s="61">
        <f>Q10/VLOOKUP($D10,RateData!$A$1:$M$6,RateData!$B$2,FALSE)</f>
        <v>1</v>
      </c>
      <c r="P10" s="62"/>
      <c r="Q10" s="63">
        <f>SUMIFS(LGEData!$J$52:$J$170,LGEData!$F$52:$F$170,LGERateCaseDetail!O$4,LGEData!$C$52:$C$170,LGERateCaseDetail!$B10)</f>
        <v>300</v>
      </c>
      <c r="R10" s="64">
        <f>O10*VLOOKUP($D10,RateData!$A$1:$M$6,RateData!$H$2,FALSE)</f>
        <v>300</v>
      </c>
      <c r="S10" s="61">
        <f>U10/VLOOKUP($D10,RateData!$A$1:$M$6,RateData!$B$2,FALSE)</f>
        <v>1</v>
      </c>
      <c r="T10" s="62"/>
      <c r="U10" s="63">
        <f>SUMIFS(LGEData!$J$52:$J$170,LGEData!$F$52:$F$170,LGERateCaseDetail!S$4,LGEData!$C$52:$C$170,LGERateCaseDetail!$B10)</f>
        <v>300</v>
      </c>
      <c r="V10" s="64">
        <f>S10*VLOOKUP($D10,RateData!$A$1:$M$6,RateData!$H$2,FALSE)</f>
        <v>300</v>
      </c>
      <c r="W10" s="61">
        <f>Y10/VLOOKUP($D10,RateData!$A$1:$M$6,RateData!$B$2,FALSE)</f>
        <v>1</v>
      </c>
      <c r="X10" s="62"/>
      <c r="Y10" s="63">
        <f>SUMIFS(LGEData!$J$52:$J$170,LGEData!$F$52:$F$170,LGERateCaseDetail!W$4,LGEData!$C$52:$C$170,LGERateCaseDetail!$B10)</f>
        <v>300</v>
      </c>
      <c r="Z10" s="64">
        <f>W10*VLOOKUP($D10,RateData!$A$1:$M$6,RateData!$H$2,FALSE)</f>
        <v>300</v>
      </c>
      <c r="AA10" s="61">
        <f>AC10/VLOOKUP($D10,RateData!$A$1:$M$6,RateData!$B$2,FALSE)</f>
        <v>1</v>
      </c>
      <c r="AB10" s="62"/>
      <c r="AC10" s="63">
        <f>SUMIFS(LGEData!$J$52:$J$170,LGEData!$F$52:$F$170,LGERateCaseDetail!AA$4,LGEData!$C$52:$C$170,LGERateCaseDetail!$B10)</f>
        <v>300</v>
      </c>
      <c r="AD10" s="64">
        <f>AA10*VLOOKUP($D10,RateData!$A$1:$M$6,RateData!$H$2,FALSE)</f>
        <v>300</v>
      </c>
      <c r="AE10" s="61">
        <f>AG10/VLOOKUP($D10,RateData!$A$1:$M$6,RateData!$B$2,FALSE)</f>
        <v>1</v>
      </c>
      <c r="AF10" s="62"/>
      <c r="AG10" s="63">
        <f>SUMIFS(LGEData!$J$52:$J$170,LGEData!$F$52:$F$170,LGERateCaseDetail!AE$4,LGEData!$C$52:$C$170,LGERateCaseDetail!$B10)</f>
        <v>300</v>
      </c>
      <c r="AH10" s="64">
        <f>AE10*VLOOKUP($D10,RateData!$A$1:$M$6,RateData!$H$2,FALSE)</f>
        <v>300</v>
      </c>
      <c r="AI10" s="61">
        <f>AK10/VLOOKUP($D10,RateData!$A$1:$M$6,RateData!$B$2,FALSE)</f>
        <v>1</v>
      </c>
      <c r="AJ10" s="62"/>
      <c r="AK10" s="63">
        <f>SUMIFS(LGEData!$J$52:$J$170,LGEData!$F$52:$F$170,LGERateCaseDetail!AI$4,LGEData!$C$52:$C$170,LGERateCaseDetail!$B10)</f>
        <v>300</v>
      </c>
      <c r="AL10" s="64">
        <f>AI10*VLOOKUP($D10,RateData!$A$1:$M$6,RateData!$H$2,FALSE)</f>
        <v>300</v>
      </c>
      <c r="AM10" s="61">
        <f>AO10/VLOOKUP($D10,RateData!$A$1:$M$6,RateData!$B$2,FALSE)</f>
        <v>1</v>
      </c>
      <c r="AN10" s="62"/>
      <c r="AO10" s="63">
        <f>SUMIFS(LGEData!$J$52:$J$170,LGEData!$F$52:$F$170,LGERateCaseDetail!AM$4,LGEData!$C$52:$C$170,LGERateCaseDetail!$B10)</f>
        <v>300</v>
      </c>
      <c r="AP10" s="64">
        <f>AM10*VLOOKUP($D10,RateData!$A$1:$M$6,RateData!$H$2,FALSE)</f>
        <v>300</v>
      </c>
      <c r="AQ10" s="61">
        <f>AS10/VLOOKUP($D10,RateData!$A$1:$M$6,RateData!$B$2,FALSE)</f>
        <v>1</v>
      </c>
      <c r="AR10" s="62"/>
      <c r="AS10" s="63">
        <f>SUMIFS(LGEData!$J$52:$J$170,LGEData!$F$52:$F$170,LGERateCaseDetail!AQ$4,LGEData!$C$52:$C$170,LGERateCaseDetail!$B10)</f>
        <v>300</v>
      </c>
      <c r="AT10" s="64">
        <f>AQ10*VLOOKUP($D10,RateData!$A$1:$M$6,RateData!$H$2,FALSE)</f>
        <v>300</v>
      </c>
      <c r="AU10" s="61">
        <f>AW10/VLOOKUP($D10,RateData!$A$1:$M$6,RateData!$B$2,FALSE)</f>
        <v>1</v>
      </c>
      <c r="AV10" s="62"/>
      <c r="AW10" s="63">
        <f>SUMIFS(LGEData!$J$52:$J$170,LGEData!$F$52:$F$170,LGERateCaseDetail!AU$4,LGEData!$C$52:$C$170,LGERateCaseDetail!$B10)</f>
        <v>300</v>
      </c>
      <c r="AX10" s="64">
        <f>AU10*VLOOKUP($D10,RateData!$A$1:$M$6,RateData!$H$2,FALSE)</f>
        <v>300</v>
      </c>
      <c r="AY10" s="61">
        <f>BA10/VLOOKUP($D10,RateData!$A$1:$M$6,RateData!$B$2,FALSE)</f>
        <v>1</v>
      </c>
      <c r="AZ10" s="62"/>
      <c r="BA10" s="63">
        <f>SUMIFS(LGEData!$J$52:$J$170,LGEData!$F$52:$F$170,LGERateCaseDetail!AY$4,LGEData!$C$52:$C$170,LGERateCaseDetail!$B10)</f>
        <v>300</v>
      </c>
      <c r="BB10" s="64">
        <f>AY10*VLOOKUP($D10,RateData!$A$1:$M$6,RateData!$H$2,FALSE)</f>
        <v>300</v>
      </c>
      <c r="BC10" s="61">
        <f t="shared" si="0"/>
        <v>12</v>
      </c>
      <c r="BD10" s="62"/>
      <c r="BE10" s="63">
        <f t="shared" si="1"/>
        <v>3600</v>
      </c>
      <c r="BF10" s="64">
        <f t="shared" si="1"/>
        <v>3600</v>
      </c>
    </row>
    <row r="11" spans="1:58">
      <c r="B11" s="55" t="s">
        <v>42</v>
      </c>
      <c r="C11" s="38" t="s">
        <v>41</v>
      </c>
      <c r="D11" s="38" t="s">
        <v>57</v>
      </c>
      <c r="E11" s="56" t="s">
        <v>35</v>
      </c>
      <c r="G11" s="61">
        <f>I11/VLOOKUP($D11,RateData!$A$1:$M$6,RateData!$B$2,FALSE)</f>
        <v>1</v>
      </c>
      <c r="H11" s="62"/>
      <c r="I11" s="63">
        <f>SUMIFS(LGEData!$J$52:$J$170,LGEData!$F$52:$F$170,LGERateCaseDetail!G$4,LGEData!$C$52:$C$170,LGERateCaseDetail!$B11)</f>
        <v>300</v>
      </c>
      <c r="J11" s="64">
        <f>G11*VLOOKUP($D11,RateData!$A$1:$M$6,RateData!$H$2,FALSE)</f>
        <v>300</v>
      </c>
      <c r="K11" s="61">
        <f>M11/VLOOKUP($D11,RateData!$A$1:$M$6,RateData!$B$2,FALSE)</f>
        <v>1</v>
      </c>
      <c r="L11" s="62"/>
      <c r="M11" s="63">
        <f>SUMIFS(LGEData!$J$52:$J$170,LGEData!$F$52:$F$170,LGERateCaseDetail!K$4,LGEData!$C$52:$C$170,LGERateCaseDetail!$B11)</f>
        <v>300</v>
      </c>
      <c r="N11" s="64">
        <f>K11*VLOOKUP($D11,RateData!$A$1:$M$6,RateData!$H$2,FALSE)</f>
        <v>300</v>
      </c>
      <c r="O11" s="61">
        <f>Q11/VLOOKUP($D11,RateData!$A$1:$M$6,RateData!$B$2,FALSE)</f>
        <v>1</v>
      </c>
      <c r="P11" s="62"/>
      <c r="Q11" s="63">
        <f>SUMIFS(LGEData!$J$52:$J$170,LGEData!$F$52:$F$170,LGERateCaseDetail!O$4,LGEData!$C$52:$C$170,LGERateCaseDetail!$B11)</f>
        <v>300</v>
      </c>
      <c r="R11" s="64">
        <f>O11*VLOOKUP($D11,RateData!$A$1:$M$6,RateData!$H$2,FALSE)</f>
        <v>300</v>
      </c>
      <c r="S11" s="61">
        <f>U11/VLOOKUP($D11,RateData!$A$1:$M$6,RateData!$B$2,FALSE)</f>
        <v>1</v>
      </c>
      <c r="T11" s="62"/>
      <c r="U11" s="63">
        <f>SUMIFS(LGEData!$J$52:$J$170,LGEData!$F$52:$F$170,LGERateCaseDetail!S$4,LGEData!$C$52:$C$170,LGERateCaseDetail!$B11)</f>
        <v>300</v>
      </c>
      <c r="V11" s="64">
        <f>S11*VLOOKUP($D11,RateData!$A$1:$M$6,RateData!$H$2,FALSE)</f>
        <v>300</v>
      </c>
      <c r="W11" s="61">
        <f>Y11/VLOOKUP($D11,RateData!$A$1:$M$6,RateData!$B$2,FALSE)</f>
        <v>1</v>
      </c>
      <c r="X11" s="62"/>
      <c r="Y11" s="63">
        <f>SUMIFS(LGEData!$J$52:$J$170,LGEData!$F$52:$F$170,LGERateCaseDetail!W$4,LGEData!$C$52:$C$170,LGERateCaseDetail!$B11)</f>
        <v>300</v>
      </c>
      <c r="Z11" s="64">
        <f>W11*VLOOKUP($D11,RateData!$A$1:$M$6,RateData!$H$2,FALSE)</f>
        <v>300</v>
      </c>
      <c r="AA11" s="61">
        <f>AC11/VLOOKUP($D11,RateData!$A$1:$M$6,RateData!$B$2,FALSE)</f>
        <v>1</v>
      </c>
      <c r="AB11" s="62"/>
      <c r="AC11" s="63">
        <f>SUMIFS(LGEData!$J$52:$J$170,LGEData!$F$52:$F$170,LGERateCaseDetail!AA$4,LGEData!$C$52:$C$170,LGERateCaseDetail!$B11)</f>
        <v>300</v>
      </c>
      <c r="AD11" s="64">
        <f>AA11*VLOOKUP($D11,RateData!$A$1:$M$6,RateData!$H$2,FALSE)</f>
        <v>300</v>
      </c>
      <c r="AE11" s="61">
        <f>AG11/VLOOKUP($D11,RateData!$A$1:$M$6,RateData!$B$2,FALSE)</f>
        <v>1</v>
      </c>
      <c r="AF11" s="62"/>
      <c r="AG11" s="63">
        <f>SUMIFS(LGEData!$J$52:$J$170,LGEData!$F$52:$F$170,LGERateCaseDetail!AE$4,LGEData!$C$52:$C$170,LGERateCaseDetail!$B11)</f>
        <v>300</v>
      </c>
      <c r="AH11" s="64">
        <f>AE11*VLOOKUP($D11,RateData!$A$1:$M$6,RateData!$H$2,FALSE)</f>
        <v>300</v>
      </c>
      <c r="AI11" s="61">
        <f>AK11/VLOOKUP($D11,RateData!$A$1:$M$6,RateData!$B$2,FALSE)</f>
        <v>1</v>
      </c>
      <c r="AJ11" s="62"/>
      <c r="AK11" s="63">
        <f>SUMIFS(LGEData!$J$52:$J$170,LGEData!$F$52:$F$170,LGERateCaseDetail!AI$4,LGEData!$C$52:$C$170,LGERateCaseDetail!$B11)</f>
        <v>300</v>
      </c>
      <c r="AL11" s="64">
        <f>AI11*VLOOKUP($D11,RateData!$A$1:$M$6,RateData!$H$2,FALSE)</f>
        <v>300</v>
      </c>
      <c r="AM11" s="61">
        <f>AO11/VLOOKUP($D11,RateData!$A$1:$M$6,RateData!$B$2,FALSE)</f>
        <v>1</v>
      </c>
      <c r="AN11" s="62"/>
      <c r="AO11" s="63">
        <f>SUMIFS(LGEData!$J$52:$J$170,LGEData!$F$52:$F$170,LGERateCaseDetail!AM$4,LGEData!$C$52:$C$170,LGERateCaseDetail!$B11)</f>
        <v>300</v>
      </c>
      <c r="AP11" s="64">
        <f>AM11*VLOOKUP($D11,RateData!$A$1:$M$6,RateData!$H$2,FALSE)</f>
        <v>300</v>
      </c>
      <c r="AQ11" s="61">
        <f>AS11/VLOOKUP($D11,RateData!$A$1:$M$6,RateData!$B$2,FALSE)</f>
        <v>1</v>
      </c>
      <c r="AR11" s="62"/>
      <c r="AS11" s="63">
        <f>SUMIFS(LGEData!$J$52:$J$170,LGEData!$F$52:$F$170,LGERateCaseDetail!AQ$4,LGEData!$C$52:$C$170,LGERateCaseDetail!$B11)</f>
        <v>300</v>
      </c>
      <c r="AT11" s="64">
        <f>AQ11*VLOOKUP($D11,RateData!$A$1:$M$6,RateData!$H$2,FALSE)</f>
        <v>300</v>
      </c>
      <c r="AU11" s="61">
        <f>AW11/VLOOKUP($D11,RateData!$A$1:$M$6,RateData!$B$2,FALSE)</f>
        <v>1</v>
      </c>
      <c r="AV11" s="62"/>
      <c r="AW11" s="63">
        <f>SUMIFS(LGEData!$J$52:$J$170,LGEData!$F$52:$F$170,LGERateCaseDetail!AU$4,LGEData!$C$52:$C$170,LGERateCaseDetail!$B11)</f>
        <v>300</v>
      </c>
      <c r="AX11" s="64">
        <f>AU11*VLOOKUP($D11,RateData!$A$1:$M$6,RateData!$H$2,FALSE)</f>
        <v>300</v>
      </c>
      <c r="AY11" s="61">
        <f>BA11/VLOOKUP($D11,RateData!$A$1:$M$6,RateData!$B$2,FALSE)</f>
        <v>1</v>
      </c>
      <c r="AZ11" s="62"/>
      <c r="BA11" s="63">
        <f>SUMIFS(LGEData!$J$52:$J$170,LGEData!$F$52:$F$170,LGERateCaseDetail!AY$4,LGEData!$C$52:$C$170,LGERateCaseDetail!$B11)</f>
        <v>300</v>
      </c>
      <c r="BB11" s="64">
        <f>AY11*VLOOKUP($D11,RateData!$A$1:$M$6,RateData!$H$2,FALSE)</f>
        <v>300</v>
      </c>
      <c r="BC11" s="61">
        <f t="shared" si="0"/>
        <v>12</v>
      </c>
      <c r="BD11" s="62"/>
      <c r="BE11" s="63">
        <f t="shared" si="1"/>
        <v>3600</v>
      </c>
      <c r="BF11" s="64">
        <f t="shared" si="1"/>
        <v>3600</v>
      </c>
    </row>
    <row r="12" spans="1:58">
      <c r="B12" s="55" t="s">
        <v>44</v>
      </c>
      <c r="C12" s="38" t="s">
        <v>45</v>
      </c>
      <c r="D12" s="38" t="s">
        <v>54</v>
      </c>
      <c r="E12" s="39" t="s">
        <v>20</v>
      </c>
      <c r="G12" s="66">
        <f>I12/VLOOKUP($D12,RateData!$A$1:$M$6,RateData!$B$2,FALSE)</f>
        <v>1</v>
      </c>
      <c r="H12" s="67"/>
      <c r="I12" s="68">
        <f>SUMIFS(LGEData!$J$52:$J$170,LGEData!$F$52:$F$170,LGERateCaseDetail!G$4,LGEData!$C$52:$C$170,LGERateCaseDetail!$B12)</f>
        <v>500</v>
      </c>
      <c r="J12" s="69">
        <f>G12*VLOOKUP($D12,RateData!$A$1:$M$6,RateData!$H$2,FALSE)</f>
        <v>750</v>
      </c>
      <c r="K12" s="66">
        <f>M12/VLOOKUP($D12,RateData!$A$1:$M$6,RateData!$B$2,FALSE)</f>
        <v>1</v>
      </c>
      <c r="L12" s="67"/>
      <c r="M12" s="68">
        <f>SUMIFS(LGEData!$J$52:$J$170,LGEData!$F$52:$F$170,LGERateCaseDetail!K$4,LGEData!$C$52:$C$170,LGERateCaseDetail!$B12)</f>
        <v>500</v>
      </c>
      <c r="N12" s="69">
        <f>K12*VLOOKUP($D12,RateData!$A$1:$M$6,RateData!$H$2,FALSE)</f>
        <v>750</v>
      </c>
      <c r="O12" s="66">
        <f>Q12/VLOOKUP($D12,RateData!$A$1:$M$6,RateData!$B$2,FALSE)</f>
        <v>1</v>
      </c>
      <c r="P12" s="67"/>
      <c r="Q12" s="68">
        <f>SUMIFS(LGEData!$J$52:$J$170,LGEData!$F$52:$F$170,LGERateCaseDetail!O$4,LGEData!$C$52:$C$170,LGERateCaseDetail!$B12)</f>
        <v>500</v>
      </c>
      <c r="R12" s="69">
        <f>O12*VLOOKUP($D12,RateData!$A$1:$M$6,RateData!$H$2,FALSE)</f>
        <v>750</v>
      </c>
      <c r="S12" s="66">
        <f>U12/VLOOKUP($D12,RateData!$A$1:$M$6,RateData!$B$2,FALSE)</f>
        <v>1</v>
      </c>
      <c r="T12" s="67"/>
      <c r="U12" s="68">
        <f>SUMIFS(LGEData!$J$52:$J$170,LGEData!$F$52:$F$170,LGERateCaseDetail!S$4,LGEData!$C$52:$C$170,LGERateCaseDetail!$B12)</f>
        <v>500</v>
      </c>
      <c r="V12" s="69">
        <f>S12*VLOOKUP($D12,RateData!$A$1:$M$6,RateData!$H$2,FALSE)</f>
        <v>750</v>
      </c>
      <c r="W12" s="66">
        <f>Y12/VLOOKUP($D12,RateData!$A$1:$M$6,RateData!$B$2,FALSE)</f>
        <v>1</v>
      </c>
      <c r="X12" s="67"/>
      <c r="Y12" s="68">
        <f>SUMIFS(LGEData!$J$52:$J$170,LGEData!$F$52:$F$170,LGERateCaseDetail!W$4,LGEData!$C$52:$C$170,LGERateCaseDetail!$B12)</f>
        <v>500</v>
      </c>
      <c r="Z12" s="69">
        <f>W12*VLOOKUP($D12,RateData!$A$1:$M$6,RateData!$H$2,FALSE)</f>
        <v>750</v>
      </c>
      <c r="AA12" s="66">
        <f>AC12/VLOOKUP($D12,RateData!$A$1:$M$6,RateData!$B$2,FALSE)</f>
        <v>0</v>
      </c>
      <c r="AB12" s="67"/>
      <c r="AC12" s="68">
        <f>SUMIFS(LGEData!$J$52:$J$170,LGEData!$F$52:$F$170,LGERateCaseDetail!AA$4,LGEData!$C$52:$C$170,LGERateCaseDetail!$B12)</f>
        <v>0</v>
      </c>
      <c r="AD12" s="69">
        <f>AA12*VLOOKUP($D12,RateData!$A$1:$M$6,RateData!$H$2,FALSE)</f>
        <v>0</v>
      </c>
      <c r="AE12" s="66">
        <f>AG12/VLOOKUP($D12,RateData!$A$1:$M$6,RateData!$B$2,FALSE)</f>
        <v>2</v>
      </c>
      <c r="AF12" s="67"/>
      <c r="AG12" s="68">
        <f>SUMIFS(LGEData!$J$52:$J$170,LGEData!$F$52:$F$170,LGERateCaseDetail!AE$4,LGEData!$C$52:$C$170,LGERateCaseDetail!$B12)</f>
        <v>1000</v>
      </c>
      <c r="AH12" s="69">
        <f>AE12*VLOOKUP($D12,RateData!$A$1:$M$6,RateData!$H$2,FALSE)</f>
        <v>1500</v>
      </c>
      <c r="AI12" s="66">
        <f>AK12/VLOOKUP($D12,RateData!$A$1:$M$6,RateData!$B$2,FALSE)</f>
        <v>1</v>
      </c>
      <c r="AJ12" s="67"/>
      <c r="AK12" s="68">
        <f>SUMIFS(LGEData!$J$52:$J$170,LGEData!$F$52:$F$170,LGERateCaseDetail!AI$4,LGEData!$C$52:$C$170,LGERateCaseDetail!$B12)</f>
        <v>500</v>
      </c>
      <c r="AL12" s="69">
        <f>AI12*VLOOKUP($D12,RateData!$A$1:$M$6,RateData!$H$2,FALSE)</f>
        <v>750</v>
      </c>
      <c r="AM12" s="66">
        <f>AO12/VLOOKUP($D12,RateData!$A$1:$M$6,RateData!$B$2,FALSE)</f>
        <v>1</v>
      </c>
      <c r="AN12" s="67"/>
      <c r="AO12" s="68">
        <f>SUMIFS(LGEData!$J$52:$J$170,LGEData!$F$52:$F$170,LGERateCaseDetail!AM$4,LGEData!$C$52:$C$170,LGERateCaseDetail!$B12)</f>
        <v>500</v>
      </c>
      <c r="AP12" s="69">
        <f>AM12*VLOOKUP($D12,RateData!$A$1:$M$6,RateData!$H$2,FALSE)</f>
        <v>750</v>
      </c>
      <c r="AQ12" s="66">
        <f>AS12/VLOOKUP($D12,RateData!$A$1:$M$6,RateData!$B$2,FALSE)</f>
        <v>1</v>
      </c>
      <c r="AR12" s="67"/>
      <c r="AS12" s="68">
        <f>SUMIFS(LGEData!$J$52:$J$170,LGEData!$F$52:$F$170,LGERateCaseDetail!AQ$4,LGEData!$C$52:$C$170,LGERateCaseDetail!$B12)</f>
        <v>500</v>
      </c>
      <c r="AT12" s="69">
        <f>AQ12*VLOOKUP($D12,RateData!$A$1:$M$6,RateData!$H$2,FALSE)</f>
        <v>750</v>
      </c>
      <c r="AU12" s="66">
        <f>AW12/VLOOKUP($D12,RateData!$A$1:$M$6,RateData!$B$2,FALSE)</f>
        <v>0</v>
      </c>
      <c r="AV12" s="67"/>
      <c r="AW12" s="68">
        <f>SUMIFS(LGEData!$J$52:$J$170,LGEData!$F$52:$F$170,LGERateCaseDetail!AU$4,LGEData!$C$52:$C$170,LGERateCaseDetail!$B12)</f>
        <v>0</v>
      </c>
      <c r="AX12" s="69">
        <f>AU12*VLOOKUP($D12,RateData!$A$1:$M$6,RateData!$H$2,FALSE)</f>
        <v>0</v>
      </c>
      <c r="AY12" s="66">
        <f>BA12/VLOOKUP($D12,RateData!$A$1:$M$6,RateData!$B$2,FALSE)</f>
        <v>2</v>
      </c>
      <c r="AZ12" s="67"/>
      <c r="BA12" s="68">
        <f>SUMIFS(LGEData!$J$52:$J$170,LGEData!$F$52:$F$170,LGERateCaseDetail!AY$4,LGEData!$C$52:$C$170,LGERateCaseDetail!$B12)</f>
        <v>1000</v>
      </c>
      <c r="BB12" s="69">
        <f>AY12*VLOOKUP($D12,RateData!$A$1:$M$6,RateData!$H$2,FALSE)</f>
        <v>1500</v>
      </c>
      <c r="BC12" s="66">
        <f t="shared" si="0"/>
        <v>12</v>
      </c>
      <c r="BD12" s="67"/>
      <c r="BE12" s="68">
        <f t="shared" si="1"/>
        <v>6000</v>
      </c>
      <c r="BF12" s="69">
        <f t="shared" si="1"/>
        <v>9000</v>
      </c>
    </row>
    <row r="13" spans="1:58">
      <c r="C13" s="56" t="s">
        <v>58</v>
      </c>
      <c r="G13" s="61">
        <f>SUM(G6:G12)</f>
        <v>7</v>
      </c>
      <c r="H13" s="62"/>
      <c r="I13" s="63">
        <f>SUM(I6:I12)</f>
        <v>2700</v>
      </c>
      <c r="J13" s="64">
        <f>SUM(J6:J12)</f>
        <v>3450</v>
      </c>
      <c r="K13" s="61">
        <f>SUM(K6:K12)</f>
        <v>7</v>
      </c>
      <c r="L13" s="62"/>
      <c r="M13" s="63">
        <f>SUM(M6:M12)</f>
        <v>2700</v>
      </c>
      <c r="N13" s="64">
        <f>SUM(N6:N12)</f>
        <v>3450</v>
      </c>
      <c r="O13" s="61">
        <f>SUM(O6:O12)</f>
        <v>7</v>
      </c>
      <c r="P13" s="62"/>
      <c r="Q13" s="63">
        <f>SUM(Q6:Q12)</f>
        <v>2700</v>
      </c>
      <c r="R13" s="64">
        <f>SUM(R6:R12)</f>
        <v>3450</v>
      </c>
      <c r="S13" s="61">
        <f>SUM(S6:S12)</f>
        <v>7</v>
      </c>
      <c r="T13" s="62"/>
      <c r="U13" s="63">
        <f>SUM(U6:U12)</f>
        <v>2700</v>
      </c>
      <c r="V13" s="64">
        <f>SUM(V6:V12)</f>
        <v>3450</v>
      </c>
      <c r="W13" s="61">
        <f>SUM(W6:W12)</f>
        <v>7</v>
      </c>
      <c r="X13" s="62"/>
      <c r="Y13" s="63">
        <f>SUM(Y6:Y12)</f>
        <v>2700</v>
      </c>
      <c r="Z13" s="64">
        <f>SUM(Z6:Z12)</f>
        <v>3450</v>
      </c>
      <c r="AA13" s="61">
        <f>SUM(AA6:AA12)</f>
        <v>6</v>
      </c>
      <c r="AB13" s="62"/>
      <c r="AC13" s="63">
        <f>SUM(AC6:AC12)</f>
        <v>2200</v>
      </c>
      <c r="AD13" s="64">
        <f>SUM(AD6:AD12)</f>
        <v>2700</v>
      </c>
      <c r="AE13" s="61">
        <f>SUM(AE6:AE12)</f>
        <v>9</v>
      </c>
      <c r="AF13" s="62"/>
      <c r="AG13" s="63">
        <f>SUM(AG6:AG12)</f>
        <v>3500</v>
      </c>
      <c r="AH13" s="64">
        <f>SUM(AH6:AH12)</f>
        <v>4500</v>
      </c>
      <c r="AI13" s="61">
        <f>SUM(AI6:AI12)</f>
        <v>7</v>
      </c>
      <c r="AJ13" s="62"/>
      <c r="AK13" s="63">
        <f>SUM(AK6:AK12)</f>
        <v>2700</v>
      </c>
      <c r="AL13" s="64">
        <f>SUM(AL6:AL12)</f>
        <v>3450</v>
      </c>
      <c r="AM13" s="61">
        <f>SUM(AM6:AM12)</f>
        <v>7</v>
      </c>
      <c r="AN13" s="62"/>
      <c r="AO13" s="63">
        <f>SUM(AO6:AO12)</f>
        <v>2700</v>
      </c>
      <c r="AP13" s="64">
        <f>SUM(AP6:AP12)</f>
        <v>3450</v>
      </c>
      <c r="AQ13" s="61">
        <f>SUM(AQ6:AQ12)</f>
        <v>7</v>
      </c>
      <c r="AR13" s="62"/>
      <c r="AS13" s="63">
        <f>SUM(AS6:AS12)</f>
        <v>2700</v>
      </c>
      <c r="AT13" s="64">
        <f>SUM(AT6:AT12)</f>
        <v>3450</v>
      </c>
      <c r="AU13" s="61">
        <f>SUM(AU6:AU12)</f>
        <v>5</v>
      </c>
      <c r="AV13" s="62"/>
      <c r="AW13" s="63">
        <f>SUM(AW6:AW12)</f>
        <v>1900</v>
      </c>
      <c r="AX13" s="64">
        <f>SUM(AX6:AX12)</f>
        <v>2400</v>
      </c>
      <c r="AY13" s="61">
        <f>SUM(AY6:AY12)</f>
        <v>9</v>
      </c>
      <c r="AZ13" s="62"/>
      <c r="BA13" s="63">
        <f>SUM(BA6:BA12)</f>
        <v>3500</v>
      </c>
      <c r="BB13" s="64">
        <f>SUM(BB6:BB12)</f>
        <v>4500</v>
      </c>
      <c r="BC13" s="61">
        <f>SUM(BC6:BC12)</f>
        <v>85</v>
      </c>
      <c r="BD13" s="62"/>
      <c r="BE13" s="63">
        <f>SUM(BE6:BE12)</f>
        <v>32700</v>
      </c>
      <c r="BF13" s="64">
        <f>SUM(BF6:BF12)</f>
        <v>41700</v>
      </c>
    </row>
    <row r="14" spans="1:58">
      <c r="G14" s="70"/>
      <c r="H14" s="71"/>
      <c r="I14" s="71"/>
      <c r="J14" s="72"/>
      <c r="K14" s="70"/>
      <c r="L14" s="71"/>
      <c r="M14" s="71"/>
      <c r="N14" s="72"/>
      <c r="O14" s="70"/>
      <c r="P14" s="71"/>
      <c r="Q14" s="71"/>
      <c r="R14" s="72"/>
      <c r="S14" s="70"/>
      <c r="T14" s="71"/>
      <c r="U14" s="71"/>
      <c r="V14" s="72"/>
      <c r="W14" s="70"/>
      <c r="X14" s="71"/>
      <c r="Y14" s="71"/>
      <c r="Z14" s="72"/>
      <c r="AA14" s="70"/>
      <c r="AB14" s="71"/>
      <c r="AC14" s="71"/>
      <c r="AD14" s="72"/>
      <c r="AE14" s="70"/>
      <c r="AF14" s="71"/>
      <c r="AG14" s="71"/>
      <c r="AH14" s="72"/>
      <c r="AI14" s="70"/>
      <c r="AJ14" s="71"/>
      <c r="AK14" s="71"/>
      <c r="AL14" s="72"/>
      <c r="AM14" s="70"/>
      <c r="AN14" s="71"/>
      <c r="AO14" s="71"/>
      <c r="AP14" s="72"/>
      <c r="AQ14" s="70"/>
      <c r="AR14" s="71"/>
      <c r="AS14" s="71"/>
      <c r="AT14" s="72"/>
      <c r="AU14" s="70"/>
      <c r="AV14" s="71"/>
      <c r="AW14" s="71"/>
      <c r="AX14" s="72"/>
      <c r="AY14" s="70"/>
      <c r="AZ14" s="71"/>
      <c r="BA14" s="71"/>
      <c r="BB14" s="72"/>
      <c r="BC14" s="70"/>
      <c r="BD14" s="71"/>
      <c r="BE14" s="71"/>
      <c r="BF14" s="72"/>
    </row>
    <row r="15" spans="1:58"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</row>
    <row r="16" spans="1:58">
      <c r="A16" s="48" t="s">
        <v>26</v>
      </c>
      <c r="B16" s="49" t="s">
        <v>12</v>
      </c>
      <c r="C16" s="49" t="s">
        <v>14</v>
      </c>
      <c r="D16" s="50" t="s">
        <v>15</v>
      </c>
      <c r="E16" s="51" t="s">
        <v>51</v>
      </c>
      <c r="G16" s="52" t="s">
        <v>59</v>
      </c>
      <c r="H16" s="53"/>
      <c r="I16" s="53" t="s">
        <v>16</v>
      </c>
      <c r="J16" s="54" t="s">
        <v>17</v>
      </c>
      <c r="K16" s="52" t="str">
        <f>G16</f>
        <v>kWh</v>
      </c>
      <c r="L16" s="53"/>
      <c r="M16" s="53" t="s">
        <v>16</v>
      </c>
      <c r="N16" s="54" t="s">
        <v>17</v>
      </c>
      <c r="O16" s="52" t="str">
        <f>K16</f>
        <v>kWh</v>
      </c>
      <c r="P16" s="53"/>
      <c r="Q16" s="53" t="s">
        <v>16</v>
      </c>
      <c r="R16" s="54" t="s">
        <v>17</v>
      </c>
      <c r="S16" s="52" t="str">
        <f>O16</f>
        <v>kWh</v>
      </c>
      <c r="T16" s="53"/>
      <c r="U16" s="53" t="s">
        <v>16</v>
      </c>
      <c r="V16" s="54" t="s">
        <v>17</v>
      </c>
      <c r="W16" s="52" t="str">
        <f>S16</f>
        <v>kWh</v>
      </c>
      <c r="X16" s="53"/>
      <c r="Y16" s="53" t="s">
        <v>16</v>
      </c>
      <c r="Z16" s="54" t="s">
        <v>17</v>
      </c>
      <c r="AA16" s="52" t="str">
        <f>W16</f>
        <v>kWh</v>
      </c>
      <c r="AB16" s="53"/>
      <c r="AC16" s="53" t="s">
        <v>16</v>
      </c>
      <c r="AD16" s="54" t="s">
        <v>17</v>
      </c>
      <c r="AE16" s="52" t="str">
        <f>AA16</f>
        <v>kWh</v>
      </c>
      <c r="AF16" s="53"/>
      <c r="AG16" s="53" t="s">
        <v>16</v>
      </c>
      <c r="AH16" s="54" t="s">
        <v>17</v>
      </c>
      <c r="AI16" s="52" t="str">
        <f>AE16</f>
        <v>kWh</v>
      </c>
      <c r="AJ16" s="53"/>
      <c r="AK16" s="53" t="s">
        <v>16</v>
      </c>
      <c r="AL16" s="54" t="s">
        <v>17</v>
      </c>
      <c r="AM16" s="52" t="str">
        <f>AI16</f>
        <v>kWh</v>
      </c>
      <c r="AN16" s="53"/>
      <c r="AO16" s="53" t="s">
        <v>16</v>
      </c>
      <c r="AP16" s="54" t="s">
        <v>17</v>
      </c>
      <c r="AQ16" s="52" t="str">
        <f>AM16</f>
        <v>kWh</v>
      </c>
      <c r="AR16" s="53"/>
      <c r="AS16" s="53" t="s">
        <v>16</v>
      </c>
      <c r="AT16" s="54" t="s">
        <v>17</v>
      </c>
      <c r="AU16" s="52" t="str">
        <f>AQ16</f>
        <v>kWh</v>
      </c>
      <c r="AV16" s="53"/>
      <c r="AW16" s="53" t="s">
        <v>16</v>
      </c>
      <c r="AX16" s="54" t="s">
        <v>17</v>
      </c>
      <c r="AY16" s="52" t="str">
        <f>AU16</f>
        <v>kWh</v>
      </c>
      <c r="AZ16" s="53"/>
      <c r="BA16" s="53" t="s">
        <v>16</v>
      </c>
      <c r="BB16" s="54" t="s">
        <v>17</v>
      </c>
      <c r="BC16" s="52" t="str">
        <f>AY16</f>
        <v>kWh</v>
      </c>
      <c r="BD16" s="53"/>
      <c r="BE16" s="53" t="s">
        <v>16</v>
      </c>
      <c r="BF16" s="54" t="s">
        <v>17</v>
      </c>
    </row>
    <row r="17" spans="1:58">
      <c r="B17" s="55" t="s">
        <v>27</v>
      </c>
      <c r="C17" s="56" t="s">
        <v>53</v>
      </c>
      <c r="D17" s="38" t="s">
        <v>54</v>
      </c>
      <c r="E17" s="38" t="s">
        <v>20</v>
      </c>
      <c r="G17" s="73">
        <f>SUMIFS(LGEData!$G$52:$G$170,LGEData!$F$52:$F$170,LGERateCaseDetail!G$4,LGEData!$C$52:$C$170,LGERateCaseDetail!$B17)</f>
        <v>4464000</v>
      </c>
      <c r="H17" s="74"/>
      <c r="I17" s="59">
        <f>G17*VLOOKUP($D17,RateData!$A$1:$M$6,RateData!$C$2,FALSE)</f>
        <v>133205.75999999998</v>
      </c>
      <c r="J17" s="60">
        <f>G17*VLOOKUP($D17,RateData!$A$1:$M$6,RateData!$I$2,FALSE)</f>
        <v>144097.92000000001</v>
      </c>
      <c r="K17" s="73">
        <f>SUMIFS(LGEData!$G$52:$G$170,LGEData!$F$52:$F$170,LGERateCaseDetail!K$4,LGEData!$C$52:$C$170,LGERateCaseDetail!$B17)</f>
        <v>4896000</v>
      </c>
      <c r="L17" s="74"/>
      <c r="M17" s="59">
        <f>K17*VLOOKUP($D17,RateData!$A$1:$M$6,RateData!$C$2,FALSE)</f>
        <v>146096.63999999998</v>
      </c>
      <c r="N17" s="60">
        <f>K17*VLOOKUP($D17,RateData!$A$1:$M$6,RateData!$I$2,FALSE)</f>
        <v>158042.88</v>
      </c>
      <c r="O17" s="73">
        <f>SUMIFS(LGEData!$G$52:$G$170,LGEData!$F$52:$F$170,LGERateCaseDetail!O$4,LGEData!$C$52:$C$170,LGERateCaseDetail!$B17)</f>
        <v>4896000</v>
      </c>
      <c r="P17" s="74"/>
      <c r="Q17" s="59">
        <f>O17*VLOOKUP($D17,RateData!$A$1:$M$6,RateData!$C$2,FALSE)</f>
        <v>146096.63999999998</v>
      </c>
      <c r="R17" s="60">
        <f>O17*VLOOKUP($D17,RateData!$A$1:$M$6,RateData!$I$2,FALSE)</f>
        <v>158042.88</v>
      </c>
      <c r="S17" s="73">
        <f>SUMIFS(LGEData!$G$52:$G$170,LGEData!$F$52:$F$170,LGERateCaseDetail!S$4,LGEData!$C$52:$C$170,LGERateCaseDetail!$B17)</f>
        <v>4080000</v>
      </c>
      <c r="T17" s="74"/>
      <c r="U17" s="59">
        <f>S17*VLOOKUP($D17,RateData!$A$1:$M$6,RateData!$C$2,FALSE)</f>
        <v>121747.2</v>
      </c>
      <c r="V17" s="60">
        <f>S17*VLOOKUP($D17,RateData!$A$1:$M$6,RateData!$I$2,FALSE)</f>
        <v>131702.40000000002</v>
      </c>
      <c r="W17" s="73">
        <f>SUMIFS(LGEData!$G$52:$G$170,LGEData!$F$52:$F$170,LGERateCaseDetail!W$4,LGEData!$C$52:$C$170,LGERateCaseDetail!$B17)</f>
        <v>5328000</v>
      </c>
      <c r="X17" s="74"/>
      <c r="Y17" s="59">
        <f>W17*VLOOKUP($D17,RateData!$A$1:$M$6,RateData!$C$2,FALSE)</f>
        <v>158987.51999999999</v>
      </c>
      <c r="Z17" s="60">
        <f>W17*VLOOKUP($D17,RateData!$A$1:$M$6,RateData!$I$2,FALSE)</f>
        <v>171987.84000000003</v>
      </c>
      <c r="AA17" s="73">
        <f>SUMIFS(LGEData!$G$52:$G$170,LGEData!$F$52:$F$170,LGERateCaseDetail!AA$4,LGEData!$C$52:$C$170,LGERateCaseDetail!$B17)</f>
        <v>4920000</v>
      </c>
      <c r="AB17" s="74"/>
      <c r="AC17" s="59">
        <f>AA17*VLOOKUP($D17,RateData!$A$1:$M$6,RateData!$C$2,FALSE)</f>
        <v>146812.79999999999</v>
      </c>
      <c r="AD17" s="60">
        <f>AA17*VLOOKUP($D17,RateData!$A$1:$M$6,RateData!$I$2,FALSE)</f>
        <v>158817.60000000001</v>
      </c>
      <c r="AE17" s="73">
        <f>SUMIFS(LGEData!$G$52:$G$170,LGEData!$F$52:$F$170,LGERateCaseDetail!AE$4,LGEData!$C$52:$C$170,LGERateCaseDetail!$B17)</f>
        <v>4908000</v>
      </c>
      <c r="AF17" s="74"/>
      <c r="AG17" s="59">
        <f>AE17*VLOOKUP($D17,RateData!$A$1:$M$6,RateData!$C$2,FALSE)</f>
        <v>146454.72</v>
      </c>
      <c r="AH17" s="60">
        <f>AE17*VLOOKUP($D17,RateData!$A$1:$M$6,RateData!$I$2,FALSE)</f>
        <v>158430.24000000002</v>
      </c>
      <c r="AI17" s="73">
        <f>SUMIFS(LGEData!$G$52:$G$170,LGEData!$F$52:$F$170,LGERateCaseDetail!AI$4,LGEData!$C$52:$C$170,LGERateCaseDetail!$B17)</f>
        <v>4392000</v>
      </c>
      <c r="AJ17" s="74"/>
      <c r="AK17" s="59">
        <f>AI17*VLOOKUP($D17,RateData!$A$1:$M$6,RateData!$C$2,FALSE)</f>
        <v>131057.28</v>
      </c>
      <c r="AL17" s="60">
        <f>AI17*VLOOKUP($D17,RateData!$A$1:$M$6,RateData!$I$2,FALSE)</f>
        <v>141773.76000000001</v>
      </c>
      <c r="AM17" s="73">
        <f>SUMIFS(LGEData!$G$52:$G$170,LGEData!$F$52:$F$170,LGERateCaseDetail!AM$4,LGEData!$C$52:$C$170,LGERateCaseDetail!$B17)</f>
        <v>4992000</v>
      </c>
      <c r="AN17" s="74"/>
      <c r="AO17" s="59">
        <f>AM17*VLOOKUP($D17,RateData!$A$1:$M$6,RateData!$C$2,FALSE)</f>
        <v>148961.28</v>
      </c>
      <c r="AP17" s="60">
        <f>AM17*VLOOKUP($D17,RateData!$A$1:$M$6,RateData!$I$2,FALSE)</f>
        <v>161141.76000000001</v>
      </c>
      <c r="AQ17" s="73">
        <f>SUMIFS(LGEData!$G$52:$G$170,LGEData!$F$52:$F$170,LGERateCaseDetail!AQ$4,LGEData!$C$52:$C$170,LGERateCaseDetail!$B17)</f>
        <v>5664000</v>
      </c>
      <c r="AR17" s="74"/>
      <c r="AS17" s="59">
        <f>AQ17*VLOOKUP($D17,RateData!$A$1:$M$6,RateData!$C$2,FALSE)</f>
        <v>169013.75999999998</v>
      </c>
      <c r="AT17" s="60">
        <f>AQ17*VLOOKUP($D17,RateData!$A$1:$M$6,RateData!$I$2,FALSE)</f>
        <v>182833.92000000001</v>
      </c>
      <c r="AU17" s="73">
        <f>SUMIFS(LGEData!$G$52:$G$170,LGEData!$F$52:$F$170,LGERateCaseDetail!AU$4,LGEData!$C$52:$C$170,LGERateCaseDetail!$B17)</f>
        <v>4920000</v>
      </c>
      <c r="AV17" s="74"/>
      <c r="AW17" s="59">
        <f>AU17*VLOOKUP($D17,RateData!$A$1:$M$6,RateData!$C$2,FALSE)</f>
        <v>146812.79999999999</v>
      </c>
      <c r="AX17" s="60">
        <f>AU17*VLOOKUP($D17,RateData!$A$1:$M$6,RateData!$I$2,FALSE)</f>
        <v>158817.60000000001</v>
      </c>
      <c r="AY17" s="73">
        <f>SUMIFS(LGEData!$G$52:$G$170,LGEData!$F$52:$F$170,LGERateCaseDetail!AY$4,LGEData!$C$52:$C$170,LGERateCaseDetail!$B17)</f>
        <v>4692000</v>
      </c>
      <c r="AZ17" s="74"/>
      <c r="BA17" s="59">
        <f>AY17*VLOOKUP($D17,RateData!$A$1:$M$6,RateData!$C$2,FALSE)</f>
        <v>140009.28</v>
      </c>
      <c r="BB17" s="60">
        <f>AY17*VLOOKUP($D17,RateData!$A$1:$M$6,RateData!$I$2,FALSE)</f>
        <v>151457.76</v>
      </c>
      <c r="BC17" s="73">
        <f t="shared" ref="BC17:BC23" si="2">SUM(G17,K17,O17,S17,W17,AA17,AE17,AI17,AM17,AQ17,AU17,AY17)</f>
        <v>58152000</v>
      </c>
      <c r="BD17" s="74"/>
      <c r="BE17" s="59">
        <f t="shared" ref="BE17:BF23" si="3">SUM(I17,M17,Q17,U17,Y17,AC17,AG17,AK17,AO17,AS17,AW17,BA17)</f>
        <v>1735255.68</v>
      </c>
      <c r="BF17" s="60">
        <f t="shared" si="3"/>
        <v>1877146.5600000003</v>
      </c>
    </row>
    <row r="18" spans="1:58">
      <c r="B18" s="55" t="s">
        <v>30</v>
      </c>
      <c r="C18" s="38" t="s">
        <v>32</v>
      </c>
      <c r="D18" s="38" t="s">
        <v>54</v>
      </c>
      <c r="E18" s="38" t="s">
        <v>20</v>
      </c>
      <c r="G18" s="75">
        <f>SUMIFS(LGEData!$G$52:$G$170,LGEData!$F$52:$F$170,LGERateCaseDetail!G$4,LGEData!$C$52:$C$170,LGERateCaseDetail!$B18)</f>
        <v>15264000</v>
      </c>
      <c r="H18" s="76"/>
      <c r="I18" s="63">
        <f>G18*VLOOKUP($D18,RateData!$A$1:$M$6,RateData!$C$2,FALSE)</f>
        <v>455477.75999999995</v>
      </c>
      <c r="J18" s="64">
        <f>G18*VLOOKUP($D18,RateData!$A$1:$M$6,RateData!$I$2,FALSE)</f>
        <v>492721.92000000004</v>
      </c>
      <c r="K18" s="75">
        <f>SUMIFS(LGEData!$G$52:$G$170,LGEData!$F$52:$F$170,LGERateCaseDetail!K$4,LGEData!$C$52:$C$170,LGERateCaseDetail!$B18)</f>
        <v>19344000</v>
      </c>
      <c r="L18" s="76"/>
      <c r="M18" s="63">
        <f>K18*VLOOKUP($D18,RateData!$A$1:$M$6,RateData!$C$2,FALSE)</f>
        <v>577224.95999999996</v>
      </c>
      <c r="N18" s="64">
        <f>K18*VLOOKUP($D18,RateData!$A$1:$M$6,RateData!$I$2,FALSE)</f>
        <v>624424.32000000007</v>
      </c>
      <c r="O18" s="75">
        <f>SUMIFS(LGEData!$G$52:$G$170,LGEData!$F$52:$F$170,LGERateCaseDetail!O$4,LGEData!$C$52:$C$170,LGERateCaseDetail!$B18)</f>
        <v>19772168</v>
      </c>
      <c r="P18" s="76"/>
      <c r="Q18" s="63">
        <f>O18*VLOOKUP($D18,RateData!$A$1:$M$6,RateData!$C$2,FALSE)</f>
        <v>590001.49312</v>
      </c>
      <c r="R18" s="64">
        <f>O18*VLOOKUP($D18,RateData!$A$1:$M$6,RateData!$I$2,FALSE)</f>
        <v>638245.58304000006</v>
      </c>
      <c r="S18" s="75">
        <f>SUMIFS(LGEData!$G$52:$G$170,LGEData!$F$52:$F$170,LGERateCaseDetail!S$4,LGEData!$C$52:$C$170,LGERateCaseDetail!$B18)</f>
        <v>16774968</v>
      </c>
      <c r="T18" s="76"/>
      <c r="U18" s="63">
        <f>S18*VLOOKUP($D18,RateData!$A$1:$M$6,RateData!$C$2,FALSE)</f>
        <v>500565.04511999997</v>
      </c>
      <c r="V18" s="64">
        <f>S18*VLOOKUP($D18,RateData!$A$1:$M$6,RateData!$I$2,FALSE)</f>
        <v>541495.96704000002</v>
      </c>
      <c r="W18" s="75">
        <f>SUMIFS(LGEData!$G$52:$G$170,LGEData!$F$52:$F$170,LGERateCaseDetail!W$4,LGEData!$C$52:$C$170,LGERateCaseDetail!$B18)</f>
        <v>20189216</v>
      </c>
      <c r="X18" s="76"/>
      <c r="Y18" s="63">
        <f>W18*VLOOKUP($D18,RateData!$A$1:$M$6,RateData!$C$2,FALSE)</f>
        <v>602446.20543999993</v>
      </c>
      <c r="Z18" s="64">
        <f>W18*VLOOKUP($D18,RateData!$A$1:$M$6,RateData!$I$2,FALSE)</f>
        <v>651707.89248000004</v>
      </c>
      <c r="AA18" s="75">
        <f>SUMIFS(LGEData!$G$52:$G$170,LGEData!$F$52:$F$170,LGERateCaseDetail!AA$4,LGEData!$C$52:$C$170,LGERateCaseDetail!$B18)</f>
        <v>15845120</v>
      </c>
      <c r="AB18" s="76"/>
      <c r="AC18" s="63">
        <f>AA18*VLOOKUP($D18,RateData!$A$1:$M$6,RateData!$C$2,FALSE)</f>
        <v>472818.38079999998</v>
      </c>
      <c r="AD18" s="64">
        <f>AA18*VLOOKUP($D18,RateData!$A$1:$M$6,RateData!$I$2,FALSE)</f>
        <v>511480.47360000003</v>
      </c>
      <c r="AE18" s="75">
        <f>SUMIFS(LGEData!$G$52:$G$170,LGEData!$F$52:$F$170,LGERateCaseDetail!AE$4,LGEData!$C$52:$C$170,LGERateCaseDetail!$B18)</f>
        <v>13152000</v>
      </c>
      <c r="AF18" s="76"/>
      <c r="AG18" s="63">
        <f>AE18*VLOOKUP($D18,RateData!$A$1:$M$6,RateData!$C$2,FALSE)</f>
        <v>392455.67999999999</v>
      </c>
      <c r="AH18" s="64">
        <f>AE18*VLOOKUP($D18,RateData!$A$1:$M$6,RateData!$I$2,FALSE)</f>
        <v>424546.56000000006</v>
      </c>
      <c r="AI18" s="75">
        <f>SUMIFS(LGEData!$G$52:$G$170,LGEData!$F$52:$F$170,LGERateCaseDetail!AI$4,LGEData!$C$52:$C$170,LGERateCaseDetail!$B18)</f>
        <v>19008000</v>
      </c>
      <c r="AJ18" s="76"/>
      <c r="AK18" s="63">
        <f>AI18*VLOOKUP($D18,RateData!$A$1:$M$6,RateData!$C$2,FALSE)</f>
        <v>567198.71999999997</v>
      </c>
      <c r="AL18" s="64">
        <f>AI18*VLOOKUP($D18,RateData!$A$1:$M$6,RateData!$I$2,FALSE)</f>
        <v>613578.24000000011</v>
      </c>
      <c r="AM18" s="75">
        <f>SUMIFS(LGEData!$G$52:$G$170,LGEData!$F$52:$F$170,LGERateCaseDetail!AM$4,LGEData!$C$52:$C$170,LGERateCaseDetail!$B18)</f>
        <v>16704000</v>
      </c>
      <c r="AN18" s="76"/>
      <c r="AO18" s="63">
        <f>AM18*VLOOKUP($D18,RateData!$A$1:$M$6,RateData!$C$2,FALSE)</f>
        <v>498447.35999999999</v>
      </c>
      <c r="AP18" s="64">
        <f>AM18*VLOOKUP($D18,RateData!$A$1:$M$6,RateData!$I$2,FALSE)</f>
        <v>539205.12</v>
      </c>
      <c r="AQ18" s="75">
        <f>SUMIFS(LGEData!$G$52:$G$170,LGEData!$F$52:$F$170,LGERateCaseDetail!AQ$4,LGEData!$C$52:$C$170,LGERateCaseDetail!$B18)</f>
        <v>18672000</v>
      </c>
      <c r="AR18" s="76"/>
      <c r="AS18" s="63">
        <f>AQ18*VLOOKUP($D18,RateData!$A$1:$M$6,RateData!$C$2,FALSE)</f>
        <v>557172.47999999998</v>
      </c>
      <c r="AT18" s="64">
        <f>AQ18*VLOOKUP($D18,RateData!$A$1:$M$6,RateData!$I$2,FALSE)</f>
        <v>602732.16</v>
      </c>
      <c r="AU18" s="75">
        <f>SUMIFS(LGEData!$G$52:$G$170,LGEData!$F$52:$F$170,LGERateCaseDetail!AU$4,LGEData!$C$52:$C$170,LGERateCaseDetail!$B18)</f>
        <v>4944000</v>
      </c>
      <c r="AV18" s="76"/>
      <c r="AW18" s="63">
        <f>AU18*VLOOKUP($D18,RateData!$A$1:$M$6,RateData!$C$2,FALSE)</f>
        <v>147528.95999999999</v>
      </c>
      <c r="AX18" s="64">
        <f>AU18*VLOOKUP($D18,RateData!$A$1:$M$6,RateData!$I$2,FALSE)</f>
        <v>159592.32000000001</v>
      </c>
      <c r="AY18" s="75">
        <f>SUMIFS(LGEData!$G$52:$G$170,LGEData!$F$52:$F$170,LGERateCaseDetail!AY$4,LGEData!$C$52:$C$170,LGERateCaseDetail!$B18)</f>
        <v>12336000</v>
      </c>
      <c r="AZ18" s="76"/>
      <c r="BA18" s="63">
        <f>AY18*VLOOKUP($D18,RateData!$A$1:$M$6,RateData!$C$2,FALSE)</f>
        <v>368106.23999999999</v>
      </c>
      <c r="BB18" s="64">
        <f>AY18*VLOOKUP($D18,RateData!$A$1:$M$6,RateData!$I$2,FALSE)</f>
        <v>398206.08</v>
      </c>
      <c r="BC18" s="75">
        <f t="shared" si="2"/>
        <v>192005472</v>
      </c>
      <c r="BD18" s="76"/>
      <c r="BE18" s="63">
        <f t="shared" si="3"/>
        <v>5729443.2844800008</v>
      </c>
      <c r="BF18" s="64">
        <f t="shared" si="3"/>
        <v>6197936.6361600012</v>
      </c>
    </row>
    <row r="19" spans="1:58">
      <c r="B19" s="65" t="s">
        <v>33</v>
      </c>
      <c r="C19" s="38" t="s">
        <v>55</v>
      </c>
      <c r="D19" s="38" t="s">
        <v>56</v>
      </c>
      <c r="E19" s="56" t="s">
        <v>35</v>
      </c>
      <c r="G19" s="75">
        <f>SUMIFS(LGEData!$G$52:$G$170,LGEData!$F$52:$F$170,LGERateCaseDetail!G$4,LGEData!$C$52:$C$170,LGERateCaseDetail!$B19)</f>
        <v>19027200</v>
      </c>
      <c r="H19" s="76"/>
      <c r="I19" s="63">
        <f>G19*VLOOKUP($D19,RateData!$A$1:$M$6,RateData!$C$2,FALSE)</f>
        <v>567771.64799999993</v>
      </c>
      <c r="J19" s="64">
        <f>G19*VLOOKUP($D19,RateData!$A$1:$M$6,RateData!$I$2,FALSE)</f>
        <v>576143.61600000004</v>
      </c>
      <c r="K19" s="75">
        <f>SUMIFS(LGEData!$G$52:$G$170,LGEData!$F$52:$F$170,LGERateCaseDetail!K$4,LGEData!$C$52:$C$170,LGERateCaseDetail!$B19)</f>
        <v>960000</v>
      </c>
      <c r="L19" s="76"/>
      <c r="M19" s="63">
        <f>K19*VLOOKUP($D19,RateData!$A$1:$M$6,RateData!$C$2,FALSE)</f>
        <v>28646.399999999998</v>
      </c>
      <c r="N19" s="64">
        <f>K19*VLOOKUP($D19,RateData!$A$1:$M$6,RateData!$I$2,FALSE)</f>
        <v>29068.800000000003</v>
      </c>
      <c r="O19" s="75">
        <f>SUMIFS(LGEData!$G$52:$G$170,LGEData!$F$52:$F$170,LGERateCaseDetail!O$4,LGEData!$C$52:$C$170,LGERateCaseDetail!$B19)</f>
        <v>1036800</v>
      </c>
      <c r="P19" s="76"/>
      <c r="Q19" s="63">
        <f>O19*VLOOKUP($D19,RateData!$A$1:$M$6,RateData!$C$2,FALSE)</f>
        <v>30938.111999999997</v>
      </c>
      <c r="R19" s="64">
        <f>O19*VLOOKUP($D19,RateData!$A$1:$M$6,RateData!$I$2,FALSE)</f>
        <v>31394.304</v>
      </c>
      <c r="S19" s="75">
        <f>SUMIFS(LGEData!$G$52:$G$170,LGEData!$F$52:$F$170,LGERateCaseDetail!S$4,LGEData!$C$52:$C$170,LGERateCaseDetail!$B19)</f>
        <v>1017600</v>
      </c>
      <c r="T19" s="76"/>
      <c r="U19" s="63">
        <f>S19*VLOOKUP($D19,RateData!$A$1:$M$6,RateData!$C$2,FALSE)</f>
        <v>30365.183999999997</v>
      </c>
      <c r="V19" s="64">
        <f>S19*VLOOKUP($D19,RateData!$A$1:$M$6,RateData!$I$2,FALSE)</f>
        <v>30812.928</v>
      </c>
      <c r="W19" s="75">
        <f>SUMIFS(LGEData!$G$52:$G$170,LGEData!$F$52:$F$170,LGERateCaseDetail!W$4,LGEData!$C$52:$C$170,LGERateCaseDetail!$B19)</f>
        <v>1094400</v>
      </c>
      <c r="X19" s="76"/>
      <c r="Y19" s="63">
        <f>W19*VLOOKUP($D19,RateData!$A$1:$M$6,RateData!$C$2,FALSE)</f>
        <v>32656.895999999997</v>
      </c>
      <c r="Z19" s="64">
        <f>W19*VLOOKUP($D19,RateData!$A$1:$M$6,RateData!$I$2,FALSE)</f>
        <v>33138.432000000001</v>
      </c>
      <c r="AA19" s="75">
        <f>SUMIFS(LGEData!$G$52:$G$170,LGEData!$F$52:$F$170,LGERateCaseDetail!AA$4,LGEData!$C$52:$C$170,LGERateCaseDetail!$B19)</f>
        <v>1094400</v>
      </c>
      <c r="AB19" s="76"/>
      <c r="AC19" s="63">
        <f>AA19*VLOOKUP($D19,RateData!$A$1:$M$6,RateData!$C$2,FALSE)</f>
        <v>32656.895999999997</v>
      </c>
      <c r="AD19" s="64">
        <f>AA19*VLOOKUP($D19,RateData!$A$1:$M$6,RateData!$I$2,FALSE)</f>
        <v>33138.432000000001</v>
      </c>
      <c r="AE19" s="75">
        <f>SUMIFS(LGEData!$G$52:$G$170,LGEData!$F$52:$F$170,LGERateCaseDetail!AE$4,LGEData!$C$52:$C$170,LGERateCaseDetail!$B19)</f>
        <v>2208000</v>
      </c>
      <c r="AF19" s="76"/>
      <c r="AG19" s="63">
        <f>AE19*VLOOKUP($D19,RateData!$A$1:$M$6,RateData!$C$2,FALSE)</f>
        <v>65886.720000000001</v>
      </c>
      <c r="AH19" s="64">
        <f>AE19*VLOOKUP($D19,RateData!$A$1:$M$6,RateData!$I$2,FALSE)</f>
        <v>66858.240000000005</v>
      </c>
      <c r="AI19" s="75">
        <f>SUMIFS(LGEData!$G$52:$G$170,LGEData!$F$52:$F$170,LGERateCaseDetail!AI$4,LGEData!$C$52:$C$170,LGERateCaseDetail!$B19)</f>
        <v>1152000</v>
      </c>
      <c r="AJ19" s="76"/>
      <c r="AK19" s="63">
        <f>AI19*VLOOKUP($D19,RateData!$A$1:$M$6,RateData!$C$2,FALSE)</f>
        <v>34375.68</v>
      </c>
      <c r="AL19" s="64">
        <f>AI19*VLOOKUP($D19,RateData!$A$1:$M$6,RateData!$I$2,FALSE)</f>
        <v>34882.560000000005</v>
      </c>
      <c r="AM19" s="75">
        <f>SUMIFS(LGEData!$G$52:$G$170,LGEData!$F$52:$F$170,LGERateCaseDetail!AM$4,LGEData!$C$52:$C$170,LGERateCaseDetail!$B19)</f>
        <v>1267200</v>
      </c>
      <c r="AN19" s="76"/>
      <c r="AO19" s="63">
        <f>AM19*VLOOKUP($D19,RateData!$A$1:$M$6,RateData!$C$2,FALSE)</f>
        <v>37813.248</v>
      </c>
      <c r="AP19" s="64">
        <f>AM19*VLOOKUP($D19,RateData!$A$1:$M$6,RateData!$I$2,FALSE)</f>
        <v>38370.815999999999</v>
      </c>
      <c r="AQ19" s="75">
        <f>SUMIFS(LGEData!$G$52:$G$170,LGEData!$F$52:$F$170,LGERateCaseDetail!AQ$4,LGEData!$C$52:$C$170,LGERateCaseDetail!$B19)</f>
        <v>1286400</v>
      </c>
      <c r="AR19" s="76"/>
      <c r="AS19" s="63">
        <f>AQ19*VLOOKUP($D19,RateData!$A$1:$M$6,RateData!$C$2,FALSE)</f>
        <v>38386.175999999999</v>
      </c>
      <c r="AT19" s="64">
        <f>AQ19*VLOOKUP($D19,RateData!$A$1:$M$6,RateData!$I$2,FALSE)</f>
        <v>38952.192000000003</v>
      </c>
      <c r="AU19" s="75">
        <f>SUMIFS(LGEData!$G$52:$G$170,LGEData!$F$52:$F$170,LGERateCaseDetail!AU$4,LGEData!$C$52:$C$170,LGERateCaseDetail!$B19)</f>
        <v>0</v>
      </c>
      <c r="AV19" s="76"/>
      <c r="AW19" s="63">
        <f>AU19*VLOOKUP($D19,RateData!$A$1:$M$6,RateData!$C$2,FALSE)</f>
        <v>0</v>
      </c>
      <c r="AX19" s="64">
        <f>AU19*VLOOKUP($D19,RateData!$A$1:$M$6,RateData!$I$2,FALSE)</f>
        <v>0</v>
      </c>
      <c r="AY19" s="75">
        <f>SUMIFS(LGEData!$G$52:$G$170,LGEData!$F$52:$F$170,LGERateCaseDetail!AY$4,LGEData!$C$52:$C$170,LGERateCaseDetail!$B19)</f>
        <v>3801600</v>
      </c>
      <c r="AZ19" s="76"/>
      <c r="BA19" s="63">
        <f>AY19*VLOOKUP($D19,RateData!$A$1:$M$6,RateData!$C$2,FALSE)</f>
        <v>113439.74399999999</v>
      </c>
      <c r="BB19" s="64">
        <f>AY19*VLOOKUP($D19,RateData!$A$1:$M$6,RateData!$I$2,FALSE)</f>
        <v>115112.448</v>
      </c>
      <c r="BC19" s="146">
        <f t="shared" si="2"/>
        <v>33945600</v>
      </c>
      <c r="BD19" s="76"/>
      <c r="BE19" s="77">
        <f t="shared" si="3"/>
        <v>1012936.7039999998</v>
      </c>
      <c r="BF19" s="78">
        <f t="shared" si="3"/>
        <v>1027872.7680000002</v>
      </c>
    </row>
    <row r="20" spans="1:58">
      <c r="B20" s="55" t="s">
        <v>36</v>
      </c>
      <c r="C20" s="38" t="s">
        <v>38</v>
      </c>
      <c r="D20" s="38" t="s">
        <v>57</v>
      </c>
      <c r="E20" s="56" t="s">
        <v>35</v>
      </c>
      <c r="G20" s="75">
        <f>SUMIFS(LGEData!$G$52:$G$170,LGEData!$F$52:$F$170,LGERateCaseDetail!G$4,LGEData!$C$52:$C$170,LGERateCaseDetail!$B20)</f>
        <v>8553600</v>
      </c>
      <c r="H20" s="76"/>
      <c r="I20" s="63">
        <f>G20*VLOOKUP($D20,RateData!$A$1:$M$6,RateData!$C$2,FALSE)</f>
        <v>255239.424</v>
      </c>
      <c r="J20" s="64">
        <f>G20*VLOOKUP($D20,RateData!$A$1:$M$6,RateData!$I$2,FALSE)</f>
        <v>259003.008</v>
      </c>
      <c r="K20" s="75">
        <f>SUMIFS(LGEData!$G$52:$G$170,LGEData!$F$52:$F$170,LGERateCaseDetail!K$4,LGEData!$C$52:$C$170,LGERateCaseDetail!$B20)</f>
        <v>9014400</v>
      </c>
      <c r="L20" s="76"/>
      <c r="M20" s="63">
        <f>K20*VLOOKUP($D20,RateData!$A$1:$M$6,RateData!$C$2,FALSE)</f>
        <v>268989.696</v>
      </c>
      <c r="N20" s="64">
        <f>K20*VLOOKUP($D20,RateData!$A$1:$M$6,RateData!$I$2,FALSE)</f>
        <v>272956.03200000001</v>
      </c>
      <c r="O20" s="75">
        <f>SUMIFS(LGEData!$G$52:$G$170,LGEData!$F$52:$F$170,LGERateCaseDetail!O$4,LGEData!$C$52:$C$170,LGERateCaseDetail!$B20)</f>
        <v>8812800</v>
      </c>
      <c r="P20" s="76"/>
      <c r="Q20" s="63">
        <f>O20*VLOOKUP($D20,RateData!$A$1:$M$6,RateData!$C$2,FALSE)</f>
        <v>262973.95199999999</v>
      </c>
      <c r="R20" s="64">
        <f>O20*VLOOKUP($D20,RateData!$A$1:$M$6,RateData!$I$2,FALSE)</f>
        <v>266851.58400000003</v>
      </c>
      <c r="S20" s="75">
        <f>SUMIFS(LGEData!$G$52:$G$170,LGEData!$F$52:$F$170,LGERateCaseDetail!S$4,LGEData!$C$52:$C$170,LGERateCaseDetail!$B20)</f>
        <v>9561600</v>
      </c>
      <c r="T20" s="76"/>
      <c r="U20" s="63">
        <f>S20*VLOOKUP($D20,RateData!$A$1:$M$6,RateData!$C$2,FALSE)</f>
        <v>285318.14399999997</v>
      </c>
      <c r="V20" s="64">
        <f>S20*VLOOKUP($D20,RateData!$A$1:$M$6,RateData!$I$2,FALSE)</f>
        <v>289525.24800000002</v>
      </c>
      <c r="W20" s="75">
        <f>SUMIFS(LGEData!$G$52:$G$170,LGEData!$F$52:$F$170,LGERateCaseDetail!W$4,LGEData!$C$52:$C$170,LGERateCaseDetail!$B20)</f>
        <v>9273600</v>
      </c>
      <c r="X20" s="76"/>
      <c r="Y20" s="63">
        <f>W20*VLOOKUP($D20,RateData!$A$1:$M$6,RateData!$C$2,FALSE)</f>
        <v>276724.22399999999</v>
      </c>
      <c r="Z20" s="64">
        <f>W20*VLOOKUP($D20,RateData!$A$1:$M$6,RateData!$I$2,FALSE)</f>
        <v>280804.60800000001</v>
      </c>
      <c r="AA20" s="75">
        <f>SUMIFS(LGEData!$G$52:$G$170,LGEData!$F$52:$F$170,LGERateCaseDetail!AA$4,LGEData!$C$52:$C$170,LGERateCaseDetail!$B20)</f>
        <v>7142400</v>
      </c>
      <c r="AB20" s="76"/>
      <c r="AC20" s="63">
        <f>AA20*VLOOKUP($D20,RateData!$A$1:$M$6,RateData!$C$2,FALSE)</f>
        <v>213129.21599999999</v>
      </c>
      <c r="AD20" s="64">
        <f>AA20*VLOOKUP($D20,RateData!$A$1:$M$6,RateData!$I$2,FALSE)</f>
        <v>216271.872</v>
      </c>
      <c r="AE20" s="75">
        <f>SUMIFS(LGEData!$G$52:$G$170,LGEData!$F$52:$F$170,LGERateCaseDetail!AE$4,LGEData!$C$52:$C$170,LGERateCaseDetail!$B20)</f>
        <v>6422400</v>
      </c>
      <c r="AF20" s="76"/>
      <c r="AG20" s="63">
        <f>AE20*VLOOKUP($D20,RateData!$A$1:$M$6,RateData!$C$2,FALSE)</f>
        <v>191644.416</v>
      </c>
      <c r="AH20" s="64">
        <f>AE20*VLOOKUP($D20,RateData!$A$1:$M$6,RateData!$I$2,FALSE)</f>
        <v>194470.272</v>
      </c>
      <c r="AI20" s="75">
        <f>SUMIFS(LGEData!$G$52:$G$170,LGEData!$F$52:$F$170,LGERateCaseDetail!AI$4,LGEData!$C$52:$C$170,LGERateCaseDetail!$B20)</f>
        <v>8323200</v>
      </c>
      <c r="AJ20" s="76"/>
      <c r="AK20" s="63">
        <f>AI20*VLOOKUP($D20,RateData!$A$1:$M$6,RateData!$C$2,FALSE)</f>
        <v>248364.288</v>
      </c>
      <c r="AL20" s="64">
        <f>AI20*VLOOKUP($D20,RateData!$A$1:$M$6,RateData!$I$2,FALSE)</f>
        <v>252026.49600000001</v>
      </c>
      <c r="AM20" s="75">
        <f>SUMIFS(LGEData!$G$52:$G$170,LGEData!$F$52:$F$170,LGERateCaseDetail!AM$4,LGEData!$C$52:$C$170,LGERateCaseDetail!$B20)</f>
        <v>6508800</v>
      </c>
      <c r="AN20" s="76"/>
      <c r="AO20" s="63">
        <f>AM20*VLOOKUP($D20,RateData!$A$1:$M$6,RateData!$C$2,FALSE)</f>
        <v>194222.592</v>
      </c>
      <c r="AP20" s="64">
        <f>AM20*VLOOKUP($D20,RateData!$A$1:$M$6,RateData!$I$2,FALSE)</f>
        <v>197086.46400000001</v>
      </c>
      <c r="AQ20" s="75">
        <f>SUMIFS(LGEData!$G$52:$G$170,LGEData!$F$52:$F$170,LGERateCaseDetail!AQ$4,LGEData!$C$52:$C$170,LGERateCaseDetail!$B20)</f>
        <v>8236800</v>
      </c>
      <c r="AR20" s="76"/>
      <c r="AS20" s="63">
        <f>AQ20*VLOOKUP($D20,RateData!$A$1:$M$6,RateData!$C$2,FALSE)</f>
        <v>245786.11199999999</v>
      </c>
      <c r="AT20" s="64">
        <f>AQ20*VLOOKUP($D20,RateData!$A$1:$M$6,RateData!$I$2,FALSE)</f>
        <v>249410.304</v>
      </c>
      <c r="AU20" s="75">
        <f>SUMIFS(LGEData!$G$52:$G$170,LGEData!$F$52:$F$170,LGERateCaseDetail!AU$4,LGEData!$C$52:$C$170,LGERateCaseDetail!$B20)</f>
        <v>8841600</v>
      </c>
      <c r="AV20" s="76"/>
      <c r="AW20" s="63">
        <f>AU20*VLOOKUP($D20,RateData!$A$1:$M$6,RateData!$C$2,FALSE)</f>
        <v>263833.34399999998</v>
      </c>
      <c r="AX20" s="64">
        <f>AU20*VLOOKUP($D20,RateData!$A$1:$M$6,RateData!$I$2,FALSE)</f>
        <v>267723.64799999999</v>
      </c>
      <c r="AY20" s="75">
        <f>SUMIFS(LGEData!$G$52:$G$170,LGEData!$F$52:$F$170,LGERateCaseDetail!AY$4,LGEData!$C$52:$C$170,LGERateCaseDetail!$B20)</f>
        <v>7891200</v>
      </c>
      <c r="AZ20" s="76"/>
      <c r="BA20" s="63">
        <f>AY20*VLOOKUP($D20,RateData!$A$1:$M$6,RateData!$C$2,FALSE)</f>
        <v>235473.408</v>
      </c>
      <c r="BB20" s="64">
        <f>AY20*VLOOKUP($D20,RateData!$A$1:$M$6,RateData!$I$2,FALSE)</f>
        <v>238945.53600000002</v>
      </c>
      <c r="BC20" s="75">
        <f t="shared" si="2"/>
        <v>98582400</v>
      </c>
      <c r="BD20" s="76"/>
      <c r="BE20" s="63">
        <f t="shared" si="3"/>
        <v>2941698.8160000001</v>
      </c>
      <c r="BF20" s="64">
        <f t="shared" si="3"/>
        <v>2985075.0719999997</v>
      </c>
    </row>
    <row r="21" spans="1:58">
      <c r="B21" s="55" t="s">
        <v>39</v>
      </c>
      <c r="C21" s="38" t="s">
        <v>41</v>
      </c>
      <c r="D21" s="38" t="s">
        <v>57</v>
      </c>
      <c r="E21" s="56" t="s">
        <v>35</v>
      </c>
      <c r="G21" s="75">
        <f>SUMIFS(LGEData!$G$52:$G$170,LGEData!$F$52:$F$170,LGERateCaseDetail!G$4,LGEData!$C$52:$C$170,LGERateCaseDetail!$B21)</f>
        <v>2433600</v>
      </c>
      <c r="H21" s="76"/>
      <c r="I21" s="63">
        <f>G21*VLOOKUP($D21,RateData!$A$1:$M$6,RateData!$C$2,FALSE)</f>
        <v>72618.623999999996</v>
      </c>
      <c r="J21" s="64">
        <f>G21*VLOOKUP($D21,RateData!$A$1:$M$6,RateData!$I$2,FALSE)</f>
        <v>73689.40800000001</v>
      </c>
      <c r="K21" s="75">
        <f>SUMIFS(LGEData!$G$52:$G$170,LGEData!$F$52:$F$170,LGERateCaseDetail!K$4,LGEData!$C$52:$C$170,LGERateCaseDetail!$B21)</f>
        <v>2736000</v>
      </c>
      <c r="L21" s="76"/>
      <c r="M21" s="63">
        <f>K21*VLOOKUP($D21,RateData!$A$1:$M$6,RateData!$C$2,FALSE)</f>
        <v>81642.239999999991</v>
      </c>
      <c r="N21" s="64">
        <f>K21*VLOOKUP($D21,RateData!$A$1:$M$6,RateData!$I$2,FALSE)</f>
        <v>82846.080000000002</v>
      </c>
      <c r="O21" s="75">
        <f>SUMIFS(LGEData!$G$52:$G$170,LGEData!$F$52:$F$170,LGERateCaseDetail!O$4,LGEData!$C$52:$C$170,LGERateCaseDetail!$B21)</f>
        <v>3830400</v>
      </c>
      <c r="P21" s="76"/>
      <c r="Q21" s="63">
        <f>O21*VLOOKUP($D21,RateData!$A$1:$M$6,RateData!$C$2,FALSE)</f>
        <v>114299.136</v>
      </c>
      <c r="R21" s="64">
        <f>O21*VLOOKUP($D21,RateData!$A$1:$M$6,RateData!$I$2,FALSE)</f>
        <v>115984.512</v>
      </c>
      <c r="S21" s="75">
        <f>SUMIFS(LGEData!$G$52:$G$170,LGEData!$F$52:$F$170,LGERateCaseDetail!S$4,LGEData!$C$52:$C$170,LGERateCaseDetail!$B21)</f>
        <v>3614400</v>
      </c>
      <c r="T21" s="76"/>
      <c r="U21" s="63">
        <f>S21*VLOOKUP($D21,RateData!$A$1:$M$6,RateData!$C$2,FALSE)</f>
        <v>107853.696</v>
      </c>
      <c r="V21" s="64">
        <f>S21*VLOOKUP($D21,RateData!$A$1:$M$6,RateData!$I$2,FALSE)</f>
        <v>109444.03200000001</v>
      </c>
      <c r="W21" s="75">
        <f>SUMIFS(LGEData!$G$52:$G$170,LGEData!$F$52:$F$170,LGERateCaseDetail!W$4,LGEData!$C$52:$C$170,LGERateCaseDetail!$B21)</f>
        <v>6667200</v>
      </c>
      <c r="X21" s="76"/>
      <c r="Y21" s="63">
        <f>W21*VLOOKUP($D21,RateData!$A$1:$M$6,RateData!$C$2,FALSE)</f>
        <v>198949.24799999999</v>
      </c>
      <c r="Z21" s="64">
        <f>W21*VLOOKUP($D21,RateData!$A$1:$M$6,RateData!$I$2,FALSE)</f>
        <v>201882.81600000002</v>
      </c>
      <c r="AA21" s="75">
        <f>SUMIFS(LGEData!$G$52:$G$170,LGEData!$F$52:$F$170,LGERateCaseDetail!AA$4,LGEData!$C$52:$C$170,LGERateCaseDetail!$B21)</f>
        <v>6652800</v>
      </c>
      <c r="AB21" s="76"/>
      <c r="AC21" s="63">
        <f>AA21*VLOOKUP($D21,RateData!$A$1:$M$6,RateData!$C$2,FALSE)</f>
        <v>198519.552</v>
      </c>
      <c r="AD21" s="64">
        <f>AA21*VLOOKUP($D21,RateData!$A$1:$M$6,RateData!$I$2,FALSE)</f>
        <v>201446.78400000001</v>
      </c>
      <c r="AE21" s="75">
        <f>SUMIFS(LGEData!$G$52:$G$170,LGEData!$F$52:$F$170,LGERateCaseDetail!AE$4,LGEData!$C$52:$C$170,LGERateCaseDetail!$B21)</f>
        <v>6321600</v>
      </c>
      <c r="AF21" s="76"/>
      <c r="AG21" s="63">
        <f>AE21*VLOOKUP($D21,RateData!$A$1:$M$6,RateData!$C$2,FALSE)</f>
        <v>188636.54399999999</v>
      </c>
      <c r="AH21" s="64">
        <f>AE21*VLOOKUP($D21,RateData!$A$1:$M$6,RateData!$I$2,FALSE)</f>
        <v>191418.04800000001</v>
      </c>
      <c r="AI21" s="75">
        <f>SUMIFS(LGEData!$G$52:$G$170,LGEData!$F$52:$F$170,LGERateCaseDetail!AI$4,LGEData!$C$52:$C$170,LGERateCaseDetail!$B21)</f>
        <v>5472000</v>
      </c>
      <c r="AJ21" s="76"/>
      <c r="AK21" s="63">
        <f>AI21*VLOOKUP($D21,RateData!$A$1:$M$6,RateData!$C$2,FALSE)</f>
        <v>163284.47999999998</v>
      </c>
      <c r="AL21" s="64">
        <f>AI21*VLOOKUP($D21,RateData!$A$1:$M$6,RateData!$I$2,FALSE)</f>
        <v>165692.16</v>
      </c>
      <c r="AM21" s="75">
        <f>SUMIFS(LGEData!$G$52:$G$170,LGEData!$F$52:$F$170,LGERateCaseDetail!AM$4,LGEData!$C$52:$C$170,LGERateCaseDetail!$B21)</f>
        <v>6782400</v>
      </c>
      <c r="AN21" s="76"/>
      <c r="AO21" s="63">
        <f>AM21*VLOOKUP($D21,RateData!$A$1:$M$6,RateData!$C$2,FALSE)</f>
        <v>202386.81599999999</v>
      </c>
      <c r="AP21" s="64">
        <f>AM21*VLOOKUP($D21,RateData!$A$1:$M$6,RateData!$I$2,FALSE)</f>
        <v>205371.07200000001</v>
      </c>
      <c r="AQ21" s="75">
        <f>SUMIFS(LGEData!$G$52:$G$170,LGEData!$F$52:$F$170,LGERateCaseDetail!AQ$4,LGEData!$C$52:$C$170,LGERateCaseDetail!$B21)</f>
        <v>7300800</v>
      </c>
      <c r="AR21" s="76"/>
      <c r="AS21" s="63">
        <f>AQ21*VLOOKUP($D21,RateData!$A$1:$M$6,RateData!$C$2,FALSE)</f>
        <v>217855.872</v>
      </c>
      <c r="AT21" s="64">
        <f>AQ21*VLOOKUP($D21,RateData!$A$1:$M$6,RateData!$I$2,FALSE)</f>
        <v>221068.22400000002</v>
      </c>
      <c r="AU21" s="75">
        <f>SUMIFS(LGEData!$G$52:$G$170,LGEData!$F$52:$F$170,LGERateCaseDetail!AU$4,LGEData!$C$52:$C$170,LGERateCaseDetail!$B21)</f>
        <v>6595200</v>
      </c>
      <c r="AV21" s="76"/>
      <c r="AW21" s="63">
        <f>AU21*VLOOKUP($D21,RateData!$A$1:$M$6,RateData!$C$2,FALSE)</f>
        <v>196800.76799999998</v>
      </c>
      <c r="AX21" s="64">
        <f>AU21*VLOOKUP($D21,RateData!$A$1:$M$6,RateData!$I$2,FALSE)</f>
        <v>199702.65600000002</v>
      </c>
      <c r="AY21" s="75">
        <f>SUMIFS(LGEData!$G$52:$G$170,LGEData!$F$52:$F$170,LGERateCaseDetail!AY$4,LGEData!$C$52:$C$170,LGERateCaseDetail!$B21)</f>
        <v>8006400</v>
      </c>
      <c r="AZ21" s="76"/>
      <c r="BA21" s="63">
        <f>AY21*VLOOKUP($D21,RateData!$A$1:$M$6,RateData!$C$2,FALSE)</f>
        <v>238910.976</v>
      </c>
      <c r="BB21" s="64">
        <f>AY21*VLOOKUP($D21,RateData!$A$1:$M$6,RateData!$I$2,FALSE)</f>
        <v>242433.79200000002</v>
      </c>
      <c r="BC21" s="75">
        <f t="shared" si="2"/>
        <v>66412800</v>
      </c>
      <c r="BD21" s="76"/>
      <c r="BE21" s="63">
        <f t="shared" si="3"/>
        <v>1981757.952</v>
      </c>
      <c r="BF21" s="64">
        <f t="shared" si="3"/>
        <v>2010979.5839999998</v>
      </c>
    </row>
    <row r="22" spans="1:58">
      <c r="B22" s="55" t="s">
        <v>42</v>
      </c>
      <c r="C22" s="38" t="s">
        <v>41</v>
      </c>
      <c r="D22" s="38" t="s">
        <v>57</v>
      </c>
      <c r="E22" s="56" t="s">
        <v>35</v>
      </c>
      <c r="G22" s="75">
        <f>SUMIFS(LGEData!$G$52:$G$170,LGEData!$F$52:$F$170,LGERateCaseDetail!G$4,LGEData!$C$52:$C$170,LGERateCaseDetail!$B22)</f>
        <v>17820000</v>
      </c>
      <c r="H22" s="76"/>
      <c r="I22" s="63">
        <f>G22*VLOOKUP($D22,RateData!$A$1:$M$6,RateData!$C$2,FALSE)</f>
        <v>531748.79999999993</v>
      </c>
      <c r="J22" s="64">
        <f>G22*VLOOKUP($D22,RateData!$A$1:$M$6,RateData!$I$2,FALSE)</f>
        <v>539589.6</v>
      </c>
      <c r="K22" s="75">
        <f>SUMIFS(LGEData!$G$52:$G$170,LGEData!$F$52:$F$170,LGERateCaseDetail!K$4,LGEData!$C$52:$C$170,LGERateCaseDetail!$B22)</f>
        <v>14652000</v>
      </c>
      <c r="L22" s="76"/>
      <c r="M22" s="63">
        <f>K22*VLOOKUP($D22,RateData!$A$1:$M$6,RateData!$C$2,FALSE)</f>
        <v>437215.68</v>
      </c>
      <c r="N22" s="64">
        <f>K22*VLOOKUP($D22,RateData!$A$1:$M$6,RateData!$I$2,FALSE)</f>
        <v>443662.56</v>
      </c>
      <c r="O22" s="75">
        <f>SUMIFS(LGEData!$G$52:$G$170,LGEData!$F$52:$F$170,LGERateCaseDetail!O$4,LGEData!$C$52:$C$170,LGERateCaseDetail!$B22)</f>
        <v>16704000</v>
      </c>
      <c r="P22" s="76"/>
      <c r="Q22" s="63">
        <f>O22*VLOOKUP($D22,RateData!$A$1:$M$6,RateData!$C$2,FALSE)</f>
        <v>498447.35999999999</v>
      </c>
      <c r="R22" s="64">
        <f>O22*VLOOKUP($D22,RateData!$A$1:$M$6,RateData!$I$2,FALSE)</f>
        <v>505797.12</v>
      </c>
      <c r="S22" s="75">
        <f>SUMIFS(LGEData!$G$52:$G$170,LGEData!$F$52:$F$170,LGERateCaseDetail!S$4,LGEData!$C$52:$C$170,LGERateCaseDetail!$B22)</f>
        <v>20088000</v>
      </c>
      <c r="T22" s="76"/>
      <c r="U22" s="63">
        <f>S22*VLOOKUP($D22,RateData!$A$1:$M$6,RateData!$C$2,FALSE)</f>
        <v>599425.91999999993</v>
      </c>
      <c r="V22" s="64">
        <f>S22*VLOOKUP($D22,RateData!$A$1:$M$6,RateData!$I$2,FALSE)</f>
        <v>608264.64</v>
      </c>
      <c r="W22" s="75">
        <f>SUMIFS(LGEData!$G$52:$G$170,LGEData!$F$52:$F$170,LGERateCaseDetail!W$4,LGEData!$C$52:$C$170,LGERateCaseDetail!$B22)</f>
        <v>15300000</v>
      </c>
      <c r="X22" s="76"/>
      <c r="Y22" s="63">
        <f>W22*VLOOKUP($D22,RateData!$A$1:$M$6,RateData!$C$2,FALSE)</f>
        <v>456552</v>
      </c>
      <c r="Z22" s="64">
        <f>W22*VLOOKUP($D22,RateData!$A$1:$M$6,RateData!$I$2,FALSE)</f>
        <v>463284</v>
      </c>
      <c r="AA22" s="75">
        <f>SUMIFS(LGEData!$G$52:$G$170,LGEData!$F$52:$F$170,LGERateCaseDetail!AA$4,LGEData!$C$52:$C$170,LGERateCaseDetail!$B22)</f>
        <v>21528000</v>
      </c>
      <c r="AB22" s="76"/>
      <c r="AC22" s="63">
        <f>AA22*VLOOKUP($D22,RateData!$A$1:$M$6,RateData!$C$2,FALSE)</f>
        <v>642395.52</v>
      </c>
      <c r="AD22" s="64">
        <f>AA22*VLOOKUP($D22,RateData!$A$1:$M$6,RateData!$I$2,FALSE)</f>
        <v>651867.84000000008</v>
      </c>
      <c r="AE22" s="75">
        <f>SUMIFS(LGEData!$G$52:$G$170,LGEData!$F$52:$F$170,LGERateCaseDetail!AE$4,LGEData!$C$52:$C$170,LGERateCaseDetail!$B22)</f>
        <v>18540000</v>
      </c>
      <c r="AF22" s="76"/>
      <c r="AG22" s="63">
        <f>AE22*VLOOKUP($D22,RateData!$A$1:$M$6,RateData!$C$2,FALSE)</f>
        <v>553233.6</v>
      </c>
      <c r="AH22" s="64">
        <f>AE22*VLOOKUP($D22,RateData!$A$1:$M$6,RateData!$I$2,FALSE)</f>
        <v>561391.20000000007</v>
      </c>
      <c r="AI22" s="75">
        <f>SUMIFS(LGEData!$G$52:$G$170,LGEData!$F$52:$F$170,LGERateCaseDetail!AI$4,LGEData!$C$52:$C$170,LGERateCaseDetail!$B22)</f>
        <v>16956000</v>
      </c>
      <c r="AJ22" s="76"/>
      <c r="AK22" s="63">
        <f>AI22*VLOOKUP($D22,RateData!$A$1:$M$6,RateData!$C$2,FALSE)</f>
        <v>505967.04</v>
      </c>
      <c r="AL22" s="64">
        <f>AI22*VLOOKUP($D22,RateData!$A$1:$M$6,RateData!$I$2,FALSE)</f>
        <v>513427.68000000005</v>
      </c>
      <c r="AM22" s="75">
        <f>SUMIFS(LGEData!$G$52:$G$170,LGEData!$F$52:$F$170,LGERateCaseDetail!AM$4,LGEData!$C$52:$C$170,LGERateCaseDetail!$B22)</f>
        <v>17568000</v>
      </c>
      <c r="AN22" s="76"/>
      <c r="AO22" s="63">
        <f>AM22*VLOOKUP($D22,RateData!$A$1:$M$6,RateData!$C$2,FALSE)</f>
        <v>524229.12</v>
      </c>
      <c r="AP22" s="64">
        <f>AM22*VLOOKUP($D22,RateData!$A$1:$M$6,RateData!$I$2,FALSE)</f>
        <v>531959.04000000004</v>
      </c>
      <c r="AQ22" s="75">
        <f>SUMIFS(LGEData!$G$52:$G$170,LGEData!$F$52:$F$170,LGERateCaseDetail!AQ$4,LGEData!$C$52:$C$170,LGERateCaseDetail!$B22)</f>
        <v>16776000</v>
      </c>
      <c r="AR22" s="76"/>
      <c r="AS22" s="63">
        <f>AQ22*VLOOKUP($D22,RateData!$A$1:$M$6,RateData!$C$2,FALSE)</f>
        <v>500595.83999999997</v>
      </c>
      <c r="AT22" s="64">
        <f>AQ22*VLOOKUP($D22,RateData!$A$1:$M$6,RateData!$I$2,FALSE)</f>
        <v>507977.28</v>
      </c>
      <c r="AU22" s="75">
        <f>SUMIFS(LGEData!$G$52:$G$170,LGEData!$F$52:$F$170,LGERateCaseDetail!AU$4,LGEData!$C$52:$C$170,LGERateCaseDetail!$B22)</f>
        <v>17604000</v>
      </c>
      <c r="AV22" s="76"/>
      <c r="AW22" s="63">
        <f>AU22*VLOOKUP($D22,RateData!$A$1:$M$6,RateData!$C$2,FALSE)</f>
        <v>525303.36</v>
      </c>
      <c r="AX22" s="64">
        <f>AU22*VLOOKUP($D22,RateData!$A$1:$M$6,RateData!$I$2,FALSE)</f>
        <v>533049.12</v>
      </c>
      <c r="AY22" s="75">
        <f>SUMIFS(LGEData!$G$52:$G$170,LGEData!$F$52:$F$170,LGERateCaseDetail!AY$4,LGEData!$C$52:$C$170,LGERateCaseDetail!$B22)</f>
        <v>17316000</v>
      </c>
      <c r="AZ22" s="76"/>
      <c r="BA22" s="63">
        <f>AY22*VLOOKUP($D22,RateData!$A$1:$M$6,RateData!$C$2,FALSE)</f>
        <v>516709.44</v>
      </c>
      <c r="BB22" s="64">
        <f>AY22*VLOOKUP($D22,RateData!$A$1:$M$6,RateData!$I$2,FALSE)</f>
        <v>524328.48</v>
      </c>
      <c r="BC22" s="75">
        <f t="shared" si="2"/>
        <v>210852000</v>
      </c>
      <c r="BD22" s="76"/>
      <c r="BE22" s="63">
        <f t="shared" si="3"/>
        <v>6291823.6800000006</v>
      </c>
      <c r="BF22" s="64">
        <f t="shared" si="3"/>
        <v>6384598.5600000005</v>
      </c>
    </row>
    <row r="23" spans="1:58" ht="15">
      <c r="B23" s="55" t="s">
        <v>44</v>
      </c>
      <c r="C23" s="38" t="s">
        <v>45</v>
      </c>
      <c r="D23" s="38" t="s">
        <v>54</v>
      </c>
      <c r="E23" s="39" t="s">
        <v>20</v>
      </c>
      <c r="G23" s="79">
        <f>SUMIFS(LGEData!$G$52:$G$170,LGEData!$F$52:$F$170,LGERateCaseDetail!G$4,LGEData!$C$52:$C$170,LGERateCaseDetail!$B23)</f>
        <v>13440000</v>
      </c>
      <c r="H23" s="80"/>
      <c r="I23" s="81">
        <f>G23*VLOOKUP($D23,RateData!$A$1:$M$6,RateData!$C$2,FALSE)</f>
        <v>401049.59999999998</v>
      </c>
      <c r="J23" s="82">
        <f>G23*VLOOKUP($D23,RateData!$A$1:$M$6,RateData!$I$2,FALSE)</f>
        <v>433843.20000000007</v>
      </c>
      <c r="K23" s="79">
        <f>SUMIFS(LGEData!$G$52:$G$170,LGEData!$F$52:$F$170,LGERateCaseDetail!K$4,LGEData!$C$52:$C$170,LGERateCaseDetail!$B23)</f>
        <v>12240000</v>
      </c>
      <c r="L23" s="80"/>
      <c r="M23" s="81">
        <f>K23*VLOOKUP($D23,RateData!$A$1:$M$6,RateData!$C$2,FALSE)</f>
        <v>365241.59999999998</v>
      </c>
      <c r="N23" s="82">
        <f>K23*VLOOKUP($D23,RateData!$A$1:$M$6,RateData!$I$2,FALSE)</f>
        <v>395107.2</v>
      </c>
      <c r="O23" s="79">
        <f>SUMIFS(LGEData!$G$52:$G$170,LGEData!$F$52:$F$170,LGERateCaseDetail!O$4,LGEData!$C$52:$C$170,LGERateCaseDetail!$B23)</f>
        <v>15888000</v>
      </c>
      <c r="P23" s="80"/>
      <c r="Q23" s="81">
        <f>O23*VLOOKUP($D23,RateData!$A$1:$M$6,RateData!$C$2,FALSE)</f>
        <v>474097.91999999998</v>
      </c>
      <c r="R23" s="82">
        <f>O23*VLOOKUP($D23,RateData!$A$1:$M$6,RateData!$I$2,FALSE)</f>
        <v>512864.64000000007</v>
      </c>
      <c r="S23" s="79">
        <f>SUMIFS(LGEData!$G$52:$G$170,LGEData!$F$52:$F$170,LGERateCaseDetail!S$4,LGEData!$C$52:$C$170,LGERateCaseDetail!$B23)</f>
        <v>14496000</v>
      </c>
      <c r="T23" s="80"/>
      <c r="U23" s="81">
        <f>S23*VLOOKUP($D23,RateData!$A$1:$M$6,RateData!$C$2,FALSE)</f>
        <v>432560.63999999996</v>
      </c>
      <c r="V23" s="82">
        <f>S23*VLOOKUP($D23,RateData!$A$1:$M$6,RateData!$I$2,FALSE)</f>
        <v>467930.88000000006</v>
      </c>
      <c r="W23" s="79">
        <f>SUMIFS(LGEData!$G$52:$G$170,LGEData!$F$52:$F$170,LGERateCaseDetail!W$4,LGEData!$C$52:$C$170,LGERateCaseDetail!$B23)</f>
        <v>13344000</v>
      </c>
      <c r="X23" s="80"/>
      <c r="Y23" s="81">
        <f>W23*VLOOKUP($D23,RateData!$A$1:$M$6,RateData!$C$2,FALSE)</f>
        <v>398184.95999999996</v>
      </c>
      <c r="Z23" s="82">
        <f>W23*VLOOKUP($D23,RateData!$A$1:$M$6,RateData!$I$2,FALSE)</f>
        <v>430744.32000000007</v>
      </c>
      <c r="AA23" s="79">
        <f>SUMIFS(LGEData!$G$52:$G$170,LGEData!$F$52:$F$170,LGERateCaseDetail!AA$4,LGEData!$C$52:$C$170,LGERateCaseDetail!$B23)</f>
        <v>0</v>
      </c>
      <c r="AB23" s="80"/>
      <c r="AC23" s="81">
        <f>AA23*VLOOKUP($D23,RateData!$A$1:$M$6,RateData!$C$2,FALSE)</f>
        <v>0</v>
      </c>
      <c r="AD23" s="82">
        <f>AA23*VLOOKUP($D23,RateData!$A$1:$M$6,RateData!$I$2,FALSE)</f>
        <v>0</v>
      </c>
      <c r="AE23" s="79">
        <f>SUMIFS(LGEData!$G$52:$G$170,LGEData!$F$52:$F$170,LGERateCaseDetail!AE$4,LGEData!$C$52:$C$170,LGERateCaseDetail!$B23)</f>
        <v>28560000</v>
      </c>
      <c r="AF23" s="80"/>
      <c r="AG23" s="81">
        <f>AE23*VLOOKUP($D23,RateData!$A$1:$M$6,RateData!$C$2,FALSE)</f>
        <v>852230.39999999991</v>
      </c>
      <c r="AH23" s="82">
        <f>AE23*VLOOKUP($D23,RateData!$A$1:$M$6,RateData!$I$2,FALSE)</f>
        <v>921916.8</v>
      </c>
      <c r="AI23" s="79">
        <f>SUMIFS(LGEData!$G$52:$G$170,LGEData!$F$52:$F$170,LGERateCaseDetail!AI$4,LGEData!$C$52:$C$170,LGERateCaseDetail!$B23)</f>
        <v>12768000</v>
      </c>
      <c r="AJ23" s="80"/>
      <c r="AK23" s="81">
        <f>AI23*VLOOKUP($D23,RateData!$A$1:$M$6,RateData!$C$2,FALSE)</f>
        <v>380997.12</v>
      </c>
      <c r="AL23" s="82">
        <f>AI23*VLOOKUP($D23,RateData!$A$1:$M$6,RateData!$I$2,FALSE)</f>
        <v>412151.04000000004</v>
      </c>
      <c r="AM23" s="79">
        <f>SUMIFS(LGEData!$G$52:$G$170,LGEData!$F$52:$F$170,LGERateCaseDetail!AM$4,LGEData!$C$52:$C$170,LGERateCaseDetail!$B23)</f>
        <v>12384000</v>
      </c>
      <c r="AN23" s="80"/>
      <c r="AO23" s="81">
        <f>AM23*VLOOKUP($D23,RateData!$A$1:$M$6,RateData!$C$2,FALSE)</f>
        <v>369538.56</v>
      </c>
      <c r="AP23" s="82">
        <f>AM23*VLOOKUP($D23,RateData!$A$1:$M$6,RateData!$I$2,FALSE)</f>
        <v>399755.52000000002</v>
      </c>
      <c r="AQ23" s="79">
        <f>SUMIFS(LGEData!$G$52:$G$170,LGEData!$F$52:$F$170,LGERateCaseDetail!AQ$4,LGEData!$C$52:$C$170,LGERateCaseDetail!$B23)</f>
        <v>12960000</v>
      </c>
      <c r="AR23" s="80"/>
      <c r="AS23" s="81">
        <f>AQ23*VLOOKUP($D23,RateData!$A$1:$M$6,RateData!$C$2,FALSE)</f>
        <v>386726.39999999997</v>
      </c>
      <c r="AT23" s="82">
        <f>AQ23*VLOOKUP($D23,RateData!$A$1:$M$6,RateData!$I$2,FALSE)</f>
        <v>418348.80000000005</v>
      </c>
      <c r="AU23" s="79">
        <f>SUMIFS(LGEData!$G$52:$G$170,LGEData!$F$52:$F$170,LGERateCaseDetail!AU$4,LGEData!$C$52:$C$170,LGERateCaseDetail!$B23)</f>
        <v>0</v>
      </c>
      <c r="AV23" s="80"/>
      <c r="AW23" s="81">
        <f>AU23*VLOOKUP($D23,RateData!$A$1:$M$6,RateData!$C$2,FALSE)</f>
        <v>0</v>
      </c>
      <c r="AX23" s="82">
        <f>AU23*VLOOKUP($D23,RateData!$A$1:$M$6,RateData!$I$2,FALSE)</f>
        <v>0</v>
      </c>
      <c r="AY23" s="79">
        <f>SUMIFS(LGEData!$G$52:$G$170,LGEData!$F$52:$F$170,LGERateCaseDetail!AY$4,LGEData!$C$52:$C$170,LGERateCaseDetail!$B23)</f>
        <v>27456000</v>
      </c>
      <c r="AZ23" s="80"/>
      <c r="BA23" s="81">
        <f>AY23*VLOOKUP($D23,RateData!$A$1:$M$6,RateData!$C$2,FALSE)</f>
        <v>819287.03999999992</v>
      </c>
      <c r="BB23" s="82">
        <f>AY23*VLOOKUP($D23,RateData!$A$1:$M$6,RateData!$I$2,FALSE)</f>
        <v>886279.68000000005</v>
      </c>
      <c r="BC23" s="83">
        <f t="shared" si="2"/>
        <v>163536000</v>
      </c>
      <c r="BD23" s="84"/>
      <c r="BE23" s="68">
        <f t="shared" si="3"/>
        <v>4879914.2399999993</v>
      </c>
      <c r="BF23" s="69">
        <f t="shared" si="3"/>
        <v>5278942.08</v>
      </c>
    </row>
    <row r="24" spans="1:58">
      <c r="C24" s="56" t="s">
        <v>58</v>
      </c>
      <c r="G24" s="75">
        <f>SUM(G17:G23)</f>
        <v>81002400</v>
      </c>
      <c r="H24" s="76"/>
      <c r="I24" s="63">
        <f>SUM(I17:I23)</f>
        <v>2417111.6159999999</v>
      </c>
      <c r="J24" s="64">
        <f>SUM(J17:J23)</f>
        <v>2519088.6720000003</v>
      </c>
      <c r="K24" s="75">
        <f>SUM(K17:K23)</f>
        <v>63842400</v>
      </c>
      <c r="L24" s="76"/>
      <c r="M24" s="63">
        <f>SUM(M17:M23)</f>
        <v>1905057.216</v>
      </c>
      <c r="N24" s="64">
        <f>SUM(N17:N23)</f>
        <v>2006107.8720000002</v>
      </c>
      <c r="O24" s="75">
        <f>SUM(O17:O23)</f>
        <v>70940168</v>
      </c>
      <c r="P24" s="76"/>
      <c r="Q24" s="63">
        <f>SUM(Q17:Q23)</f>
        <v>2116854.6131199999</v>
      </c>
      <c r="R24" s="64">
        <f>SUM(R17:R23)</f>
        <v>2229180.6230400004</v>
      </c>
      <c r="S24" s="75">
        <f>SUM(S17:S23)</f>
        <v>69632568</v>
      </c>
      <c r="T24" s="76"/>
      <c r="U24" s="63">
        <f>SUM(U17:U23)</f>
        <v>2077835.8291199997</v>
      </c>
      <c r="V24" s="64">
        <f>SUM(V17:V23)</f>
        <v>2179176.09504</v>
      </c>
      <c r="W24" s="75">
        <f>SUM(W17:W23)</f>
        <v>71196416</v>
      </c>
      <c r="X24" s="76"/>
      <c r="Y24" s="63">
        <f>SUM(Y17:Y23)</f>
        <v>2124501.0534399999</v>
      </c>
      <c r="Z24" s="64">
        <f>SUM(Z17:Z23)</f>
        <v>2233549.9084800002</v>
      </c>
      <c r="AA24" s="75">
        <f>SUM(AA17:AA23)</f>
        <v>57182720</v>
      </c>
      <c r="AB24" s="76"/>
      <c r="AC24" s="63">
        <f>SUM(AC17:AC23)</f>
        <v>1706332.3647999999</v>
      </c>
      <c r="AD24" s="64">
        <f>SUM(AD17:AD23)</f>
        <v>1773023.0016000001</v>
      </c>
      <c r="AE24" s="75">
        <f>SUM(AE17:AE23)</f>
        <v>80112000</v>
      </c>
      <c r="AF24" s="76"/>
      <c r="AG24" s="63">
        <f>SUM(AG17:AG23)</f>
        <v>2390542.08</v>
      </c>
      <c r="AH24" s="64">
        <f>SUM(AH17:AH23)</f>
        <v>2519031.3600000003</v>
      </c>
      <c r="AI24" s="75">
        <f>SUM(AI17:AI23)</f>
        <v>68071200</v>
      </c>
      <c r="AJ24" s="76"/>
      <c r="AK24" s="63">
        <f>SUM(AK17:AK23)</f>
        <v>2031244.608</v>
      </c>
      <c r="AL24" s="64">
        <f>SUM(AL17:AL23)</f>
        <v>2133531.9360000002</v>
      </c>
      <c r="AM24" s="75">
        <f>SUM(AM17:AM23)</f>
        <v>66206400</v>
      </c>
      <c r="AN24" s="76"/>
      <c r="AO24" s="63">
        <f>SUM(AO17:AO23)</f>
        <v>1975598.9760000003</v>
      </c>
      <c r="AP24" s="64">
        <f>SUM(AP17:AP23)</f>
        <v>2072889.7920000001</v>
      </c>
      <c r="AQ24" s="75">
        <f>SUM(AQ17:AQ23)</f>
        <v>70896000</v>
      </c>
      <c r="AR24" s="76"/>
      <c r="AS24" s="63">
        <f>SUM(AS17:AS23)</f>
        <v>2115536.6399999997</v>
      </c>
      <c r="AT24" s="64">
        <f>SUM(AT17:AT23)</f>
        <v>2221322.88</v>
      </c>
      <c r="AU24" s="75">
        <f>SUM(AU17:AU23)</f>
        <v>42904800</v>
      </c>
      <c r="AV24" s="76"/>
      <c r="AW24" s="63">
        <f>SUM(AW17:AW23)</f>
        <v>1280279.2319999998</v>
      </c>
      <c r="AX24" s="64">
        <f>SUM(AX17:AX23)</f>
        <v>1318885.344</v>
      </c>
      <c r="AY24" s="75">
        <f>SUM(AY17:AY23)</f>
        <v>81499200</v>
      </c>
      <c r="AZ24" s="76"/>
      <c r="BA24" s="63">
        <f>SUM(BA17:BA23)</f>
        <v>2431936.128</v>
      </c>
      <c r="BB24" s="64">
        <f>SUM(BB17:BB23)</f>
        <v>2556763.7760000001</v>
      </c>
      <c r="BC24" s="75">
        <f>SUM(BC17:BC23)</f>
        <v>823486272</v>
      </c>
      <c r="BD24" s="76"/>
      <c r="BE24" s="63">
        <f>SUM(BE17:BE23)</f>
        <v>24572830.356479999</v>
      </c>
      <c r="BF24" s="64">
        <f>SUM(BF17:BF23)</f>
        <v>25762551.260159999</v>
      </c>
    </row>
    <row r="25" spans="1:58">
      <c r="G25" s="70"/>
      <c r="H25" s="71"/>
      <c r="I25" s="71"/>
      <c r="J25" s="72"/>
      <c r="K25" s="70"/>
      <c r="L25" s="71"/>
      <c r="M25" s="71"/>
      <c r="N25" s="72"/>
      <c r="O25" s="70"/>
      <c r="P25" s="71"/>
      <c r="Q25" s="71"/>
      <c r="R25" s="72"/>
      <c r="S25" s="70"/>
      <c r="T25" s="71"/>
      <c r="U25" s="71"/>
      <c r="V25" s="72"/>
      <c r="W25" s="70"/>
      <c r="X25" s="71"/>
      <c r="Y25" s="71"/>
      <c r="Z25" s="72"/>
      <c r="AA25" s="70"/>
      <c r="AB25" s="71"/>
      <c r="AC25" s="71"/>
      <c r="AD25" s="72"/>
      <c r="AE25" s="70"/>
      <c r="AF25" s="71"/>
      <c r="AG25" s="71"/>
      <c r="AH25" s="72"/>
      <c r="AI25" s="70"/>
      <c r="AJ25" s="71"/>
      <c r="AK25" s="71"/>
      <c r="AL25" s="72"/>
      <c r="AM25" s="70"/>
      <c r="AN25" s="71"/>
      <c r="AO25" s="71"/>
      <c r="AP25" s="72"/>
      <c r="AQ25" s="70"/>
      <c r="AR25" s="71"/>
      <c r="AS25" s="71"/>
      <c r="AT25" s="72"/>
      <c r="AU25" s="70"/>
      <c r="AV25" s="71"/>
      <c r="AW25" s="71"/>
      <c r="AX25" s="72"/>
      <c r="AY25" s="70"/>
      <c r="AZ25" s="71"/>
      <c r="BA25" s="71"/>
      <c r="BB25" s="72"/>
      <c r="BC25" s="70"/>
      <c r="BD25" s="71"/>
      <c r="BE25" s="71"/>
      <c r="BF25" s="72"/>
    </row>
    <row r="27" spans="1:58">
      <c r="A27" s="48" t="s">
        <v>26</v>
      </c>
      <c r="B27" s="49" t="s">
        <v>12</v>
      </c>
      <c r="C27" s="49" t="s">
        <v>14</v>
      </c>
      <c r="D27" s="50" t="s">
        <v>15</v>
      </c>
      <c r="E27" s="51" t="s">
        <v>51</v>
      </c>
      <c r="G27" s="85" t="s">
        <v>60</v>
      </c>
      <c r="H27" s="86" t="s">
        <v>61</v>
      </c>
      <c r="I27" s="53" t="s">
        <v>16</v>
      </c>
      <c r="J27" s="54" t="s">
        <v>17</v>
      </c>
      <c r="K27" s="52" t="str">
        <f>G27</f>
        <v>Basic kW</v>
      </c>
      <c r="L27" s="53" t="str">
        <f>H27</f>
        <v>Basic kVA</v>
      </c>
      <c r="M27" s="53" t="s">
        <v>16</v>
      </c>
      <c r="N27" s="54" t="s">
        <v>17</v>
      </c>
      <c r="O27" s="52" t="str">
        <f>K27</f>
        <v>Basic kW</v>
      </c>
      <c r="P27" s="53" t="str">
        <f>L27</f>
        <v>Basic kVA</v>
      </c>
      <c r="Q27" s="53" t="s">
        <v>16</v>
      </c>
      <c r="R27" s="53" t="s">
        <v>17</v>
      </c>
      <c r="S27" s="52" t="str">
        <f>O27</f>
        <v>Basic kW</v>
      </c>
      <c r="T27" s="53" t="str">
        <f>P27</f>
        <v>Basic kVA</v>
      </c>
      <c r="U27" s="53" t="s">
        <v>16</v>
      </c>
      <c r="V27" s="53" t="s">
        <v>17</v>
      </c>
      <c r="W27" s="52" t="str">
        <f>S27</f>
        <v>Basic kW</v>
      </c>
      <c r="X27" s="53" t="str">
        <f>T27</f>
        <v>Basic kVA</v>
      </c>
      <c r="Y27" s="53" t="s">
        <v>16</v>
      </c>
      <c r="Z27" s="53" t="s">
        <v>17</v>
      </c>
      <c r="AA27" s="52" t="str">
        <f>W27</f>
        <v>Basic kW</v>
      </c>
      <c r="AB27" s="53" t="str">
        <f>X27</f>
        <v>Basic kVA</v>
      </c>
      <c r="AC27" s="53" t="s">
        <v>16</v>
      </c>
      <c r="AD27" s="53" t="s">
        <v>17</v>
      </c>
      <c r="AE27" s="52" t="str">
        <f>AA27</f>
        <v>Basic kW</v>
      </c>
      <c r="AF27" s="53" t="str">
        <f>AB27</f>
        <v>Basic kVA</v>
      </c>
      <c r="AG27" s="53" t="s">
        <v>16</v>
      </c>
      <c r="AH27" s="53" t="s">
        <v>17</v>
      </c>
      <c r="AI27" s="52" t="str">
        <f>AE27</f>
        <v>Basic kW</v>
      </c>
      <c r="AJ27" s="53" t="str">
        <f>AF27</f>
        <v>Basic kVA</v>
      </c>
      <c r="AK27" s="53" t="s">
        <v>16</v>
      </c>
      <c r="AL27" s="53" t="s">
        <v>17</v>
      </c>
      <c r="AM27" s="52" t="str">
        <f>AI27</f>
        <v>Basic kW</v>
      </c>
      <c r="AN27" s="53" t="str">
        <f>AJ27</f>
        <v>Basic kVA</v>
      </c>
      <c r="AO27" s="53" t="s">
        <v>16</v>
      </c>
      <c r="AP27" s="53" t="s">
        <v>17</v>
      </c>
      <c r="AQ27" s="52" t="str">
        <f>AM27</f>
        <v>Basic kW</v>
      </c>
      <c r="AR27" s="53" t="str">
        <f>AN27</f>
        <v>Basic kVA</v>
      </c>
      <c r="AS27" s="53" t="s">
        <v>16</v>
      </c>
      <c r="AT27" s="53" t="s">
        <v>17</v>
      </c>
      <c r="AU27" s="52" t="str">
        <f>AQ27</f>
        <v>Basic kW</v>
      </c>
      <c r="AV27" s="53" t="str">
        <f>AR27</f>
        <v>Basic kVA</v>
      </c>
      <c r="AW27" s="53" t="s">
        <v>16</v>
      </c>
      <c r="AX27" s="53" t="s">
        <v>17</v>
      </c>
      <c r="AY27" s="52" t="str">
        <f>AU27</f>
        <v>Basic kW</v>
      </c>
      <c r="AZ27" s="53" t="str">
        <f>AV27</f>
        <v>Basic kVA</v>
      </c>
      <c r="BA27" s="53" t="s">
        <v>16</v>
      </c>
      <c r="BB27" s="53" t="s">
        <v>17</v>
      </c>
      <c r="BC27" s="52" t="str">
        <f>AY27</f>
        <v>Basic kW</v>
      </c>
      <c r="BD27" s="53" t="str">
        <f>AZ27</f>
        <v>Basic kVA</v>
      </c>
      <c r="BE27" s="53" t="s">
        <v>16</v>
      </c>
      <c r="BF27" s="54" t="s">
        <v>17</v>
      </c>
    </row>
    <row r="28" spans="1:58">
      <c r="B28" s="55" t="s">
        <v>27</v>
      </c>
      <c r="C28" s="56" t="s">
        <v>53</v>
      </c>
      <c r="D28" s="38" t="s">
        <v>54</v>
      </c>
      <c r="E28" s="38" t="s">
        <v>20</v>
      </c>
      <c r="G28" s="73">
        <f>SUMIFS(LGEData!$X$52:$X$170,LGEData!$F$52:$F$170,LGERateCaseDetail!G$4,LGEData!$C$52:$C$170,LGERateCaseDetail!$B28)</f>
        <v>0</v>
      </c>
      <c r="H28" s="74">
        <f>SUMIFS(LGEData!$T$52:$T$170,LGEData!$F$52:$F$170,LGERateCaseDetail!G$4,LGEData!$C$52:$C$170,LGERateCaseDetail!$B28)</f>
        <v>7985.9</v>
      </c>
      <c r="I28" s="59">
        <f>H28*VLOOKUP($D28,RateData!$A$1:$M$6,RateData!$D$2,FALSE)</f>
        <v>20523.762999999999</v>
      </c>
      <c r="J28" s="60">
        <f>H28*VLOOKUP($D28,RateData!$A$1:$M$6,RateData!$J$2,FALSE)</f>
        <v>22041.083999999999</v>
      </c>
      <c r="K28" s="73">
        <f>SUMIFS(LGEData!$X$52:$X$170,LGEData!$F$52:$F$170,LGERateCaseDetail!K$4,LGEData!$C$52:$C$170,LGERateCaseDetail!$B28)</f>
        <v>0</v>
      </c>
      <c r="L28" s="74">
        <f>SUMIFS(LGEData!$T$52:$T$170,LGEData!$F$52:$F$170,LGERateCaseDetail!K$4,LGEData!$C$52:$C$170,LGERateCaseDetail!$B28)</f>
        <v>8075.4</v>
      </c>
      <c r="M28" s="59">
        <f>L28*VLOOKUP($D28,RateData!$A$1:$M$6,RateData!$D$2,FALSE)</f>
        <v>20753.777999999998</v>
      </c>
      <c r="N28" s="60">
        <f>L28*VLOOKUP($D28,RateData!$A$1:$M$6,RateData!$J$2,FALSE)</f>
        <v>22288.103999999996</v>
      </c>
      <c r="O28" s="73">
        <f>SUMIFS(LGEData!$X$52:$X$170,LGEData!$F$52:$F$170,LGERateCaseDetail!O$4,LGEData!$C$52:$C$170,LGERateCaseDetail!$B28)</f>
        <v>0</v>
      </c>
      <c r="P28" s="74">
        <f>SUMIFS(LGEData!$T$52:$T$170,LGEData!$F$52:$F$170,LGERateCaseDetail!O$4,LGEData!$C$52:$C$170,LGERateCaseDetail!$B28)</f>
        <v>8121.5</v>
      </c>
      <c r="Q28" s="59">
        <f>P28*VLOOKUP($D28,RateData!$A$1:$M$6,RateData!$D$2,FALSE)</f>
        <v>20872.254999999997</v>
      </c>
      <c r="R28" s="60">
        <f>P28*VLOOKUP($D28,RateData!$A$1:$M$6,RateData!$J$2,FALSE)</f>
        <v>22415.339999999997</v>
      </c>
      <c r="S28" s="73">
        <f>SUMIFS(LGEData!$X$52:$X$170,LGEData!$F$52:$F$170,LGERateCaseDetail!S$4,LGEData!$C$52:$C$170,LGERateCaseDetail!$B28)</f>
        <v>0</v>
      </c>
      <c r="T28" s="74">
        <f>SUMIFS(LGEData!$T$52:$T$170,LGEData!$F$52:$F$170,LGERateCaseDetail!S$4,LGEData!$C$52:$C$170,LGERateCaseDetail!$B28)</f>
        <v>7985.9</v>
      </c>
      <c r="U28" s="59">
        <f>T28*VLOOKUP($D28,RateData!$A$1:$M$6,RateData!$D$2,FALSE)</f>
        <v>20523.762999999999</v>
      </c>
      <c r="V28" s="60">
        <f>T28*VLOOKUP($D28,RateData!$A$1:$M$6,RateData!$J$2,FALSE)</f>
        <v>22041.083999999999</v>
      </c>
      <c r="W28" s="73">
        <f>SUMIFS(LGEData!$X$52:$X$170,LGEData!$F$52:$F$170,LGERateCaseDetail!W$4,LGEData!$C$52:$C$170,LGERateCaseDetail!$B28)</f>
        <v>0</v>
      </c>
      <c r="X28" s="74">
        <f>SUMIFS(LGEData!$T$52:$T$170,LGEData!$F$52:$F$170,LGERateCaseDetail!W$4,LGEData!$C$52:$C$170,LGERateCaseDetail!$B28)</f>
        <v>8504.5</v>
      </c>
      <c r="Y28" s="59">
        <f>X28*VLOOKUP($D28,RateData!$A$1:$M$6,RateData!$D$2,FALSE)</f>
        <v>21856.564999999999</v>
      </c>
      <c r="Z28" s="60">
        <f>X28*VLOOKUP($D28,RateData!$A$1:$M$6,RateData!$J$2,FALSE)</f>
        <v>23472.42</v>
      </c>
      <c r="AA28" s="73">
        <f>SUMIFS(LGEData!$X$52:$X$170,LGEData!$F$52:$F$170,LGERateCaseDetail!AA$4,LGEData!$C$52:$C$170,LGERateCaseDetail!$B28)</f>
        <v>0</v>
      </c>
      <c r="AB28" s="74">
        <f>SUMIFS(LGEData!$T$52:$T$170,LGEData!$F$52:$F$170,LGERateCaseDetail!AA$4,LGEData!$C$52:$C$170,LGERateCaseDetail!$B28)</f>
        <v>8160</v>
      </c>
      <c r="AC28" s="59">
        <f>AB28*VLOOKUP($D28,RateData!$A$1:$M$6,RateData!$D$2,FALSE)</f>
        <v>20971.199999999997</v>
      </c>
      <c r="AD28" s="60">
        <f>AB28*VLOOKUP($D28,RateData!$A$1:$M$6,RateData!$J$2,FALSE)</f>
        <v>22521.599999999999</v>
      </c>
      <c r="AE28" s="73">
        <f>SUMIFS(LGEData!$X$52:$X$170,LGEData!$F$52:$F$170,LGERateCaseDetail!AE$4,LGEData!$C$52:$C$170,LGERateCaseDetail!$B28)</f>
        <v>0</v>
      </c>
      <c r="AF28" s="74">
        <f>SUMIFS(LGEData!$T$52:$T$170,LGEData!$F$52:$F$170,LGERateCaseDetail!AE$4,LGEData!$C$52:$C$170,LGERateCaseDetail!$B28)</f>
        <v>8350.5</v>
      </c>
      <c r="AG28" s="59">
        <f>AF28*VLOOKUP($D28,RateData!$A$1:$M$6,RateData!$D$2,FALSE)</f>
        <v>21460.785</v>
      </c>
      <c r="AH28" s="60">
        <f>AF28*VLOOKUP($D28,RateData!$A$1:$M$6,RateData!$J$2,FALSE)</f>
        <v>23047.379999999997</v>
      </c>
      <c r="AI28" s="73">
        <f>SUMIFS(LGEData!$X$52:$X$170,LGEData!$F$52:$F$170,LGERateCaseDetail!AI$4,LGEData!$C$52:$C$170,LGERateCaseDetail!$B28)</f>
        <v>0</v>
      </c>
      <c r="AJ28" s="74">
        <f>SUMIFS(LGEData!$T$52:$T$170,LGEData!$F$52:$F$170,LGERateCaseDetail!AI$4,LGEData!$C$52:$C$170,LGERateCaseDetail!$B28)</f>
        <v>8200.6</v>
      </c>
      <c r="AK28" s="59">
        <f>AJ28*VLOOKUP($D28,RateData!$A$1:$M$6,RateData!$D$2,FALSE)</f>
        <v>21075.542000000001</v>
      </c>
      <c r="AL28" s="60">
        <f>AJ28*VLOOKUP($D28,RateData!$A$1:$M$6,RateData!$J$2,FALSE)</f>
        <v>22633.655999999999</v>
      </c>
      <c r="AM28" s="73">
        <f>SUMIFS(LGEData!$X$52:$X$170,LGEData!$F$52:$F$170,LGERateCaseDetail!AM$4,LGEData!$C$52:$C$170,LGERateCaseDetail!$B28)</f>
        <v>0</v>
      </c>
      <c r="AN28" s="74">
        <f>SUMIFS(LGEData!$T$52:$T$170,LGEData!$F$52:$F$170,LGERateCaseDetail!AM$4,LGEData!$C$52:$C$170,LGERateCaseDetail!$B28)</f>
        <v>8371.7999999999993</v>
      </c>
      <c r="AO28" s="59">
        <f>AN28*VLOOKUP($D28,RateData!$A$1:$M$6,RateData!$D$2,FALSE)</f>
        <v>21515.525999999998</v>
      </c>
      <c r="AP28" s="60">
        <f>AN28*VLOOKUP($D28,RateData!$A$1:$M$6,RateData!$J$2,FALSE)</f>
        <v>23106.167999999998</v>
      </c>
      <c r="AQ28" s="73">
        <f>SUMIFS(LGEData!$X$52:$X$170,LGEData!$F$52:$F$170,LGERateCaseDetail!AQ$4,LGEData!$C$52:$C$170,LGERateCaseDetail!$B28)</f>
        <v>0</v>
      </c>
      <c r="AR28" s="74">
        <f>SUMIFS(LGEData!$T$52:$T$170,LGEData!$F$52:$F$170,LGERateCaseDetail!AQ$4,LGEData!$C$52:$C$170,LGERateCaseDetail!$B28)</f>
        <v>8329.9</v>
      </c>
      <c r="AS28" s="59">
        <f>AR28*VLOOKUP($D28,RateData!$A$1:$M$6,RateData!$D$2,FALSE)</f>
        <v>21407.842999999997</v>
      </c>
      <c r="AT28" s="60">
        <f>AR28*VLOOKUP($D28,RateData!$A$1:$M$6,RateData!$J$2,FALSE)</f>
        <v>22990.523999999998</v>
      </c>
      <c r="AU28" s="73">
        <f>SUMIFS(LGEData!$X$52:$X$170,LGEData!$F$52:$F$170,LGERateCaseDetail!AU$4,LGEData!$C$52:$C$170,LGERateCaseDetail!$B28)</f>
        <v>0</v>
      </c>
      <c r="AV28" s="74">
        <f>SUMIFS(LGEData!$T$52:$T$170,LGEData!$F$52:$F$170,LGERateCaseDetail!AU$4,LGEData!$C$52:$C$170,LGERateCaseDetail!$B28)</f>
        <v>8629.9</v>
      </c>
      <c r="AW28" s="59">
        <f>AV28*VLOOKUP($D28,RateData!$A$1:$M$6,RateData!$D$2,FALSE)</f>
        <v>22178.842999999997</v>
      </c>
      <c r="AX28" s="60">
        <f>AV28*VLOOKUP($D28,RateData!$A$1:$M$6,RateData!$J$2,FALSE)</f>
        <v>23818.523999999998</v>
      </c>
      <c r="AY28" s="73">
        <f>SUMIFS(LGEData!$X$52:$X$170,LGEData!$F$52:$F$170,LGERateCaseDetail!AY$4,LGEData!$C$52:$C$170,LGERateCaseDetail!$B28)</f>
        <v>0</v>
      </c>
      <c r="AZ28" s="74">
        <f>SUMIFS(LGEData!$T$52:$T$170,LGEData!$F$52:$F$170,LGERateCaseDetail!AY$4,LGEData!$C$52:$C$170,LGERateCaseDetail!$B28)</f>
        <v>8420.1</v>
      </c>
      <c r="BA28" s="59">
        <f>AZ28*VLOOKUP($D28,RateData!$A$1:$M$6,RateData!$D$2,FALSE)</f>
        <v>21639.656999999999</v>
      </c>
      <c r="BB28" s="60">
        <f>AZ28*VLOOKUP($D28,RateData!$A$1:$M$6,RateData!$J$2,FALSE)</f>
        <v>23239.475999999999</v>
      </c>
      <c r="BC28" s="73">
        <f t="shared" ref="BC28:BF34" si="4">SUM(G28,K28,O28,S28,W28,AA28,AE28,AI28,AM28,AQ28,AU28,AY28)</f>
        <v>0</v>
      </c>
      <c r="BD28" s="74">
        <f t="shared" si="4"/>
        <v>99135.999999999985</v>
      </c>
      <c r="BE28" s="59">
        <f t="shared" si="4"/>
        <v>254779.52000000002</v>
      </c>
      <c r="BF28" s="60">
        <f t="shared" si="4"/>
        <v>273615.35999999999</v>
      </c>
    </row>
    <row r="29" spans="1:58">
      <c r="B29" s="55" t="s">
        <v>30</v>
      </c>
      <c r="C29" s="38" t="s">
        <v>32</v>
      </c>
      <c r="D29" s="38" t="s">
        <v>54</v>
      </c>
      <c r="E29" s="38" t="s">
        <v>20</v>
      </c>
      <c r="G29" s="75">
        <f>SUMIFS(LGEData!$X$52:$X$170,LGEData!$F$52:$F$170,LGERateCaseDetail!G$4,LGEData!$C$52:$C$170,LGERateCaseDetail!$B29)</f>
        <v>0</v>
      </c>
      <c r="H29" s="76">
        <f>SUMIFS(LGEData!$T$52:$T$170,LGEData!$F$52:$F$170,LGERateCaseDetail!G$4,LGEData!$C$52:$C$170,LGERateCaseDetail!$B29)</f>
        <v>32449.7</v>
      </c>
      <c r="I29" s="63">
        <f>H29*VLOOKUP($D29,RateData!$A$1:$M$6,RateData!$D$2,FALSE)</f>
        <v>83395.728999999992</v>
      </c>
      <c r="J29" s="64">
        <f>H29*VLOOKUP($D29,RateData!$A$1:$M$6,RateData!$J$2,FALSE)</f>
        <v>89561.171999999991</v>
      </c>
      <c r="K29" s="75">
        <f>SUMIFS(LGEData!$X$52:$X$170,LGEData!$F$52:$F$170,LGERateCaseDetail!K$4,LGEData!$C$52:$C$170,LGERateCaseDetail!$B29)</f>
        <v>0</v>
      </c>
      <c r="L29" s="76">
        <f>SUMIFS(LGEData!$T$52:$T$170,LGEData!$F$52:$F$170,LGERateCaseDetail!K$4,LGEData!$C$52:$C$170,LGERateCaseDetail!$B29)</f>
        <v>32809</v>
      </c>
      <c r="M29" s="63">
        <f>L29*VLOOKUP($D29,RateData!$A$1:$M$6,RateData!$D$2,FALSE)</f>
        <v>84319.12999999999</v>
      </c>
      <c r="N29" s="64">
        <f>L29*VLOOKUP($D29,RateData!$A$1:$M$6,RateData!$J$2,FALSE)</f>
        <v>90552.84</v>
      </c>
      <c r="O29" s="75">
        <f>SUMIFS(LGEData!$X$52:$X$170,LGEData!$F$52:$F$170,LGERateCaseDetail!O$4,LGEData!$C$52:$C$170,LGERateCaseDetail!$B29)</f>
        <v>0</v>
      </c>
      <c r="P29" s="76">
        <f>SUMIFS(LGEData!$T$52:$T$170,LGEData!$F$52:$F$170,LGERateCaseDetail!O$4,LGEData!$C$52:$C$170,LGERateCaseDetail!$B29)</f>
        <v>32837</v>
      </c>
      <c r="Q29" s="63">
        <f>P29*VLOOKUP($D29,RateData!$A$1:$M$6,RateData!$D$2,FALSE)</f>
        <v>84391.09</v>
      </c>
      <c r="R29" s="64">
        <f>P29*VLOOKUP($D29,RateData!$A$1:$M$6,RateData!$J$2,FALSE)</f>
        <v>90630.12</v>
      </c>
      <c r="S29" s="75">
        <f>SUMIFS(LGEData!$X$52:$X$170,LGEData!$F$52:$F$170,LGERateCaseDetail!S$4,LGEData!$C$52:$C$170,LGERateCaseDetail!$B29)</f>
        <v>0</v>
      </c>
      <c r="T29" s="76">
        <f>SUMIFS(LGEData!$T$52:$T$170,LGEData!$F$52:$F$170,LGERateCaseDetail!S$4,LGEData!$C$52:$C$170,LGERateCaseDetail!$B29)</f>
        <v>32988.800000000003</v>
      </c>
      <c r="U29" s="63">
        <f>T29*VLOOKUP($D29,RateData!$A$1:$M$6,RateData!$D$2,FALSE)</f>
        <v>84781.216</v>
      </c>
      <c r="V29" s="64">
        <f>T29*VLOOKUP($D29,RateData!$A$1:$M$6,RateData!$J$2,FALSE)</f>
        <v>91049.088000000003</v>
      </c>
      <c r="W29" s="75">
        <f>SUMIFS(LGEData!$X$52:$X$170,LGEData!$F$52:$F$170,LGERateCaseDetail!W$4,LGEData!$C$52:$C$170,LGERateCaseDetail!$B29)</f>
        <v>0</v>
      </c>
      <c r="X29" s="76">
        <f>SUMIFS(LGEData!$T$52:$T$170,LGEData!$F$52:$F$170,LGERateCaseDetail!W$4,LGEData!$C$52:$C$170,LGERateCaseDetail!$B29)</f>
        <v>33443.300000000003</v>
      </c>
      <c r="Y29" s="63">
        <f>X29*VLOOKUP($D29,RateData!$A$1:$M$6,RateData!$D$2,FALSE)</f>
        <v>85949.281000000003</v>
      </c>
      <c r="Z29" s="64">
        <f>X29*VLOOKUP($D29,RateData!$A$1:$M$6,RateData!$J$2,FALSE)</f>
        <v>92303.508000000002</v>
      </c>
      <c r="AA29" s="75">
        <f>SUMIFS(LGEData!$X$52:$X$170,LGEData!$F$52:$F$170,LGERateCaseDetail!AA$4,LGEData!$C$52:$C$170,LGERateCaseDetail!$B29)</f>
        <v>0</v>
      </c>
      <c r="AB29" s="76">
        <f>SUMIFS(LGEData!$T$52:$T$170,LGEData!$F$52:$F$170,LGERateCaseDetail!AA$4,LGEData!$C$52:$C$170,LGERateCaseDetail!$B29)</f>
        <v>32697.599999999999</v>
      </c>
      <c r="AC29" s="63">
        <f>AB29*VLOOKUP($D29,RateData!$A$1:$M$6,RateData!$D$2,FALSE)</f>
        <v>84032.831999999995</v>
      </c>
      <c r="AD29" s="64">
        <f>AB29*VLOOKUP($D29,RateData!$A$1:$M$6,RateData!$J$2,FALSE)</f>
        <v>90245.375999999989</v>
      </c>
      <c r="AE29" s="75">
        <f>SUMIFS(LGEData!$X$52:$X$170,LGEData!$F$52:$F$170,LGERateCaseDetail!AE$4,LGEData!$C$52:$C$170,LGERateCaseDetail!$B29)</f>
        <v>0</v>
      </c>
      <c r="AF29" s="76">
        <f>SUMIFS(LGEData!$T$52:$T$170,LGEData!$F$52:$F$170,LGERateCaseDetail!AE$4,LGEData!$C$52:$C$170,LGERateCaseDetail!$B29)</f>
        <v>32382</v>
      </c>
      <c r="AG29" s="63">
        <f>AF29*VLOOKUP($D29,RateData!$A$1:$M$6,RateData!$D$2,FALSE)</f>
        <v>83221.739999999991</v>
      </c>
      <c r="AH29" s="64">
        <f>AF29*VLOOKUP($D29,RateData!$A$1:$M$6,RateData!$J$2,FALSE)</f>
        <v>89374.319999999992</v>
      </c>
      <c r="AI29" s="75">
        <f>SUMIFS(LGEData!$X$52:$X$170,LGEData!$F$52:$F$170,LGERateCaseDetail!AI$4,LGEData!$C$52:$C$170,LGERateCaseDetail!$B29)</f>
        <v>0</v>
      </c>
      <c r="AJ29" s="76">
        <f>SUMIFS(LGEData!$T$52:$T$170,LGEData!$F$52:$F$170,LGERateCaseDetail!AI$4,LGEData!$C$52:$C$170,LGERateCaseDetail!$B29)</f>
        <v>33415.699999999997</v>
      </c>
      <c r="AK29" s="63">
        <f>AJ29*VLOOKUP($D29,RateData!$A$1:$M$6,RateData!$D$2,FALSE)</f>
        <v>85878.348999999987</v>
      </c>
      <c r="AL29" s="64">
        <f>AJ29*VLOOKUP($D29,RateData!$A$1:$M$6,RateData!$J$2,FALSE)</f>
        <v>92227.33199999998</v>
      </c>
      <c r="AM29" s="75">
        <f>SUMIFS(LGEData!$X$52:$X$170,LGEData!$F$52:$F$170,LGERateCaseDetail!AM$4,LGEData!$C$52:$C$170,LGERateCaseDetail!$B29)</f>
        <v>0</v>
      </c>
      <c r="AN29" s="76">
        <f>SUMIFS(LGEData!$T$52:$T$170,LGEData!$F$52:$F$170,LGERateCaseDetail!AM$4,LGEData!$C$52:$C$170,LGERateCaseDetail!$B29)</f>
        <v>32792.1</v>
      </c>
      <c r="AO29" s="63">
        <f>AN29*VLOOKUP($D29,RateData!$A$1:$M$6,RateData!$D$2,FALSE)</f>
        <v>84275.696999999986</v>
      </c>
      <c r="AP29" s="64">
        <f>AN29*VLOOKUP($D29,RateData!$A$1:$M$6,RateData!$J$2,FALSE)</f>
        <v>90506.195999999982</v>
      </c>
      <c r="AQ29" s="75">
        <f>SUMIFS(LGEData!$X$52:$X$170,LGEData!$F$52:$F$170,LGERateCaseDetail!AQ$4,LGEData!$C$52:$C$170,LGERateCaseDetail!$B29)</f>
        <v>0</v>
      </c>
      <c r="AR29" s="76">
        <f>SUMIFS(LGEData!$T$52:$T$170,LGEData!$F$52:$F$170,LGERateCaseDetail!AQ$4,LGEData!$C$52:$C$170,LGERateCaseDetail!$B29)</f>
        <v>32315.4</v>
      </c>
      <c r="AS29" s="63">
        <f>AR29*VLOOKUP($D29,RateData!$A$1:$M$6,RateData!$D$2,FALSE)</f>
        <v>83050.577999999994</v>
      </c>
      <c r="AT29" s="64">
        <f>AR29*VLOOKUP($D29,RateData!$A$1:$M$6,RateData!$J$2,FALSE)</f>
        <v>89190.504000000001</v>
      </c>
      <c r="AU29" s="75">
        <f>SUMIFS(LGEData!$X$52:$X$170,LGEData!$F$52:$F$170,LGERateCaseDetail!AU$4,LGEData!$C$52:$C$170,LGERateCaseDetail!$B29)</f>
        <v>0</v>
      </c>
      <c r="AV29" s="76">
        <f>SUMIFS(LGEData!$T$52:$T$170,LGEData!$F$52:$F$170,LGERateCaseDetail!AU$4,LGEData!$C$52:$C$170,LGERateCaseDetail!$B29)</f>
        <v>25082.5</v>
      </c>
      <c r="AW29" s="63">
        <f>AV29*VLOOKUP($D29,RateData!$A$1:$M$6,RateData!$D$2,FALSE)</f>
        <v>64462.024999999994</v>
      </c>
      <c r="AX29" s="64">
        <f>AV29*VLOOKUP($D29,RateData!$A$1:$M$6,RateData!$J$2,FALSE)</f>
        <v>69227.7</v>
      </c>
      <c r="AY29" s="75">
        <f>SUMIFS(LGEData!$X$52:$X$170,LGEData!$F$52:$F$170,LGERateCaseDetail!AY$4,LGEData!$C$52:$C$170,LGERateCaseDetail!$B29)</f>
        <v>0</v>
      </c>
      <c r="AZ29" s="76">
        <f>SUMIFS(LGEData!$T$52:$T$170,LGEData!$F$52:$F$170,LGERateCaseDetail!AY$4,LGEData!$C$52:$C$170,LGERateCaseDetail!$B29)</f>
        <v>32837</v>
      </c>
      <c r="BA29" s="63">
        <f>AZ29*VLOOKUP($D29,RateData!$A$1:$M$6,RateData!$D$2,FALSE)</f>
        <v>84391.09</v>
      </c>
      <c r="BB29" s="64">
        <f>AZ29*VLOOKUP($D29,RateData!$A$1:$M$6,RateData!$J$2,FALSE)</f>
        <v>90630.12</v>
      </c>
      <c r="BC29" s="75">
        <f t="shared" si="4"/>
        <v>0</v>
      </c>
      <c r="BD29" s="76">
        <f t="shared" si="4"/>
        <v>386050.1</v>
      </c>
      <c r="BE29" s="63">
        <f t="shared" si="4"/>
        <v>992148.75699999975</v>
      </c>
      <c r="BF29" s="64">
        <f t="shared" si="4"/>
        <v>1065498.2759999998</v>
      </c>
    </row>
    <row r="30" spans="1:58">
      <c r="B30" s="65" t="s">
        <v>33</v>
      </c>
      <c r="C30" s="38" t="s">
        <v>55</v>
      </c>
      <c r="D30" s="38" t="s">
        <v>56</v>
      </c>
      <c r="E30" s="56" t="s">
        <v>35</v>
      </c>
      <c r="G30" s="75">
        <f>SUMIFS(LGEData!$X$52:$X$170,LGEData!$F$52:$F$170,LGERateCaseDetail!G$4,LGEData!$C$52:$C$170,LGERateCaseDetail!$B30)</f>
        <v>1920</v>
      </c>
      <c r="H30" s="76">
        <f>SUMIFS(LGEData!$T$52:$T$170,LGEData!$F$52:$F$170,LGERateCaseDetail!G$4,LGEData!$C$52:$C$170,LGERateCaseDetail!$B30)</f>
        <v>2507.4899999999998</v>
      </c>
      <c r="I30" s="63">
        <f>G30*VLOOKUP($D30,RateData!$A$1:$M$6,RateData!$D$2,FALSE)</f>
        <v>8006.4</v>
      </c>
      <c r="J30" s="64">
        <f>H30*VLOOKUP($D30,RateData!$A$1:$M$6,RateData!$J$2,FALSE)</f>
        <v>9327.862799999999</v>
      </c>
      <c r="K30" s="75">
        <f>SUMIFS(LGEData!$X$52:$X$170,LGEData!$F$52:$F$170,LGERateCaseDetail!K$4,LGEData!$C$52:$C$170,LGERateCaseDetail!$B30)</f>
        <v>1920</v>
      </c>
      <c r="L30" s="76">
        <f>SUMIFS(LGEData!$T$52:$T$170,LGEData!$F$52:$F$170,LGERateCaseDetail!K$4,LGEData!$C$52:$C$170,LGERateCaseDetail!$B30)</f>
        <v>2557.5700000000002</v>
      </c>
      <c r="M30" s="63">
        <f>K30*VLOOKUP($D30,RateData!$A$1:$M$6,RateData!$D$2,FALSE)</f>
        <v>8006.4</v>
      </c>
      <c r="N30" s="64">
        <f>L30*VLOOKUP($D30,RateData!$A$1:$M$6,RateData!$J$2,FALSE)</f>
        <v>9514.1604000000007</v>
      </c>
      <c r="O30" s="75">
        <f>SUMIFS(LGEData!$X$52:$X$170,LGEData!$F$52:$F$170,LGERateCaseDetail!O$4,LGEData!$C$52:$C$170,LGERateCaseDetail!$B30)</f>
        <v>1920</v>
      </c>
      <c r="P30" s="76">
        <f>SUMIFS(LGEData!$T$52:$T$170,LGEData!$F$52:$F$170,LGERateCaseDetail!O$4,LGEData!$C$52:$C$170,LGERateCaseDetail!$B30)</f>
        <v>2615.71</v>
      </c>
      <c r="Q30" s="63">
        <f>O30*VLOOKUP($D30,RateData!$A$1:$M$6,RateData!$D$2,FALSE)</f>
        <v>8006.4</v>
      </c>
      <c r="R30" s="64">
        <f>P30*VLOOKUP($D30,RateData!$A$1:$M$6,RateData!$J$2,FALSE)</f>
        <v>9730.4412000000011</v>
      </c>
      <c r="S30" s="75">
        <f>SUMIFS(LGEData!$X$52:$X$170,LGEData!$F$52:$F$170,LGERateCaseDetail!S$4,LGEData!$C$52:$C$170,LGERateCaseDetail!$B30)</f>
        <v>1997</v>
      </c>
      <c r="T30" s="76">
        <f>SUMIFS(LGEData!$T$52:$T$170,LGEData!$F$52:$F$170,LGERateCaseDetail!S$4,LGEData!$C$52:$C$170,LGERateCaseDetail!$B30)</f>
        <v>2615.71</v>
      </c>
      <c r="U30" s="63">
        <f>S30*VLOOKUP($D30,RateData!$A$1:$M$6,RateData!$D$2,FALSE)</f>
        <v>8327.49</v>
      </c>
      <c r="V30" s="64">
        <f>T30*VLOOKUP($D30,RateData!$A$1:$M$6,RateData!$J$2,FALSE)</f>
        <v>9730.4412000000011</v>
      </c>
      <c r="W30" s="75">
        <f>SUMIFS(LGEData!$X$52:$X$170,LGEData!$F$52:$F$170,LGERateCaseDetail!W$4,LGEData!$C$52:$C$170,LGERateCaseDetail!$B30)</f>
        <v>1997</v>
      </c>
      <c r="X30" s="76">
        <f>SUMIFS(LGEData!$T$52:$T$170,LGEData!$F$52:$F$170,LGERateCaseDetail!W$4,LGEData!$C$52:$C$170,LGERateCaseDetail!$B30)</f>
        <v>2615.71</v>
      </c>
      <c r="Y30" s="63">
        <f>W30*VLOOKUP($D30,RateData!$A$1:$M$6,RateData!$D$2,FALSE)</f>
        <v>8327.49</v>
      </c>
      <c r="Z30" s="64">
        <f>X30*VLOOKUP($D30,RateData!$A$1:$M$6,RateData!$J$2,FALSE)</f>
        <v>9730.4412000000011</v>
      </c>
      <c r="AA30" s="75">
        <f>SUMIFS(LGEData!$X$52:$X$170,LGEData!$F$52:$F$170,LGERateCaseDetail!AA$4,LGEData!$C$52:$C$170,LGERateCaseDetail!$B30)</f>
        <v>1997</v>
      </c>
      <c r="AB30" s="76">
        <f>SUMIFS(LGEData!$T$52:$T$170,LGEData!$F$52:$F$170,LGERateCaseDetail!AA$4,LGEData!$C$52:$C$170,LGERateCaseDetail!$B30)</f>
        <v>2665.97</v>
      </c>
      <c r="AC30" s="63">
        <f>AA30*VLOOKUP($D30,RateData!$A$1:$M$6,RateData!$D$2,FALSE)</f>
        <v>8327.49</v>
      </c>
      <c r="AD30" s="64">
        <f>AB30*VLOOKUP($D30,RateData!$A$1:$M$6,RateData!$J$2,FALSE)</f>
        <v>9917.4084000000003</v>
      </c>
      <c r="AE30" s="75">
        <f>SUMIFS(LGEData!$X$52:$X$170,LGEData!$F$52:$F$170,LGERateCaseDetail!AE$4,LGEData!$C$52:$C$170,LGERateCaseDetail!$B30)</f>
        <v>4147</v>
      </c>
      <c r="AF30" s="76">
        <f>SUMIFS(LGEData!$T$52:$T$170,LGEData!$F$52:$F$170,LGERateCaseDetail!AE$4,LGEData!$C$52:$C$170,LGERateCaseDetail!$B30)</f>
        <v>2665.97</v>
      </c>
      <c r="AG30" s="63">
        <f>AE30*VLOOKUP($D30,RateData!$A$1:$M$6,RateData!$D$2,FALSE)</f>
        <v>17292.989999999998</v>
      </c>
      <c r="AH30" s="64">
        <f>AF30*VLOOKUP($D30,RateData!$A$1:$M$6,RateData!$J$2,FALSE)</f>
        <v>9917.4084000000003</v>
      </c>
      <c r="AI30" s="75">
        <f>SUMIFS(LGEData!$X$52:$X$170,LGEData!$F$52:$F$170,LGERateCaseDetail!AI$4,LGEData!$C$52:$C$170,LGERateCaseDetail!$B30)</f>
        <v>2227</v>
      </c>
      <c r="AJ30" s="76">
        <f>SUMIFS(LGEData!$T$52:$T$170,LGEData!$F$52:$F$170,LGERateCaseDetail!AI$4,LGEData!$C$52:$C$170,LGERateCaseDetail!$B30)</f>
        <v>2749.83</v>
      </c>
      <c r="AK30" s="63">
        <f>AI30*VLOOKUP($D30,RateData!$A$1:$M$6,RateData!$D$2,FALSE)</f>
        <v>9286.59</v>
      </c>
      <c r="AL30" s="64">
        <f>AJ30*VLOOKUP($D30,RateData!$A$1:$M$6,RateData!$J$2,FALSE)</f>
        <v>10229.3676</v>
      </c>
      <c r="AM30" s="75">
        <f>SUMIFS(LGEData!$X$52:$X$170,LGEData!$F$52:$F$170,LGERateCaseDetail!AM$4,LGEData!$C$52:$C$170,LGERateCaseDetail!$B30)</f>
        <v>2304</v>
      </c>
      <c r="AN30" s="76">
        <f>SUMIFS(LGEData!$T$52:$T$170,LGEData!$F$52:$F$170,LGERateCaseDetail!AM$4,LGEData!$C$52:$C$170,LGERateCaseDetail!$B30)</f>
        <v>2812.39</v>
      </c>
      <c r="AO30" s="63">
        <f>AM30*VLOOKUP($D30,RateData!$A$1:$M$6,RateData!$D$2,FALSE)</f>
        <v>9607.68</v>
      </c>
      <c r="AP30" s="64">
        <f>AN30*VLOOKUP($D30,RateData!$A$1:$M$6,RateData!$J$2,FALSE)</f>
        <v>10462.0908</v>
      </c>
      <c r="AQ30" s="75">
        <f>SUMIFS(LGEData!$X$52:$X$170,LGEData!$F$52:$F$170,LGERateCaseDetail!AQ$4,LGEData!$C$52:$C$170,LGERateCaseDetail!$B30)</f>
        <v>2381</v>
      </c>
      <c r="AR30" s="76">
        <f>SUMIFS(LGEData!$T$52:$T$170,LGEData!$F$52:$F$170,LGERateCaseDetail!AQ$4,LGEData!$C$52:$C$170,LGERateCaseDetail!$B30)</f>
        <v>2857.13</v>
      </c>
      <c r="AS30" s="63">
        <f>AQ30*VLOOKUP($D30,RateData!$A$1:$M$6,RateData!$D$2,FALSE)</f>
        <v>9928.77</v>
      </c>
      <c r="AT30" s="64">
        <f>AR30*VLOOKUP($D30,RateData!$A$1:$M$6,RateData!$J$2,FALSE)</f>
        <v>10628.5236</v>
      </c>
      <c r="AU30" s="75">
        <f>SUMIFS(LGEData!$X$52:$X$170,LGEData!$F$52:$F$170,LGERateCaseDetail!AU$4,LGEData!$C$52:$C$170,LGERateCaseDetail!$B30)</f>
        <v>0</v>
      </c>
      <c r="AV30" s="76">
        <f>SUMIFS(LGEData!$T$52:$T$170,LGEData!$F$52:$F$170,LGERateCaseDetail!AU$4,LGEData!$C$52:$C$170,LGERateCaseDetail!$B30)</f>
        <v>0</v>
      </c>
      <c r="AW30" s="63">
        <f>AU30*VLOOKUP($D30,RateData!$A$1:$M$6,RateData!$D$2,FALSE)</f>
        <v>0</v>
      </c>
      <c r="AX30" s="64">
        <f>AV30*VLOOKUP($D30,RateData!$A$1:$M$6,RateData!$J$2,FALSE)</f>
        <v>0</v>
      </c>
      <c r="AY30" s="75">
        <f>SUMIFS(LGEData!$X$52:$X$170,LGEData!$F$52:$F$170,LGERateCaseDetail!AY$4,LGEData!$C$52:$C$170,LGERateCaseDetail!$B30)</f>
        <v>27802</v>
      </c>
      <c r="AZ30" s="76">
        <f>SUMIFS(LGEData!$T$52:$T$170,LGEData!$F$52:$F$170,LGERateCaseDetail!AY$4,LGEData!$C$52:$C$170,LGERateCaseDetail!$B30)</f>
        <v>30579.66</v>
      </c>
      <c r="BA30" s="63">
        <f>AY30*VLOOKUP($D30,RateData!$A$1:$M$6,RateData!$D$2,FALSE)</f>
        <v>115934.34</v>
      </c>
      <c r="BB30" s="64">
        <f>AZ30*VLOOKUP($D30,RateData!$A$1:$M$6,RateData!$J$2,FALSE)</f>
        <v>113756.3352</v>
      </c>
      <c r="BC30" s="146">
        <f t="shared" si="4"/>
        <v>50612</v>
      </c>
      <c r="BD30" s="76">
        <f t="shared" si="4"/>
        <v>57243.14</v>
      </c>
      <c r="BE30" s="63">
        <f t="shared" si="4"/>
        <v>211052.03999999998</v>
      </c>
      <c r="BF30" s="64">
        <f t="shared" si="4"/>
        <v>212944.48080000002</v>
      </c>
    </row>
    <row r="31" spans="1:58">
      <c r="B31" s="55" t="s">
        <v>36</v>
      </c>
      <c r="C31" s="38" t="s">
        <v>38</v>
      </c>
      <c r="D31" s="38" t="s">
        <v>57</v>
      </c>
      <c r="E31" s="56" t="s">
        <v>35</v>
      </c>
      <c r="G31" s="75">
        <f>SUMIFS(LGEData!$X$52:$X$170,LGEData!$F$52:$F$170,LGERateCaseDetail!G$4,LGEData!$C$52:$C$170,LGERateCaseDetail!$B31)</f>
        <v>13594</v>
      </c>
      <c r="H31" s="76">
        <f>SUMIFS(LGEData!$T$52:$T$170,LGEData!$F$52:$F$170,LGERateCaseDetail!G$4,LGEData!$C$52:$C$170,LGERateCaseDetail!$B31)</f>
        <v>15519.54</v>
      </c>
      <c r="I31" s="63">
        <f>G31*VLOOKUP($D31,RateData!$A$1:$M$6,RateData!$D$2,FALSE)</f>
        <v>56686.979999999996</v>
      </c>
      <c r="J31" s="64">
        <f>H31*VLOOKUP($D31,RateData!$A$1:$M$6,RateData!$J$2,FALSE)</f>
        <v>57732.688800000004</v>
      </c>
      <c r="K31" s="75">
        <f>SUMIFS(LGEData!$X$52:$X$170,LGEData!$F$52:$F$170,LGERateCaseDetail!K$4,LGEData!$C$52:$C$170,LGERateCaseDetail!$B31)</f>
        <v>14170</v>
      </c>
      <c r="L31" s="76">
        <f>SUMIFS(LGEData!$T$52:$T$170,LGEData!$F$52:$F$170,LGERateCaseDetail!K$4,LGEData!$C$52:$C$170,LGERateCaseDetail!$B31)</f>
        <v>16319.41</v>
      </c>
      <c r="M31" s="63">
        <f>K31*VLOOKUP($D31,RateData!$A$1:$M$6,RateData!$D$2,FALSE)</f>
        <v>59088.9</v>
      </c>
      <c r="N31" s="64">
        <f>L31*VLOOKUP($D31,RateData!$A$1:$M$6,RateData!$J$2,FALSE)</f>
        <v>60708.205200000004</v>
      </c>
      <c r="O31" s="75">
        <f>SUMIFS(LGEData!$X$52:$X$170,LGEData!$F$52:$F$170,LGERateCaseDetail!O$4,LGEData!$C$52:$C$170,LGERateCaseDetail!$B31)</f>
        <v>14861</v>
      </c>
      <c r="P31" s="76">
        <f>SUMIFS(LGEData!$T$52:$T$170,LGEData!$F$52:$F$170,LGERateCaseDetail!O$4,LGEData!$C$52:$C$170,LGERateCaseDetail!$B31)</f>
        <v>16907.73</v>
      </c>
      <c r="Q31" s="63">
        <f>O31*VLOOKUP($D31,RateData!$A$1:$M$6,RateData!$D$2,FALSE)</f>
        <v>61970.369999999995</v>
      </c>
      <c r="R31" s="64">
        <f>P31*VLOOKUP($D31,RateData!$A$1:$M$6,RateData!$J$2,FALSE)</f>
        <v>62896.755600000004</v>
      </c>
      <c r="S31" s="75">
        <f>SUMIFS(LGEData!$X$52:$X$170,LGEData!$F$52:$F$170,LGERateCaseDetail!S$4,LGEData!$C$52:$C$170,LGERateCaseDetail!$B31)</f>
        <v>15206</v>
      </c>
      <c r="T31" s="76">
        <f>SUMIFS(LGEData!$T$52:$T$170,LGEData!$F$52:$F$170,LGERateCaseDetail!S$4,LGEData!$C$52:$C$170,LGERateCaseDetail!$B31)</f>
        <v>17332.53</v>
      </c>
      <c r="U31" s="63">
        <f>S31*VLOOKUP($D31,RateData!$A$1:$M$6,RateData!$D$2,FALSE)</f>
        <v>63409.02</v>
      </c>
      <c r="V31" s="64">
        <f>T31*VLOOKUP($D31,RateData!$A$1:$M$6,RateData!$J$2,FALSE)</f>
        <v>64477.011599999998</v>
      </c>
      <c r="W31" s="75">
        <f>SUMIFS(LGEData!$X$52:$X$170,LGEData!$F$52:$F$170,LGERateCaseDetail!W$4,LGEData!$C$52:$C$170,LGERateCaseDetail!$B31)</f>
        <v>15206</v>
      </c>
      <c r="X31" s="76">
        <f>SUMIFS(LGEData!$T$52:$T$170,LGEData!$F$52:$F$170,LGERateCaseDetail!W$4,LGEData!$C$52:$C$170,LGERateCaseDetail!$B31)</f>
        <v>17289.599999999999</v>
      </c>
      <c r="Y31" s="63">
        <f>W31*VLOOKUP($D31,RateData!$A$1:$M$6,RateData!$D$2,FALSE)</f>
        <v>63409.02</v>
      </c>
      <c r="Z31" s="64">
        <f>X31*VLOOKUP($D31,RateData!$A$1:$M$6,RateData!$J$2,FALSE)</f>
        <v>64317.311999999998</v>
      </c>
      <c r="AA31" s="75">
        <f>SUMIFS(LGEData!$X$52:$X$170,LGEData!$F$52:$F$170,LGERateCaseDetail!AA$4,LGEData!$C$52:$C$170,LGERateCaseDetail!$B31)</f>
        <v>10944</v>
      </c>
      <c r="AB31" s="76">
        <f>SUMIFS(LGEData!$T$52:$T$170,LGEData!$F$52:$F$170,LGERateCaseDetail!AA$4,LGEData!$C$52:$C$170,LGERateCaseDetail!$B31)</f>
        <v>12645.79</v>
      </c>
      <c r="AC31" s="63">
        <f>AA31*VLOOKUP($D31,RateData!$A$1:$M$6,RateData!$D$2,FALSE)</f>
        <v>45636.479999999996</v>
      </c>
      <c r="AD31" s="64">
        <f>AB31*VLOOKUP($D31,RateData!$A$1:$M$6,RateData!$J$2,FALSE)</f>
        <v>47042.338800000005</v>
      </c>
      <c r="AE31" s="75">
        <f>SUMIFS(LGEData!$X$52:$X$170,LGEData!$F$52:$F$170,LGERateCaseDetail!AE$4,LGEData!$C$52:$C$170,LGERateCaseDetail!$B31)</f>
        <v>12096</v>
      </c>
      <c r="AF31" s="76">
        <f>SUMIFS(LGEData!$T$52:$T$170,LGEData!$F$52:$F$170,LGERateCaseDetail!AE$4,LGEData!$C$52:$C$170,LGERateCaseDetail!$B31)</f>
        <v>13874.79</v>
      </c>
      <c r="AG31" s="63">
        <f>AE31*VLOOKUP($D31,RateData!$A$1:$M$6,RateData!$D$2,FALSE)</f>
        <v>50440.32</v>
      </c>
      <c r="AH31" s="64">
        <f>AF31*VLOOKUP($D31,RateData!$A$1:$M$6,RateData!$J$2,FALSE)</f>
        <v>51614.218800000002</v>
      </c>
      <c r="AI31" s="75">
        <f>SUMIFS(LGEData!$X$52:$X$170,LGEData!$F$52:$F$170,LGERateCaseDetail!AI$4,LGEData!$C$52:$C$170,LGERateCaseDetail!$B31)</f>
        <v>13248</v>
      </c>
      <c r="AJ31" s="76">
        <f>SUMIFS(LGEData!$T$52:$T$170,LGEData!$F$52:$F$170,LGERateCaseDetail!AI$4,LGEData!$C$52:$C$170,LGERateCaseDetail!$B31)</f>
        <v>15390.74</v>
      </c>
      <c r="AK31" s="63">
        <f>AI31*VLOOKUP($D31,RateData!$A$1:$M$6,RateData!$D$2,FALSE)</f>
        <v>55244.159999999996</v>
      </c>
      <c r="AL31" s="64">
        <f>AJ31*VLOOKUP($D31,RateData!$A$1:$M$6,RateData!$J$2,FALSE)</f>
        <v>57253.552800000005</v>
      </c>
      <c r="AM31" s="75">
        <f>SUMIFS(LGEData!$X$52:$X$170,LGEData!$F$52:$F$170,LGERateCaseDetail!AM$4,LGEData!$C$52:$C$170,LGERateCaseDetail!$B31)</f>
        <v>10368</v>
      </c>
      <c r="AN31" s="76">
        <f>SUMIFS(LGEData!$T$52:$T$170,LGEData!$F$52:$F$170,LGERateCaseDetail!AM$4,LGEData!$C$52:$C$170,LGERateCaseDetail!$B31)</f>
        <v>11974.15</v>
      </c>
      <c r="AO31" s="63">
        <f>AM31*VLOOKUP($D31,RateData!$A$1:$M$6,RateData!$D$2,FALSE)</f>
        <v>43234.559999999998</v>
      </c>
      <c r="AP31" s="64">
        <f>AN31*VLOOKUP($D31,RateData!$A$1:$M$6,RateData!$J$2,FALSE)</f>
        <v>44543.838000000003</v>
      </c>
      <c r="AQ31" s="75">
        <f>SUMIFS(LGEData!$X$52:$X$170,LGEData!$F$52:$F$170,LGERateCaseDetail!AQ$4,LGEData!$C$52:$C$170,LGERateCaseDetail!$B31)</f>
        <v>13478</v>
      </c>
      <c r="AR31" s="76">
        <f>SUMIFS(LGEData!$T$52:$T$170,LGEData!$F$52:$F$170,LGERateCaseDetail!AQ$4,LGEData!$C$52:$C$170,LGERateCaseDetail!$B31)</f>
        <v>15200.29</v>
      </c>
      <c r="AS31" s="63">
        <f>AQ31*VLOOKUP($D31,RateData!$A$1:$M$6,RateData!$D$2,FALSE)</f>
        <v>56203.26</v>
      </c>
      <c r="AT31" s="64">
        <f>AR31*VLOOKUP($D31,RateData!$A$1:$M$6,RateData!$J$2,FALSE)</f>
        <v>56545.078800000003</v>
      </c>
      <c r="AU31" s="75">
        <f>SUMIFS(LGEData!$X$52:$X$170,LGEData!$F$52:$F$170,LGERateCaseDetail!AU$4,LGEData!$C$52:$C$170,LGERateCaseDetail!$B31)</f>
        <v>13248</v>
      </c>
      <c r="AV31" s="76">
        <f>SUMIFS(LGEData!$T$52:$T$170,LGEData!$F$52:$F$170,LGERateCaseDetail!AU$4,LGEData!$C$52:$C$170,LGERateCaseDetail!$B31)</f>
        <v>14996.37</v>
      </c>
      <c r="AW31" s="63">
        <f>AU31*VLOOKUP($D31,RateData!$A$1:$M$6,RateData!$D$2,FALSE)</f>
        <v>55244.159999999996</v>
      </c>
      <c r="AX31" s="64">
        <f>AV31*VLOOKUP($D31,RateData!$A$1:$M$6,RateData!$J$2,FALSE)</f>
        <v>55786.496400000004</v>
      </c>
      <c r="AY31" s="75">
        <f>SUMIFS(LGEData!$X$52:$X$170,LGEData!$F$52:$F$170,LGERateCaseDetail!AY$4,LGEData!$C$52:$C$170,LGERateCaseDetail!$B31)</f>
        <v>13709</v>
      </c>
      <c r="AZ31" s="76">
        <f>SUMIFS(LGEData!$T$52:$T$170,LGEData!$F$52:$F$170,LGERateCaseDetail!AY$4,LGEData!$C$52:$C$170,LGERateCaseDetail!$B31)</f>
        <v>15732.29</v>
      </c>
      <c r="BA31" s="63">
        <f>AY31*VLOOKUP($D31,RateData!$A$1:$M$6,RateData!$D$2,FALSE)</f>
        <v>57166.53</v>
      </c>
      <c r="BB31" s="64">
        <f>AZ31*VLOOKUP($D31,RateData!$A$1:$M$6,RateData!$J$2,FALSE)</f>
        <v>58524.118800000004</v>
      </c>
      <c r="BC31" s="75">
        <f t="shared" si="4"/>
        <v>160128</v>
      </c>
      <c r="BD31" s="76">
        <f t="shared" si="4"/>
        <v>183183.23000000004</v>
      </c>
      <c r="BE31" s="63">
        <f t="shared" si="4"/>
        <v>667733.76000000001</v>
      </c>
      <c r="BF31" s="64">
        <f t="shared" si="4"/>
        <v>681441.61560000014</v>
      </c>
    </row>
    <row r="32" spans="1:58">
      <c r="B32" s="55" t="s">
        <v>39</v>
      </c>
      <c r="C32" s="38" t="s">
        <v>41</v>
      </c>
      <c r="D32" s="38" t="s">
        <v>57</v>
      </c>
      <c r="E32" s="56" t="s">
        <v>35</v>
      </c>
      <c r="G32" s="75">
        <f>SUMIFS(LGEData!$X$52:$X$170,LGEData!$F$52:$F$170,LGERateCaseDetail!G$4,LGEData!$C$52:$C$170,LGERateCaseDetail!$B32)</f>
        <v>9965</v>
      </c>
      <c r="H32" s="76">
        <f>SUMIFS(LGEData!$T$52:$T$170,LGEData!$F$52:$F$170,LGERateCaseDetail!G$4,LGEData!$C$52:$C$170,LGERateCaseDetail!$B32)</f>
        <v>3994.8</v>
      </c>
      <c r="I32" s="63">
        <f>G32*VLOOKUP($D32,RateData!$A$1:$M$6,RateData!$D$2,FALSE)</f>
        <v>41554.050000000003</v>
      </c>
      <c r="J32" s="64">
        <f>H32*VLOOKUP($D32,RateData!$A$1:$M$6,RateData!$J$2,FALSE)</f>
        <v>14860.656000000001</v>
      </c>
      <c r="K32" s="75">
        <f>SUMIFS(LGEData!$X$52:$X$170,LGEData!$F$52:$F$170,LGERateCaseDetail!K$4,LGEData!$C$52:$C$170,LGERateCaseDetail!$B32)</f>
        <v>9965</v>
      </c>
      <c r="L32" s="76">
        <f>SUMIFS(LGEData!$T$52:$T$170,LGEData!$F$52:$F$170,LGERateCaseDetail!K$4,LGEData!$C$52:$C$170,LGERateCaseDetail!$B32)</f>
        <v>5155.12</v>
      </c>
      <c r="M32" s="63">
        <f>K32*VLOOKUP($D32,RateData!$A$1:$M$6,RateData!$D$2,FALSE)</f>
        <v>41554.050000000003</v>
      </c>
      <c r="N32" s="64">
        <f>L32*VLOOKUP($D32,RateData!$A$1:$M$6,RateData!$J$2,FALSE)</f>
        <v>19177.046399999999</v>
      </c>
      <c r="O32" s="75">
        <f>SUMIFS(LGEData!$X$52:$X$170,LGEData!$F$52:$F$170,LGERateCaseDetail!O$4,LGEData!$C$52:$C$170,LGERateCaseDetail!$B32)</f>
        <v>9907</v>
      </c>
      <c r="P32" s="76">
        <f>SUMIFS(LGEData!$T$52:$T$170,LGEData!$F$52:$F$170,LGERateCaseDetail!O$4,LGEData!$C$52:$C$170,LGERateCaseDetail!$B32)</f>
        <v>7633.03</v>
      </c>
      <c r="Q32" s="63">
        <f>O32*VLOOKUP($D32,RateData!$A$1:$M$6,RateData!$D$2,FALSE)</f>
        <v>41312.19</v>
      </c>
      <c r="R32" s="64">
        <f>P32*VLOOKUP($D32,RateData!$A$1:$M$6,RateData!$J$2,FALSE)</f>
        <v>28394.871600000002</v>
      </c>
      <c r="S32" s="75">
        <f>SUMIFS(LGEData!$X$52:$X$170,LGEData!$F$52:$F$170,LGERateCaseDetail!S$4,LGEData!$C$52:$C$170,LGERateCaseDetail!$B32)</f>
        <v>9907</v>
      </c>
      <c r="T32" s="76">
        <f>SUMIFS(LGEData!$T$52:$T$170,LGEData!$F$52:$F$170,LGERateCaseDetail!S$4,LGEData!$C$52:$C$170,LGERateCaseDetail!$B32)</f>
        <v>8910.14</v>
      </c>
      <c r="U32" s="63">
        <f>S32*VLOOKUP($D32,RateData!$A$1:$M$6,RateData!$D$2,FALSE)</f>
        <v>41312.19</v>
      </c>
      <c r="V32" s="64">
        <f>T32*VLOOKUP($D32,RateData!$A$1:$M$6,RateData!$J$2,FALSE)</f>
        <v>33145.720800000003</v>
      </c>
      <c r="W32" s="75">
        <f>SUMIFS(LGEData!$X$52:$X$170,LGEData!$F$52:$F$170,LGERateCaseDetail!W$4,LGEData!$C$52:$C$170,LGERateCaseDetail!$B32)</f>
        <v>11059</v>
      </c>
      <c r="X32" s="76">
        <f>SUMIFS(LGEData!$T$52:$T$170,LGEData!$F$52:$F$170,LGERateCaseDetail!W$4,LGEData!$C$52:$C$170,LGERateCaseDetail!$B32)</f>
        <v>11520</v>
      </c>
      <c r="Y32" s="63">
        <f>W32*VLOOKUP($D32,RateData!$A$1:$M$6,RateData!$D$2,FALSE)</f>
        <v>46116.03</v>
      </c>
      <c r="Z32" s="64">
        <f>X32*VLOOKUP($D32,RateData!$A$1:$M$6,RateData!$J$2,FALSE)</f>
        <v>42854.400000000001</v>
      </c>
      <c r="AA32" s="75">
        <f>SUMIFS(LGEData!$X$52:$X$170,LGEData!$F$52:$F$170,LGERateCaseDetail!AA$4,LGEData!$C$52:$C$170,LGERateCaseDetail!$B32)</f>
        <v>11693</v>
      </c>
      <c r="AB32" s="76">
        <f>SUMIFS(LGEData!$T$52:$T$170,LGEData!$F$52:$F$170,LGERateCaseDetail!AA$4,LGEData!$C$52:$C$170,LGERateCaseDetail!$B32)</f>
        <v>12242.95</v>
      </c>
      <c r="AC32" s="63">
        <f>AA32*VLOOKUP($D32,RateData!$A$1:$M$6,RateData!$D$2,FALSE)</f>
        <v>48759.81</v>
      </c>
      <c r="AD32" s="64">
        <f>AB32*VLOOKUP($D32,RateData!$A$1:$M$6,RateData!$J$2,FALSE)</f>
        <v>45543.774000000005</v>
      </c>
      <c r="AE32" s="75">
        <f>SUMIFS(LGEData!$X$52:$X$170,LGEData!$F$52:$F$170,LGERateCaseDetail!AE$4,LGEData!$C$52:$C$170,LGERateCaseDetail!$B32)</f>
        <v>11347</v>
      </c>
      <c r="AF32" s="76">
        <f>SUMIFS(LGEData!$T$52:$T$170,LGEData!$F$52:$F$170,LGERateCaseDetail!AE$4,LGEData!$C$52:$C$170,LGERateCaseDetail!$B32)</f>
        <v>11913.32</v>
      </c>
      <c r="AG32" s="63">
        <f>AE32*VLOOKUP($D32,RateData!$A$1:$M$6,RateData!$D$2,FALSE)</f>
        <v>47316.99</v>
      </c>
      <c r="AH32" s="64">
        <f>AF32*VLOOKUP($D32,RateData!$A$1:$M$6,RateData!$J$2,FALSE)</f>
        <v>44317.5504</v>
      </c>
      <c r="AI32" s="75">
        <f>SUMIFS(LGEData!$X$52:$X$170,LGEData!$F$52:$F$170,LGERateCaseDetail!AI$4,LGEData!$C$52:$C$170,LGERateCaseDetail!$B32)</f>
        <v>8525</v>
      </c>
      <c r="AJ32" s="76">
        <f>SUMIFS(LGEData!$T$52:$T$170,LGEData!$F$52:$F$170,LGERateCaseDetail!AI$4,LGEData!$C$52:$C$170,LGERateCaseDetail!$B32)</f>
        <v>9016.75</v>
      </c>
      <c r="AK32" s="63">
        <f>AI32*VLOOKUP($D32,RateData!$A$1:$M$6,RateData!$D$2,FALSE)</f>
        <v>35549.25</v>
      </c>
      <c r="AL32" s="64">
        <f>AJ32*VLOOKUP($D32,RateData!$A$1:$M$6,RateData!$J$2,FALSE)</f>
        <v>33542.310000000005</v>
      </c>
      <c r="AM32" s="75">
        <f>SUMIFS(LGEData!$X$52:$X$170,LGEData!$F$52:$F$170,LGERateCaseDetail!AM$4,LGEData!$C$52:$C$170,LGERateCaseDetail!$B32)</f>
        <v>11347</v>
      </c>
      <c r="AN32" s="76">
        <f>SUMIFS(LGEData!$T$52:$T$170,LGEData!$F$52:$F$170,LGERateCaseDetail!AM$4,LGEData!$C$52:$C$170,LGERateCaseDetail!$B32)</f>
        <v>12162.33</v>
      </c>
      <c r="AO32" s="63">
        <f>AM32*VLOOKUP($D32,RateData!$A$1:$M$6,RateData!$D$2,FALSE)</f>
        <v>47316.99</v>
      </c>
      <c r="AP32" s="64">
        <f>AN32*VLOOKUP($D32,RateData!$A$1:$M$6,RateData!$J$2,FALSE)</f>
        <v>45243.867600000005</v>
      </c>
      <c r="AQ32" s="75">
        <f>SUMIFS(LGEData!$X$52:$X$170,LGEData!$F$52:$F$170,LGERateCaseDetail!AQ$4,LGEData!$C$52:$C$170,LGERateCaseDetail!$B32)</f>
        <v>11808</v>
      </c>
      <c r="AR32" s="76">
        <f>SUMIFS(LGEData!$T$52:$T$170,LGEData!$F$52:$F$170,LGERateCaseDetail!AQ$4,LGEData!$C$52:$C$170,LGERateCaseDetail!$B32)</f>
        <v>12553.76</v>
      </c>
      <c r="AS32" s="63">
        <f>AQ32*VLOOKUP($D32,RateData!$A$1:$M$6,RateData!$D$2,FALSE)</f>
        <v>49239.360000000001</v>
      </c>
      <c r="AT32" s="64">
        <f>AR32*VLOOKUP($D32,RateData!$A$1:$M$6,RateData!$J$2,FALSE)</f>
        <v>46699.987200000003</v>
      </c>
      <c r="AU32" s="75">
        <f>SUMIFS(LGEData!$X$52:$X$170,LGEData!$F$52:$F$170,LGERateCaseDetail!AU$4,LGEData!$C$52:$C$170,LGERateCaseDetail!$B32)</f>
        <v>11405</v>
      </c>
      <c r="AV32" s="76">
        <f>SUMIFS(LGEData!$T$52:$T$170,LGEData!$F$52:$F$170,LGERateCaseDetail!AU$4,LGEData!$C$52:$C$170,LGERateCaseDetail!$B32)</f>
        <v>12096.55</v>
      </c>
      <c r="AW32" s="63">
        <f>AU32*VLOOKUP($D32,RateData!$A$1:$M$6,RateData!$D$2,FALSE)</f>
        <v>47558.85</v>
      </c>
      <c r="AX32" s="64">
        <f>AV32*VLOOKUP($D32,RateData!$A$1:$M$6,RateData!$J$2,FALSE)</f>
        <v>44999.165999999997</v>
      </c>
      <c r="AY32" s="75">
        <f>SUMIFS(LGEData!$X$52:$X$170,LGEData!$F$52:$F$170,LGERateCaseDetail!AY$4,LGEData!$C$52:$C$170,LGERateCaseDetail!$B32)</f>
        <v>13651</v>
      </c>
      <c r="AZ32" s="76">
        <f>SUMIFS(LGEData!$T$52:$T$170,LGEData!$F$52:$F$170,LGERateCaseDetail!AY$4,LGEData!$C$52:$C$170,LGERateCaseDetail!$B32)</f>
        <v>14140.18</v>
      </c>
      <c r="BA32" s="63">
        <f>AY32*VLOOKUP($D32,RateData!$A$1:$M$6,RateData!$D$2,FALSE)</f>
        <v>56924.67</v>
      </c>
      <c r="BB32" s="64">
        <f>AZ32*VLOOKUP($D32,RateData!$A$1:$M$6,RateData!$J$2,FALSE)</f>
        <v>52601.469600000004</v>
      </c>
      <c r="BC32" s="75">
        <f t="shared" si="4"/>
        <v>130579</v>
      </c>
      <c r="BD32" s="76">
        <f t="shared" si="4"/>
        <v>121338.93</v>
      </c>
      <c r="BE32" s="63">
        <f t="shared" si="4"/>
        <v>544514.42999999993</v>
      </c>
      <c r="BF32" s="64">
        <f t="shared" si="4"/>
        <v>451380.81959999999</v>
      </c>
    </row>
    <row r="33" spans="1:58">
      <c r="B33" s="55" t="s">
        <v>42</v>
      </c>
      <c r="C33" s="38" t="s">
        <v>41</v>
      </c>
      <c r="D33" s="38" t="s">
        <v>57</v>
      </c>
      <c r="E33" s="56" t="s">
        <v>35</v>
      </c>
      <c r="G33" s="75">
        <f>SUMIFS(LGEData!$X$52:$X$170,LGEData!$F$52:$F$170,LGERateCaseDetail!G$4,LGEData!$C$52:$C$170,LGERateCaseDetail!$B33)</f>
        <v>28512</v>
      </c>
      <c r="H33" s="76">
        <f>SUMIFS(LGEData!$T$52:$T$170,LGEData!$F$52:$F$170,LGERateCaseDetail!G$4,LGEData!$C$52:$C$170,LGERateCaseDetail!$B33)</f>
        <v>29851.1</v>
      </c>
      <c r="I33" s="63">
        <f>G33*VLOOKUP($D33,RateData!$A$1:$M$6,RateData!$D$2,FALSE)</f>
        <v>118895.03999999999</v>
      </c>
      <c r="J33" s="64">
        <f>H33*VLOOKUP($D33,RateData!$A$1:$M$6,RateData!$J$2,FALSE)</f>
        <v>111046.092</v>
      </c>
      <c r="K33" s="75">
        <f>SUMIFS(LGEData!$X$52:$X$170,LGEData!$F$52:$F$170,LGERateCaseDetail!K$4,LGEData!$C$52:$C$170,LGERateCaseDetail!$B33)</f>
        <v>29232</v>
      </c>
      <c r="L33" s="76">
        <f>SUMIFS(LGEData!$T$52:$T$170,LGEData!$F$52:$F$170,LGERateCaseDetail!K$4,LGEData!$C$52:$C$170,LGERateCaseDetail!$B33)</f>
        <v>30896.639999999999</v>
      </c>
      <c r="M33" s="63">
        <f>K33*VLOOKUP($D33,RateData!$A$1:$M$6,RateData!$D$2,FALSE)</f>
        <v>121897.44</v>
      </c>
      <c r="N33" s="64">
        <f>L33*VLOOKUP($D33,RateData!$A$1:$M$6,RateData!$J$2,FALSE)</f>
        <v>114935.50080000001</v>
      </c>
      <c r="O33" s="75">
        <f>SUMIFS(LGEData!$X$52:$X$170,LGEData!$F$52:$F$170,LGERateCaseDetail!O$4,LGEData!$C$52:$C$170,LGERateCaseDetail!$B33)</f>
        <v>30240</v>
      </c>
      <c r="P33" s="76">
        <f>SUMIFS(LGEData!$T$52:$T$170,LGEData!$F$52:$F$170,LGERateCaseDetail!O$4,LGEData!$C$52:$C$170,LGERateCaseDetail!$B33)</f>
        <v>35627.42</v>
      </c>
      <c r="Q33" s="63">
        <f>O33*VLOOKUP($D33,RateData!$A$1:$M$6,RateData!$D$2,FALSE)</f>
        <v>126100.8</v>
      </c>
      <c r="R33" s="64">
        <f>P33*VLOOKUP($D33,RateData!$A$1:$M$6,RateData!$J$2,FALSE)</f>
        <v>132534.0024</v>
      </c>
      <c r="S33" s="75">
        <f>SUMIFS(LGEData!$X$52:$X$170,LGEData!$F$52:$F$170,LGERateCaseDetail!S$4,LGEData!$C$52:$C$170,LGERateCaseDetail!$B33)</f>
        <v>31392</v>
      </c>
      <c r="T33" s="76">
        <f>SUMIFS(LGEData!$T$52:$T$170,LGEData!$F$52:$F$170,LGERateCaseDetail!S$4,LGEData!$C$52:$C$170,LGERateCaseDetail!$B33)</f>
        <v>34653.769999999997</v>
      </c>
      <c r="U33" s="63">
        <f>S33*VLOOKUP($D33,RateData!$A$1:$M$6,RateData!$D$2,FALSE)</f>
        <v>130904.64</v>
      </c>
      <c r="V33" s="64">
        <f>T33*VLOOKUP($D33,RateData!$A$1:$M$6,RateData!$J$2,FALSE)</f>
        <v>128912.02439999999</v>
      </c>
      <c r="W33" s="75">
        <f>SUMIFS(LGEData!$X$52:$X$170,LGEData!$F$52:$F$170,LGERateCaseDetail!W$4,LGEData!$C$52:$C$170,LGERateCaseDetail!$B33)</f>
        <v>32688</v>
      </c>
      <c r="X33" s="76">
        <f>SUMIFS(LGEData!$T$52:$T$170,LGEData!$F$52:$F$170,LGERateCaseDetail!W$4,LGEData!$C$52:$C$170,LGERateCaseDetail!$B33)</f>
        <v>34318.25</v>
      </c>
      <c r="Y33" s="63">
        <f>W33*VLOOKUP($D33,RateData!$A$1:$M$6,RateData!$D$2,FALSE)</f>
        <v>136308.96</v>
      </c>
      <c r="Z33" s="64">
        <f>X33*VLOOKUP($D33,RateData!$A$1:$M$6,RateData!$J$2,FALSE)</f>
        <v>127663.89000000001</v>
      </c>
      <c r="AA33" s="75">
        <f>SUMIFS(LGEData!$X$52:$X$170,LGEData!$F$52:$F$170,LGERateCaseDetail!AA$4,LGEData!$C$52:$C$170,LGERateCaseDetail!$B33)</f>
        <v>32976</v>
      </c>
      <c r="AB33" s="76">
        <f>SUMIFS(LGEData!$T$52:$T$170,LGEData!$F$52:$F$170,LGERateCaseDetail!AA$4,LGEData!$C$52:$C$170,LGERateCaseDetail!$B33)</f>
        <v>33191.300000000003</v>
      </c>
      <c r="AC33" s="63">
        <f>AA33*VLOOKUP($D33,RateData!$A$1:$M$6,RateData!$D$2,FALSE)</f>
        <v>137509.91999999998</v>
      </c>
      <c r="AD33" s="64">
        <f>AB33*VLOOKUP($D33,RateData!$A$1:$M$6,RateData!$J$2,FALSE)</f>
        <v>123471.63600000001</v>
      </c>
      <c r="AE33" s="75">
        <f>SUMIFS(LGEData!$X$52:$X$170,LGEData!$F$52:$F$170,LGERateCaseDetail!AE$4,LGEData!$C$52:$C$170,LGERateCaseDetail!$B33)</f>
        <v>31968</v>
      </c>
      <c r="AF33" s="76">
        <f>SUMIFS(LGEData!$T$52:$T$170,LGEData!$F$52:$F$170,LGERateCaseDetail!AE$4,LGEData!$C$52:$C$170,LGERateCaseDetail!$B33)</f>
        <v>31692.11</v>
      </c>
      <c r="AG33" s="63">
        <f>AE33*VLOOKUP($D33,RateData!$A$1:$M$6,RateData!$D$2,FALSE)</f>
        <v>133306.56</v>
      </c>
      <c r="AH33" s="64">
        <f>AF33*VLOOKUP($D33,RateData!$A$1:$M$6,RateData!$J$2,FALSE)</f>
        <v>117894.64920000001</v>
      </c>
      <c r="AI33" s="75">
        <f>SUMIFS(LGEData!$X$52:$X$170,LGEData!$F$52:$F$170,LGERateCaseDetail!AI$4,LGEData!$C$52:$C$170,LGERateCaseDetail!$B33)</f>
        <v>28656</v>
      </c>
      <c r="AJ33" s="76">
        <f>SUMIFS(LGEData!$T$52:$T$170,LGEData!$F$52:$F$170,LGERateCaseDetail!AI$4,LGEData!$C$52:$C$170,LGERateCaseDetail!$B33)</f>
        <v>31630.87</v>
      </c>
      <c r="AK33" s="63">
        <f>AI33*VLOOKUP($D33,RateData!$A$1:$M$6,RateData!$D$2,FALSE)</f>
        <v>119495.52</v>
      </c>
      <c r="AL33" s="64">
        <f>AJ33*VLOOKUP($D33,RateData!$A$1:$M$6,RateData!$J$2,FALSE)</f>
        <v>117666.8364</v>
      </c>
      <c r="AM33" s="75">
        <f>SUMIFS(LGEData!$X$52:$X$170,LGEData!$F$52:$F$170,LGERateCaseDetail!AM$4,LGEData!$C$52:$C$170,LGERateCaseDetail!$B33)</f>
        <v>28656</v>
      </c>
      <c r="AN33" s="76">
        <f>SUMIFS(LGEData!$T$52:$T$170,LGEData!$F$52:$F$170,LGERateCaseDetail!AM$4,LGEData!$C$52:$C$170,LGERateCaseDetail!$B33)</f>
        <v>29370.35</v>
      </c>
      <c r="AO33" s="63">
        <f>AM33*VLOOKUP($D33,RateData!$A$1:$M$6,RateData!$D$2,FALSE)</f>
        <v>119495.52</v>
      </c>
      <c r="AP33" s="64">
        <f>AN33*VLOOKUP($D33,RateData!$A$1:$M$6,RateData!$J$2,FALSE)</f>
        <v>109257.702</v>
      </c>
      <c r="AQ33" s="75">
        <f>SUMIFS(LGEData!$X$52:$X$170,LGEData!$F$52:$F$170,LGERateCaseDetail!AQ$4,LGEData!$C$52:$C$170,LGERateCaseDetail!$B33)</f>
        <v>28800</v>
      </c>
      <c r="AR33" s="76">
        <f>SUMIFS(LGEData!$T$52:$T$170,LGEData!$F$52:$F$170,LGERateCaseDetail!AQ$4,LGEData!$C$52:$C$170,LGERateCaseDetail!$B33)</f>
        <v>29521.4</v>
      </c>
      <c r="AS33" s="63">
        <f>AQ33*VLOOKUP($D33,RateData!$A$1:$M$6,RateData!$D$2,FALSE)</f>
        <v>120096</v>
      </c>
      <c r="AT33" s="64">
        <f>AR33*VLOOKUP($D33,RateData!$A$1:$M$6,RateData!$J$2,FALSE)</f>
        <v>109819.60800000001</v>
      </c>
      <c r="AU33" s="75">
        <f>SUMIFS(LGEData!$X$52:$X$170,LGEData!$F$52:$F$170,LGERateCaseDetail!AU$4,LGEData!$C$52:$C$170,LGERateCaseDetail!$B33)</f>
        <v>29088</v>
      </c>
      <c r="AV33" s="76">
        <f>SUMIFS(LGEData!$T$52:$T$170,LGEData!$F$52:$F$170,LGERateCaseDetail!AU$4,LGEData!$C$52:$C$170,LGERateCaseDetail!$B33)</f>
        <v>30104.61</v>
      </c>
      <c r="AW33" s="63">
        <f>AU33*VLOOKUP($D33,RateData!$A$1:$M$6,RateData!$D$2,FALSE)</f>
        <v>121296.95999999999</v>
      </c>
      <c r="AX33" s="64">
        <f>AV33*VLOOKUP($D33,RateData!$A$1:$M$6,RateData!$J$2,FALSE)</f>
        <v>111989.14920000001</v>
      </c>
      <c r="AY33" s="75">
        <f>SUMIFS(LGEData!$X$52:$X$170,LGEData!$F$52:$F$170,LGERateCaseDetail!AY$4,LGEData!$C$52:$C$170,LGERateCaseDetail!$B33)</f>
        <v>29520</v>
      </c>
      <c r="AZ33" s="76">
        <f>SUMIFS(LGEData!$T$52:$T$170,LGEData!$F$52:$F$170,LGERateCaseDetail!AY$4,LGEData!$C$52:$C$170,LGERateCaseDetail!$B33)</f>
        <v>30254.05</v>
      </c>
      <c r="BA33" s="63">
        <f>AY33*VLOOKUP($D33,RateData!$A$1:$M$6,RateData!$D$2,FALSE)</f>
        <v>123098.4</v>
      </c>
      <c r="BB33" s="64">
        <f>AZ33*VLOOKUP($D33,RateData!$A$1:$M$6,RateData!$J$2,FALSE)</f>
        <v>112545.06600000001</v>
      </c>
      <c r="BC33" s="75">
        <f t="shared" si="4"/>
        <v>361728</v>
      </c>
      <c r="BD33" s="76">
        <f t="shared" si="4"/>
        <v>381111.86999999994</v>
      </c>
      <c r="BE33" s="63">
        <f t="shared" si="4"/>
        <v>1508405.76</v>
      </c>
      <c r="BF33" s="64">
        <f t="shared" si="4"/>
        <v>1417736.1564000002</v>
      </c>
    </row>
    <row r="34" spans="1:58" ht="15">
      <c r="B34" s="55" t="s">
        <v>44</v>
      </c>
      <c r="C34" s="38" t="s">
        <v>45</v>
      </c>
      <c r="D34" s="38" t="s">
        <v>54</v>
      </c>
      <c r="E34" s="39" t="s">
        <v>20</v>
      </c>
      <c r="G34" s="79">
        <f>SUMIFS(LGEData!$X$52:$X$170,LGEData!$F$52:$F$170,LGERateCaseDetail!G$4,LGEData!$C$52:$C$170,LGERateCaseDetail!$B34)</f>
        <v>0</v>
      </c>
      <c r="H34" s="80">
        <f>SUMIFS(LGEData!$T$52:$T$170,LGEData!$F$52:$F$170,LGERateCaseDetail!G$4,LGEData!$C$52:$C$170,LGERateCaseDetail!$B34)</f>
        <v>26342.400000000001</v>
      </c>
      <c r="I34" s="81">
        <f>H34*VLOOKUP($D34,RateData!$A$1:$M$6,RateData!$D$2,FALSE)</f>
        <v>67699.967999999993</v>
      </c>
      <c r="J34" s="82">
        <f>H34*VLOOKUP($D34,RateData!$A$1:$M$6,RateData!$J$2,FALSE)</f>
        <v>72705.024000000005</v>
      </c>
      <c r="K34" s="79">
        <f>SUMIFS(LGEData!$X$52:$X$170,LGEData!$F$52:$F$170,LGERateCaseDetail!K$4,LGEData!$C$52:$C$170,LGERateCaseDetail!$B34)</f>
        <v>0</v>
      </c>
      <c r="L34" s="80">
        <f>SUMIFS(LGEData!$T$52:$T$170,LGEData!$F$52:$F$170,LGERateCaseDetail!K$4,LGEData!$C$52:$C$170,LGERateCaseDetail!$B34)</f>
        <v>27552</v>
      </c>
      <c r="M34" s="81">
        <f>L34*VLOOKUP($D34,RateData!$A$1:$M$6,RateData!$D$2,FALSE)</f>
        <v>70808.639999999999</v>
      </c>
      <c r="N34" s="82">
        <f>L34*VLOOKUP($D34,RateData!$A$1:$M$6,RateData!$J$2,FALSE)</f>
        <v>76043.51999999999</v>
      </c>
      <c r="O34" s="79">
        <f>SUMIFS(LGEData!$X$52:$X$170,LGEData!$F$52:$F$170,LGERateCaseDetail!O$4,LGEData!$C$52:$C$170,LGERateCaseDetail!$B34)</f>
        <v>0</v>
      </c>
      <c r="P34" s="80">
        <f>SUMIFS(LGEData!$T$52:$T$170,LGEData!$F$52:$F$170,LGERateCaseDetail!O$4,LGEData!$C$52:$C$170,LGERateCaseDetail!$B34)</f>
        <v>29164.799999999999</v>
      </c>
      <c r="Q34" s="81">
        <f>P34*VLOOKUP($D34,RateData!$A$1:$M$6,RateData!$D$2,FALSE)</f>
        <v>74953.535999999993</v>
      </c>
      <c r="R34" s="82">
        <f>P34*VLOOKUP($D34,RateData!$A$1:$M$6,RateData!$J$2,FALSE)</f>
        <v>80494.847999999998</v>
      </c>
      <c r="S34" s="79">
        <f>SUMIFS(LGEData!$X$52:$X$170,LGEData!$F$52:$F$170,LGERateCaseDetail!S$4,LGEData!$C$52:$C$170,LGERateCaseDetail!$B34)</f>
        <v>0</v>
      </c>
      <c r="T34" s="80">
        <f>SUMIFS(LGEData!$T$52:$T$170,LGEData!$F$52:$F$170,LGERateCaseDetail!S$4,LGEData!$C$52:$C$170,LGERateCaseDetail!$B34)</f>
        <v>29760</v>
      </c>
      <c r="U34" s="81">
        <f>T34*VLOOKUP($D34,RateData!$A$1:$M$6,RateData!$D$2,FALSE)</f>
        <v>76483.199999999997</v>
      </c>
      <c r="V34" s="82">
        <f>T34*VLOOKUP($D34,RateData!$A$1:$M$6,RateData!$J$2,FALSE)</f>
        <v>82137.599999999991</v>
      </c>
      <c r="W34" s="79">
        <f>SUMIFS(LGEData!$X$52:$X$170,LGEData!$F$52:$F$170,LGERateCaseDetail!W$4,LGEData!$C$52:$C$170,LGERateCaseDetail!$B34)</f>
        <v>0</v>
      </c>
      <c r="X34" s="80">
        <f>SUMIFS(LGEData!$T$52:$T$170,LGEData!$F$52:$F$170,LGERateCaseDetail!W$4,LGEData!$C$52:$C$170,LGERateCaseDetail!$B34)</f>
        <v>29692.799999999999</v>
      </c>
      <c r="Y34" s="81">
        <f>X34*VLOOKUP($D34,RateData!$A$1:$M$6,RateData!$D$2,FALSE)</f>
        <v>76310.495999999999</v>
      </c>
      <c r="Z34" s="82">
        <f>X34*VLOOKUP($D34,RateData!$A$1:$M$6,RateData!$J$2,FALSE)</f>
        <v>81952.127999999997</v>
      </c>
      <c r="AA34" s="79">
        <f>SUMIFS(LGEData!$X$52:$X$170,LGEData!$F$52:$F$170,LGERateCaseDetail!AA$4,LGEData!$C$52:$C$170,LGERateCaseDetail!$B34)</f>
        <v>0</v>
      </c>
      <c r="AB34" s="80">
        <f>SUMIFS(LGEData!$T$52:$T$170,LGEData!$F$52:$F$170,LGERateCaseDetail!AA$4,LGEData!$C$52:$C$170,LGERateCaseDetail!$B34)</f>
        <v>0</v>
      </c>
      <c r="AC34" s="81">
        <f>AB34*VLOOKUP($D34,RateData!$A$1:$M$6,RateData!$D$2,FALSE)</f>
        <v>0</v>
      </c>
      <c r="AD34" s="82">
        <f>AB34*VLOOKUP($D34,RateData!$A$1:$M$6,RateData!$J$2,FALSE)</f>
        <v>0</v>
      </c>
      <c r="AE34" s="79">
        <f>SUMIFS(LGEData!$X$52:$X$170,LGEData!$F$52:$F$170,LGERateCaseDetail!AE$4,LGEData!$C$52:$C$170,LGERateCaseDetail!$B34)</f>
        <v>0</v>
      </c>
      <c r="AF34" s="80">
        <f>SUMIFS(LGEData!$T$52:$T$170,LGEData!$F$52:$F$170,LGERateCaseDetail!AE$4,LGEData!$C$52:$C$170,LGERateCaseDetail!$B34)</f>
        <v>54172.800000000003</v>
      </c>
      <c r="AG34" s="81">
        <f>AF34*VLOOKUP($D34,RateData!$A$1:$M$6,RateData!$D$2,FALSE)</f>
        <v>139224.09599999999</v>
      </c>
      <c r="AH34" s="82">
        <f>AF34*VLOOKUP($D34,RateData!$A$1:$M$6,RateData!$J$2,FALSE)</f>
        <v>149516.92799999999</v>
      </c>
      <c r="AI34" s="79">
        <f>SUMIFS(LGEData!$X$52:$X$170,LGEData!$F$52:$F$170,LGERateCaseDetail!AI$4,LGEData!$C$52:$C$170,LGERateCaseDetail!$B34)</f>
        <v>0</v>
      </c>
      <c r="AJ34" s="80">
        <f>SUMIFS(LGEData!$T$52:$T$170,LGEData!$F$52:$F$170,LGERateCaseDetail!AI$4,LGEData!$C$52:$C$170,LGERateCaseDetail!$B34)</f>
        <v>23587.200000000001</v>
      </c>
      <c r="AK34" s="81">
        <f>AJ34*VLOOKUP($D34,RateData!$A$1:$M$6,RateData!$D$2,FALSE)</f>
        <v>60619.103999999999</v>
      </c>
      <c r="AL34" s="82">
        <f>AJ34*VLOOKUP($D34,RateData!$A$1:$M$6,RateData!$J$2,FALSE)</f>
        <v>65100.671999999999</v>
      </c>
      <c r="AM34" s="79">
        <f>SUMIFS(LGEData!$X$52:$X$170,LGEData!$F$52:$F$170,LGERateCaseDetail!AM$4,LGEData!$C$52:$C$170,LGERateCaseDetail!$B34)</f>
        <v>0</v>
      </c>
      <c r="AN34" s="80">
        <f>SUMIFS(LGEData!$T$52:$T$170,LGEData!$F$52:$F$170,LGERateCaseDetail!AM$4,LGEData!$C$52:$C$170,LGERateCaseDetail!$B34)</f>
        <v>24595.200000000001</v>
      </c>
      <c r="AO34" s="81">
        <f>AN34*VLOOKUP($D34,RateData!$A$1:$M$6,RateData!$D$2,FALSE)</f>
        <v>63209.663999999997</v>
      </c>
      <c r="AP34" s="82">
        <f>AN34*VLOOKUP($D34,RateData!$A$1:$M$6,RateData!$J$2,FALSE)</f>
        <v>67882.751999999993</v>
      </c>
      <c r="AQ34" s="79">
        <f>SUMIFS(LGEData!$X$52:$X$170,LGEData!$F$52:$F$170,LGERateCaseDetail!AQ$4,LGEData!$C$52:$C$170,LGERateCaseDetail!$B34)</f>
        <v>0</v>
      </c>
      <c r="AR34" s="80">
        <f>SUMIFS(LGEData!$T$52:$T$170,LGEData!$F$52:$F$170,LGERateCaseDetail!AQ$4,LGEData!$C$52:$C$170,LGERateCaseDetail!$B34)</f>
        <v>26352</v>
      </c>
      <c r="AS34" s="81">
        <f>AR34*VLOOKUP($D34,RateData!$A$1:$M$6,RateData!$D$2,FALSE)</f>
        <v>67724.639999999999</v>
      </c>
      <c r="AT34" s="82">
        <f>AR34*VLOOKUP($D34,RateData!$A$1:$M$6,RateData!$J$2,FALSE)</f>
        <v>72731.51999999999</v>
      </c>
      <c r="AU34" s="79">
        <f>SUMIFS(LGEData!$X$52:$X$170,LGEData!$F$52:$F$170,LGERateCaseDetail!AU$4,LGEData!$C$52:$C$170,LGERateCaseDetail!$B34)</f>
        <v>0</v>
      </c>
      <c r="AV34" s="80">
        <f>SUMIFS(LGEData!$T$52:$T$170,LGEData!$F$52:$F$170,LGERateCaseDetail!AU$4,LGEData!$C$52:$C$170,LGERateCaseDetail!$B34)</f>
        <v>0</v>
      </c>
      <c r="AW34" s="81">
        <f>AV34*VLOOKUP($D34,RateData!$A$1:$M$6,RateData!$D$2,FALSE)</f>
        <v>0</v>
      </c>
      <c r="AX34" s="82">
        <f>AV34*VLOOKUP($D34,RateData!$A$1:$M$6,RateData!$J$2,FALSE)</f>
        <v>0</v>
      </c>
      <c r="AY34" s="79">
        <f>SUMIFS(LGEData!$X$52:$X$170,LGEData!$F$52:$F$170,LGERateCaseDetail!AY$4,LGEData!$C$52:$C$170,LGERateCaseDetail!$B34)</f>
        <v>0</v>
      </c>
      <c r="AZ34" s="80">
        <f>SUMIFS(LGEData!$T$52:$T$170,LGEData!$F$52:$F$170,LGERateCaseDetail!AY$4,LGEData!$C$52:$C$170,LGERateCaseDetail!$B34)</f>
        <v>54964.7</v>
      </c>
      <c r="BA34" s="81">
        <f>AZ34*VLOOKUP($D34,RateData!$A$1:$M$6,RateData!$D$2,FALSE)</f>
        <v>141259.27899999998</v>
      </c>
      <c r="BB34" s="82">
        <f>AZ34*VLOOKUP($D34,RateData!$A$1:$M$6,RateData!$J$2,FALSE)</f>
        <v>151702.57199999999</v>
      </c>
      <c r="BC34" s="79">
        <f t="shared" si="4"/>
        <v>0</v>
      </c>
      <c r="BD34" s="80">
        <f t="shared" si="4"/>
        <v>326183.90000000002</v>
      </c>
      <c r="BE34" s="81">
        <f t="shared" si="4"/>
        <v>838292.62300000002</v>
      </c>
      <c r="BF34" s="82">
        <f t="shared" si="4"/>
        <v>900267.56400000001</v>
      </c>
    </row>
    <row r="35" spans="1:58">
      <c r="C35" s="56" t="s">
        <v>58</v>
      </c>
      <c r="G35" s="75">
        <f t="shared" ref="G35:AL35" si="5">SUM(G28:G34)</f>
        <v>53991</v>
      </c>
      <c r="H35" s="76">
        <f t="shared" si="5"/>
        <v>118650.93</v>
      </c>
      <c r="I35" s="63">
        <f t="shared" si="5"/>
        <v>396761.92999999993</v>
      </c>
      <c r="J35" s="64">
        <f t="shared" si="5"/>
        <v>377274.57959999994</v>
      </c>
      <c r="K35" s="75">
        <f t="shared" si="5"/>
        <v>55287</v>
      </c>
      <c r="L35" s="76">
        <f t="shared" si="5"/>
        <v>123365.14000000001</v>
      </c>
      <c r="M35" s="63">
        <f t="shared" si="5"/>
        <v>406428.33799999999</v>
      </c>
      <c r="N35" s="64">
        <f t="shared" si="5"/>
        <v>393219.37679999997</v>
      </c>
      <c r="O35" s="75">
        <f t="shared" si="5"/>
        <v>56928</v>
      </c>
      <c r="P35" s="76">
        <f t="shared" si="5"/>
        <v>132907.19</v>
      </c>
      <c r="Q35" s="63">
        <f t="shared" si="5"/>
        <v>417606.64099999995</v>
      </c>
      <c r="R35" s="64">
        <f t="shared" si="5"/>
        <v>427096.37880000001</v>
      </c>
      <c r="S35" s="75">
        <f t="shared" si="5"/>
        <v>58502</v>
      </c>
      <c r="T35" s="76">
        <f t="shared" si="5"/>
        <v>134246.85</v>
      </c>
      <c r="U35" s="63">
        <f t="shared" si="5"/>
        <v>425741.51900000003</v>
      </c>
      <c r="V35" s="64">
        <f t="shared" si="5"/>
        <v>431492.97</v>
      </c>
      <c r="W35" s="75">
        <f t="shared" si="5"/>
        <v>60950</v>
      </c>
      <c r="X35" s="76">
        <f t="shared" si="5"/>
        <v>137384.16</v>
      </c>
      <c r="Y35" s="63">
        <f t="shared" si="5"/>
        <v>438277.842</v>
      </c>
      <c r="Z35" s="64">
        <f t="shared" si="5"/>
        <v>442294.09920000006</v>
      </c>
      <c r="AA35" s="75">
        <f t="shared" si="5"/>
        <v>57610</v>
      </c>
      <c r="AB35" s="76">
        <f t="shared" si="5"/>
        <v>101603.61</v>
      </c>
      <c r="AC35" s="63">
        <f t="shared" si="5"/>
        <v>345237.73199999996</v>
      </c>
      <c r="AD35" s="64">
        <f t="shared" si="5"/>
        <v>338742.13320000004</v>
      </c>
      <c r="AE35" s="75">
        <f t="shared" si="5"/>
        <v>59558</v>
      </c>
      <c r="AF35" s="76">
        <f t="shared" si="5"/>
        <v>155051.49</v>
      </c>
      <c r="AG35" s="63">
        <f t="shared" si="5"/>
        <v>492263.48100000003</v>
      </c>
      <c r="AH35" s="64">
        <f t="shared" si="5"/>
        <v>485682.45479999995</v>
      </c>
      <c r="AI35" s="75">
        <f t="shared" si="5"/>
        <v>52656</v>
      </c>
      <c r="AJ35" s="76">
        <f t="shared" si="5"/>
        <v>123991.68999999999</v>
      </c>
      <c r="AK35" s="63">
        <f t="shared" si="5"/>
        <v>387148.51499999996</v>
      </c>
      <c r="AL35" s="64">
        <f t="shared" si="5"/>
        <v>398653.7268</v>
      </c>
      <c r="AM35" s="75">
        <f t="shared" ref="AM35:BF35" si="6">SUM(AM28:AM34)</f>
        <v>52675</v>
      </c>
      <c r="AN35" s="76">
        <f t="shared" si="6"/>
        <v>122078.31999999999</v>
      </c>
      <c r="AO35" s="63">
        <f t="shared" si="6"/>
        <v>388655.63699999999</v>
      </c>
      <c r="AP35" s="64">
        <f t="shared" si="6"/>
        <v>391002.61439999996</v>
      </c>
      <c r="AQ35" s="75">
        <f t="shared" si="6"/>
        <v>56467</v>
      </c>
      <c r="AR35" s="76">
        <f t="shared" si="6"/>
        <v>127129.88</v>
      </c>
      <c r="AS35" s="63">
        <f t="shared" si="6"/>
        <v>407650.451</v>
      </c>
      <c r="AT35" s="64">
        <f t="shared" si="6"/>
        <v>408605.74560000002</v>
      </c>
      <c r="AU35" s="75">
        <f t="shared" si="6"/>
        <v>53741</v>
      </c>
      <c r="AV35" s="76">
        <f t="shared" si="6"/>
        <v>90909.930000000008</v>
      </c>
      <c r="AW35" s="63">
        <f t="shared" si="6"/>
        <v>310740.83799999999</v>
      </c>
      <c r="AX35" s="64">
        <f t="shared" si="6"/>
        <v>305821.0356</v>
      </c>
      <c r="AY35" s="75">
        <f t="shared" si="6"/>
        <v>84682</v>
      </c>
      <c r="AZ35" s="76">
        <f t="shared" si="6"/>
        <v>186927.97999999998</v>
      </c>
      <c r="BA35" s="63">
        <f t="shared" si="6"/>
        <v>600413.9659999999</v>
      </c>
      <c r="BB35" s="64">
        <f t="shared" si="6"/>
        <v>602999.15760000004</v>
      </c>
      <c r="BC35" s="75">
        <f t="shared" si="6"/>
        <v>703047</v>
      </c>
      <c r="BD35" s="76">
        <f t="shared" si="6"/>
        <v>1554247.17</v>
      </c>
      <c r="BE35" s="63">
        <f t="shared" si="6"/>
        <v>5016926.8899999987</v>
      </c>
      <c r="BF35" s="64">
        <f t="shared" si="6"/>
        <v>5002884.2724000001</v>
      </c>
    </row>
    <row r="36" spans="1:58">
      <c r="G36" s="70"/>
      <c r="H36" s="71"/>
      <c r="I36" s="71"/>
      <c r="J36" s="72"/>
      <c r="K36" s="70"/>
      <c r="L36" s="71"/>
      <c r="M36" s="71"/>
      <c r="N36" s="72"/>
      <c r="O36" s="70"/>
      <c r="P36" s="71"/>
      <c r="Q36" s="71"/>
      <c r="R36" s="72"/>
      <c r="S36" s="70"/>
      <c r="T36" s="71"/>
      <c r="U36" s="71"/>
      <c r="V36" s="72"/>
      <c r="W36" s="70"/>
      <c r="X36" s="71"/>
      <c r="Y36" s="71"/>
      <c r="Z36" s="72"/>
      <c r="AA36" s="70"/>
      <c r="AB36" s="71"/>
      <c r="AC36" s="71"/>
      <c r="AD36" s="72"/>
      <c r="AE36" s="70"/>
      <c r="AF36" s="71"/>
      <c r="AG36" s="71"/>
      <c r="AH36" s="72"/>
      <c r="AI36" s="70"/>
      <c r="AJ36" s="71"/>
      <c r="AK36" s="71"/>
      <c r="AL36" s="72"/>
      <c r="AM36" s="70"/>
      <c r="AN36" s="71"/>
      <c r="AO36" s="71"/>
      <c r="AP36" s="72"/>
      <c r="AQ36" s="70"/>
      <c r="AR36" s="71"/>
      <c r="AS36" s="71"/>
      <c r="AT36" s="72"/>
      <c r="AU36" s="70"/>
      <c r="AV36" s="71"/>
      <c r="AW36" s="71"/>
      <c r="AX36" s="72"/>
      <c r="AY36" s="70"/>
      <c r="AZ36" s="71"/>
      <c r="BA36" s="71"/>
      <c r="BB36" s="72"/>
      <c r="BC36" s="70"/>
      <c r="BD36" s="71"/>
      <c r="BE36" s="71"/>
      <c r="BF36" s="72"/>
    </row>
    <row r="38" spans="1:58" ht="26.4">
      <c r="A38" s="48" t="s">
        <v>26</v>
      </c>
      <c r="B38" s="49" t="s">
        <v>12</v>
      </c>
      <c r="C38" s="49" t="s">
        <v>14</v>
      </c>
      <c r="D38" s="50" t="s">
        <v>15</v>
      </c>
      <c r="E38" s="51" t="s">
        <v>51</v>
      </c>
      <c r="G38" s="85" t="s">
        <v>62</v>
      </c>
      <c r="H38" s="86" t="s">
        <v>63</v>
      </c>
      <c r="I38" s="53" t="s">
        <v>16</v>
      </c>
      <c r="J38" s="54" t="s">
        <v>17</v>
      </c>
      <c r="K38" s="52" t="str">
        <f>G38</f>
        <v>Intermediate kW</v>
      </c>
      <c r="L38" s="53" t="str">
        <f>H38</f>
        <v>Intermediate kVA</v>
      </c>
      <c r="M38" s="53" t="s">
        <v>16</v>
      </c>
      <c r="N38" s="54" t="s">
        <v>17</v>
      </c>
      <c r="O38" s="52" t="str">
        <f>K38</f>
        <v>Intermediate kW</v>
      </c>
      <c r="P38" s="53" t="str">
        <f>L38</f>
        <v>Intermediate kVA</v>
      </c>
      <c r="Q38" s="53" t="s">
        <v>16</v>
      </c>
      <c r="R38" s="53" t="s">
        <v>17</v>
      </c>
      <c r="S38" s="52" t="str">
        <f>O38</f>
        <v>Intermediate kW</v>
      </c>
      <c r="T38" s="53" t="str">
        <f>P38</f>
        <v>Intermediate kVA</v>
      </c>
      <c r="U38" s="53" t="s">
        <v>16</v>
      </c>
      <c r="V38" s="53" t="s">
        <v>17</v>
      </c>
      <c r="W38" s="52" t="str">
        <f>S38</f>
        <v>Intermediate kW</v>
      </c>
      <c r="X38" s="53" t="str">
        <f>T38</f>
        <v>Intermediate kVA</v>
      </c>
      <c r="Y38" s="53" t="s">
        <v>16</v>
      </c>
      <c r="Z38" s="53" t="s">
        <v>17</v>
      </c>
      <c r="AA38" s="52" t="str">
        <f>W38</f>
        <v>Intermediate kW</v>
      </c>
      <c r="AB38" s="53" t="str">
        <f>X38</f>
        <v>Intermediate kVA</v>
      </c>
      <c r="AC38" s="53" t="s">
        <v>16</v>
      </c>
      <c r="AD38" s="53" t="s">
        <v>17</v>
      </c>
      <c r="AE38" s="52" t="str">
        <f>AA38</f>
        <v>Intermediate kW</v>
      </c>
      <c r="AF38" s="53" t="str">
        <f>AB38</f>
        <v>Intermediate kVA</v>
      </c>
      <c r="AG38" s="53" t="s">
        <v>16</v>
      </c>
      <c r="AH38" s="53" t="s">
        <v>17</v>
      </c>
      <c r="AI38" s="52" t="str">
        <f>AE38</f>
        <v>Intermediate kW</v>
      </c>
      <c r="AJ38" s="53" t="str">
        <f>AF38</f>
        <v>Intermediate kVA</v>
      </c>
      <c r="AK38" s="53" t="s">
        <v>16</v>
      </c>
      <c r="AL38" s="53" t="s">
        <v>17</v>
      </c>
      <c r="AM38" s="52" t="str">
        <f>AI38</f>
        <v>Intermediate kW</v>
      </c>
      <c r="AN38" s="53" t="str">
        <f>AJ38</f>
        <v>Intermediate kVA</v>
      </c>
      <c r="AO38" s="53" t="s">
        <v>16</v>
      </c>
      <c r="AP38" s="53" t="s">
        <v>17</v>
      </c>
      <c r="AQ38" s="52" t="str">
        <f>AM38</f>
        <v>Intermediate kW</v>
      </c>
      <c r="AR38" s="53" t="str">
        <f>AN38</f>
        <v>Intermediate kVA</v>
      </c>
      <c r="AS38" s="53" t="s">
        <v>16</v>
      </c>
      <c r="AT38" s="53" t="s">
        <v>17</v>
      </c>
      <c r="AU38" s="52" t="str">
        <f>AQ38</f>
        <v>Intermediate kW</v>
      </c>
      <c r="AV38" s="53" t="str">
        <f>AR38</f>
        <v>Intermediate kVA</v>
      </c>
      <c r="AW38" s="53" t="s">
        <v>16</v>
      </c>
      <c r="AX38" s="53" t="s">
        <v>17</v>
      </c>
      <c r="AY38" s="52" t="str">
        <f>AU38</f>
        <v>Intermediate kW</v>
      </c>
      <c r="AZ38" s="53" t="str">
        <f>AV38</f>
        <v>Intermediate kVA</v>
      </c>
      <c r="BA38" s="53" t="s">
        <v>16</v>
      </c>
      <c r="BB38" s="53" t="s">
        <v>17</v>
      </c>
      <c r="BC38" s="52" t="str">
        <f>AY38</f>
        <v>Intermediate kW</v>
      </c>
      <c r="BD38" s="53" t="str">
        <f>AZ38</f>
        <v>Intermediate kVA</v>
      </c>
      <c r="BE38" s="53" t="s">
        <v>16</v>
      </c>
      <c r="BF38" s="54" t="s">
        <v>17</v>
      </c>
    </row>
    <row r="39" spans="1:58">
      <c r="B39" s="55" t="s">
        <v>27</v>
      </c>
      <c r="C39" s="56" t="s">
        <v>53</v>
      </c>
      <c r="D39" s="38" t="s">
        <v>54</v>
      </c>
      <c r="E39" s="38" t="s">
        <v>20</v>
      </c>
      <c r="G39" s="73">
        <v>0</v>
      </c>
      <c r="H39" s="74">
        <f>SUMIFS(LGEData!$U$52:$U$170,LGEData!$F$52:$F$170,LGERateCaseDetail!G$4,LGEData!$C$52:$C$170,LGERateCaseDetail!$B39)</f>
        <v>7860.9</v>
      </c>
      <c r="I39" s="59">
        <f>H39*VLOOKUP($D39,RateData!$A$1:$M$6,RateData!$E$2,FALSE)</f>
        <v>22167.737999999998</v>
      </c>
      <c r="J39" s="60">
        <f>H39*VLOOKUP($D39,RateData!$A$1:$M$6,RateData!$K$2,FALSE)</f>
        <v>23818.526999999998</v>
      </c>
      <c r="K39" s="73">
        <v>0</v>
      </c>
      <c r="L39" s="74">
        <f>SUMIFS(LGEData!$U$52:$U$170,LGEData!$F$52:$F$170,LGERateCaseDetail!K$4,LGEData!$C$52:$C$170,LGERateCaseDetail!$B39)</f>
        <v>8075.4</v>
      </c>
      <c r="M39" s="59">
        <f>L39*VLOOKUP($D39,RateData!$A$1:$M$6,RateData!$E$2,FALSE)</f>
        <v>22772.627999999997</v>
      </c>
      <c r="N39" s="60">
        <f>L39*VLOOKUP($D39,RateData!$A$1:$M$6,RateData!$K$2,FALSE)</f>
        <v>24468.461999999996</v>
      </c>
      <c r="O39" s="73">
        <v>0</v>
      </c>
      <c r="P39" s="74">
        <f>SUMIFS(LGEData!$U$52:$U$170,LGEData!$F$52:$F$170,LGERateCaseDetail!O$4,LGEData!$C$52:$C$170,LGERateCaseDetail!$B39)</f>
        <v>7991.1</v>
      </c>
      <c r="Q39" s="59">
        <f>P39*VLOOKUP($D39,RateData!$A$1:$M$6,RateData!$E$2,FALSE)</f>
        <v>22534.901999999998</v>
      </c>
      <c r="R39" s="60">
        <f>P39*VLOOKUP($D39,RateData!$A$1:$M$6,RateData!$K$2,FALSE)</f>
        <v>24213.032999999999</v>
      </c>
      <c r="S39" s="73">
        <v>0</v>
      </c>
      <c r="T39" s="74">
        <f>SUMIFS(LGEData!$U$52:$U$170,LGEData!$F$52:$F$170,LGERateCaseDetail!S$4,LGEData!$C$52:$C$170,LGERateCaseDetail!$B39)</f>
        <v>7985.9</v>
      </c>
      <c r="U39" s="59">
        <f>T39*VLOOKUP($D39,RateData!$A$1:$M$6,RateData!$E$2,FALSE)</f>
        <v>22520.237999999998</v>
      </c>
      <c r="V39" s="60">
        <f>T39*VLOOKUP($D39,RateData!$A$1:$M$6,RateData!$K$2,FALSE)</f>
        <v>24197.276999999998</v>
      </c>
      <c r="W39" s="73">
        <v>0</v>
      </c>
      <c r="X39" s="74">
        <f>SUMIFS(LGEData!$U$52:$U$170,LGEData!$F$52:$F$170,LGERateCaseDetail!W$4,LGEData!$C$52:$C$170,LGERateCaseDetail!$B39)</f>
        <v>8459.5</v>
      </c>
      <c r="Y39" s="59">
        <f>X39*VLOOKUP($D39,RateData!$A$1:$M$6,RateData!$E$2,FALSE)</f>
        <v>23855.789999999997</v>
      </c>
      <c r="Z39" s="60">
        <f>X39*VLOOKUP($D39,RateData!$A$1:$M$6,RateData!$K$2,FALSE)</f>
        <v>25632.285</v>
      </c>
      <c r="AA39" s="73">
        <v>0</v>
      </c>
      <c r="AB39" s="74">
        <f>SUMIFS(LGEData!$U$52:$U$170,LGEData!$F$52:$F$170,LGERateCaseDetail!AA$4,LGEData!$C$52:$C$170,LGERateCaseDetail!$B39)</f>
        <v>8160</v>
      </c>
      <c r="AC39" s="59">
        <f>AB39*VLOOKUP($D39,RateData!$A$1:$M$6,RateData!$E$2,FALSE)</f>
        <v>23011.199999999997</v>
      </c>
      <c r="AD39" s="60">
        <f>AB39*VLOOKUP($D39,RateData!$A$1:$M$6,RateData!$K$2,FALSE)</f>
        <v>24724.799999999999</v>
      </c>
      <c r="AE39" s="73">
        <v>0</v>
      </c>
      <c r="AF39" s="74">
        <f>SUMIFS(LGEData!$U$52:$U$170,LGEData!$F$52:$F$170,LGERateCaseDetail!AE$4,LGEData!$C$52:$C$170,LGERateCaseDetail!$B39)</f>
        <v>8350.5</v>
      </c>
      <c r="AG39" s="59">
        <f>AF39*VLOOKUP($D39,RateData!$A$1:$M$6,RateData!$E$2,FALSE)</f>
        <v>23548.41</v>
      </c>
      <c r="AH39" s="60">
        <f>AF39*VLOOKUP($D39,RateData!$A$1:$M$6,RateData!$K$2,FALSE)</f>
        <v>25302.014999999999</v>
      </c>
      <c r="AI39" s="73">
        <v>0</v>
      </c>
      <c r="AJ39" s="74">
        <f>SUMIFS(LGEData!$U$52:$U$170,LGEData!$F$52:$F$170,LGERateCaseDetail!AI$4,LGEData!$C$52:$C$170,LGERateCaseDetail!$B39)</f>
        <v>8200.6</v>
      </c>
      <c r="AK39" s="59">
        <f>AJ39*VLOOKUP($D39,RateData!$A$1:$M$6,RateData!$E$2,FALSE)</f>
        <v>23125.691999999999</v>
      </c>
      <c r="AL39" s="60">
        <f>AJ39*VLOOKUP($D39,RateData!$A$1:$M$6,RateData!$K$2,FALSE)</f>
        <v>24847.817999999999</v>
      </c>
      <c r="AM39" s="73">
        <v>0</v>
      </c>
      <c r="AN39" s="74">
        <f>SUMIFS(LGEData!$U$52:$U$170,LGEData!$F$52:$F$170,LGERateCaseDetail!AM$4,LGEData!$C$52:$C$170,LGERateCaseDetail!$B39)</f>
        <v>8371.7999999999993</v>
      </c>
      <c r="AO39" s="59">
        <f>AN39*VLOOKUP($D39,RateData!$A$1:$M$6,RateData!$E$2,FALSE)</f>
        <v>23608.475999999995</v>
      </c>
      <c r="AP39" s="60">
        <f>AN39*VLOOKUP($D39,RateData!$A$1:$M$6,RateData!$K$2,FALSE)</f>
        <v>25366.553999999996</v>
      </c>
      <c r="AQ39" s="73">
        <v>0</v>
      </c>
      <c r="AR39" s="74">
        <f>SUMIFS(LGEData!$U$52:$U$170,LGEData!$F$52:$F$170,LGERateCaseDetail!AQ$4,LGEData!$C$52:$C$170,LGERateCaseDetail!$B39)</f>
        <v>8329.9</v>
      </c>
      <c r="AS39" s="59">
        <f>AR39*VLOOKUP($D39,RateData!$A$1:$M$6,RateData!$E$2,FALSE)</f>
        <v>23490.317999999999</v>
      </c>
      <c r="AT39" s="60">
        <f>AR39*VLOOKUP($D39,RateData!$A$1:$M$6,RateData!$K$2,FALSE)</f>
        <v>25239.596999999998</v>
      </c>
      <c r="AU39" s="73">
        <v>0</v>
      </c>
      <c r="AV39" s="74">
        <f>SUMIFS(LGEData!$U$52:$U$170,LGEData!$F$52:$F$170,LGERateCaseDetail!AU$4,LGEData!$C$52:$C$170,LGERateCaseDetail!$B39)</f>
        <v>8629.9</v>
      </c>
      <c r="AW39" s="59">
        <f>AV39*VLOOKUP($D39,RateData!$A$1:$M$6,RateData!$E$2,FALSE)</f>
        <v>24336.317999999999</v>
      </c>
      <c r="AX39" s="60">
        <f>AV39*VLOOKUP($D39,RateData!$A$1:$M$6,RateData!$K$2,FALSE)</f>
        <v>26148.596999999998</v>
      </c>
      <c r="AY39" s="73">
        <v>0</v>
      </c>
      <c r="AZ39" s="74">
        <f>SUMIFS(LGEData!$U$52:$U$170,LGEData!$F$52:$F$170,LGERateCaseDetail!AY$4,LGEData!$C$52:$C$170,LGERateCaseDetail!$B39)</f>
        <v>8415.2000000000007</v>
      </c>
      <c r="BA39" s="59">
        <f>AZ39*VLOOKUP($D39,RateData!$A$1:$M$6,RateData!$E$2,FALSE)</f>
        <v>23730.864000000001</v>
      </c>
      <c r="BB39" s="60">
        <f>AZ39*VLOOKUP($D39,RateData!$A$1:$M$6,RateData!$K$2,FALSE)</f>
        <v>25498.056</v>
      </c>
      <c r="BC39" s="73">
        <f t="shared" ref="BC39:BF45" si="7">SUM(G39,K39,O39,S39,W39,AA39,AE39,AI39,AM39,AQ39,AU39,AY39)</f>
        <v>0</v>
      </c>
      <c r="BD39" s="74">
        <f t="shared" si="7"/>
        <v>98830.699999999983</v>
      </c>
      <c r="BE39" s="59">
        <f t="shared" si="7"/>
        <v>278702.57400000002</v>
      </c>
      <c r="BF39" s="60">
        <f t="shared" si="7"/>
        <v>299457.02099999995</v>
      </c>
    </row>
    <row r="40" spans="1:58">
      <c r="B40" s="55" t="s">
        <v>30</v>
      </c>
      <c r="C40" s="38" t="s">
        <v>32</v>
      </c>
      <c r="D40" s="38" t="s">
        <v>54</v>
      </c>
      <c r="E40" s="38" t="s">
        <v>20</v>
      </c>
      <c r="G40" s="75">
        <v>0</v>
      </c>
      <c r="H40" s="76">
        <f>SUMIFS(LGEData!$U$52:$U$170,LGEData!$F$52:$F$170,LGERateCaseDetail!G$4,LGEData!$C$52:$C$170,LGERateCaseDetail!$B40)</f>
        <v>32202.2</v>
      </c>
      <c r="I40" s="63">
        <f>H40*VLOOKUP($D40,RateData!$A$1:$M$6,RateData!$E$2,FALSE)</f>
        <v>90810.203999999998</v>
      </c>
      <c r="J40" s="64">
        <f>H40*VLOOKUP($D40,RateData!$A$1:$M$6,RateData!$K$2,FALSE)</f>
        <v>97572.665999999997</v>
      </c>
      <c r="K40" s="75">
        <v>0</v>
      </c>
      <c r="L40" s="76">
        <f>SUMIFS(LGEData!$U$52:$U$170,LGEData!$F$52:$F$170,LGERateCaseDetail!K$4,LGEData!$C$52:$C$170,LGERateCaseDetail!$B40)</f>
        <v>32629.200000000001</v>
      </c>
      <c r="M40" s="63">
        <f>L40*VLOOKUP($D40,RateData!$A$1:$M$6,RateData!$E$2,FALSE)</f>
        <v>92014.343999999997</v>
      </c>
      <c r="N40" s="64">
        <f>L40*VLOOKUP($D40,RateData!$A$1:$M$6,RateData!$K$2,FALSE)</f>
        <v>98866.475999999995</v>
      </c>
      <c r="O40" s="75">
        <v>0</v>
      </c>
      <c r="P40" s="76">
        <f>SUMIFS(LGEData!$U$52:$U$170,LGEData!$F$52:$F$170,LGERateCaseDetail!O$4,LGEData!$C$52:$C$170,LGERateCaseDetail!$B40)</f>
        <v>32449.7</v>
      </c>
      <c r="Q40" s="63">
        <f>P40*VLOOKUP($D40,RateData!$A$1:$M$6,RateData!$E$2,FALSE)</f>
        <v>91508.153999999995</v>
      </c>
      <c r="R40" s="64">
        <f>P40*VLOOKUP($D40,RateData!$A$1:$M$6,RateData!$K$2,FALSE)</f>
        <v>98322.591</v>
      </c>
      <c r="S40" s="75">
        <v>0</v>
      </c>
      <c r="T40" s="76">
        <f>SUMIFS(LGEData!$U$52:$U$170,LGEData!$F$52:$F$170,LGERateCaseDetail!S$4,LGEData!$C$52:$C$170,LGERateCaseDetail!$B40)</f>
        <v>32988.800000000003</v>
      </c>
      <c r="U40" s="63">
        <f>T40*VLOOKUP($D40,RateData!$A$1:$M$6,RateData!$E$2,FALSE)</f>
        <v>93028.415999999997</v>
      </c>
      <c r="V40" s="64">
        <f>T40*VLOOKUP($D40,RateData!$A$1:$M$6,RateData!$K$2,FALSE)</f>
        <v>99956.063999999998</v>
      </c>
      <c r="W40" s="75">
        <v>0</v>
      </c>
      <c r="X40" s="76">
        <f>SUMIFS(LGEData!$U$52:$U$170,LGEData!$F$52:$F$170,LGERateCaseDetail!W$4,LGEData!$C$52:$C$170,LGERateCaseDetail!$B40)</f>
        <v>33015.599999999999</v>
      </c>
      <c r="Y40" s="63">
        <f>X40*VLOOKUP($D40,RateData!$A$1:$M$6,RateData!$E$2,FALSE)</f>
        <v>93103.991999999984</v>
      </c>
      <c r="Z40" s="64">
        <f>X40*VLOOKUP($D40,RateData!$A$1:$M$6,RateData!$K$2,FALSE)</f>
        <v>100037.268</v>
      </c>
      <c r="AA40" s="75">
        <v>0</v>
      </c>
      <c r="AB40" s="76">
        <f>SUMIFS(LGEData!$U$52:$U$170,LGEData!$F$52:$F$170,LGERateCaseDetail!AA$4,LGEData!$C$52:$C$170,LGERateCaseDetail!$B40)</f>
        <v>32449.7</v>
      </c>
      <c r="AC40" s="63">
        <f>AB40*VLOOKUP($D40,RateData!$A$1:$M$6,RateData!$E$2,FALSE)</f>
        <v>91508.153999999995</v>
      </c>
      <c r="AD40" s="64">
        <f>AB40*VLOOKUP($D40,RateData!$A$1:$M$6,RateData!$K$2,FALSE)</f>
        <v>98322.591</v>
      </c>
      <c r="AE40" s="75">
        <v>0</v>
      </c>
      <c r="AF40" s="76">
        <f>SUMIFS(LGEData!$U$52:$U$170,LGEData!$F$52:$F$170,LGERateCaseDetail!AE$4,LGEData!$C$52:$C$170,LGERateCaseDetail!$B40)</f>
        <v>32382</v>
      </c>
      <c r="AG40" s="63">
        <f>AF40*VLOOKUP($D40,RateData!$A$1:$M$6,RateData!$E$2,FALSE)</f>
        <v>91317.239999999991</v>
      </c>
      <c r="AH40" s="64">
        <f>AF40*VLOOKUP($D40,RateData!$A$1:$M$6,RateData!$K$2,FALSE)</f>
        <v>98117.459999999992</v>
      </c>
      <c r="AI40" s="75">
        <v>0</v>
      </c>
      <c r="AJ40" s="76">
        <f>SUMIFS(LGEData!$U$52:$U$170,LGEData!$F$52:$F$170,LGERateCaseDetail!AI$4,LGEData!$C$52:$C$170,LGERateCaseDetail!$B40)</f>
        <v>33415.699999999997</v>
      </c>
      <c r="AK40" s="63">
        <f>AJ40*VLOOKUP($D40,RateData!$A$1:$M$6,RateData!$E$2,FALSE)</f>
        <v>94232.27399999999</v>
      </c>
      <c r="AL40" s="64">
        <f>AJ40*VLOOKUP($D40,RateData!$A$1:$M$6,RateData!$K$2,FALSE)</f>
        <v>101249.57099999998</v>
      </c>
      <c r="AM40" s="75">
        <v>0</v>
      </c>
      <c r="AN40" s="76">
        <f>SUMIFS(LGEData!$U$52:$U$170,LGEData!$F$52:$F$170,LGERateCaseDetail!AM$4,LGEData!$C$52:$C$170,LGERateCaseDetail!$B40)</f>
        <v>32742</v>
      </c>
      <c r="AO40" s="63">
        <f>AN40*VLOOKUP($D40,RateData!$A$1:$M$6,RateData!$E$2,FALSE)</f>
        <v>92332.439999999988</v>
      </c>
      <c r="AP40" s="64">
        <f>AN40*VLOOKUP($D40,RateData!$A$1:$M$6,RateData!$K$2,FALSE)</f>
        <v>99208.26</v>
      </c>
      <c r="AQ40" s="75">
        <v>0</v>
      </c>
      <c r="AR40" s="76">
        <f>SUMIFS(LGEData!$U$52:$U$170,LGEData!$F$52:$F$170,LGERateCaseDetail!AQ$4,LGEData!$C$52:$C$170,LGERateCaseDetail!$B40)</f>
        <v>29821.9</v>
      </c>
      <c r="AS40" s="63">
        <f>AR40*VLOOKUP($D40,RateData!$A$1:$M$6,RateData!$E$2,FALSE)</f>
        <v>84097.758000000002</v>
      </c>
      <c r="AT40" s="64">
        <f>AR40*VLOOKUP($D40,RateData!$A$1:$M$6,RateData!$K$2,FALSE)</f>
        <v>90360.357000000004</v>
      </c>
      <c r="AU40" s="75">
        <v>0</v>
      </c>
      <c r="AV40" s="76">
        <f>SUMIFS(LGEData!$U$52:$U$170,LGEData!$F$52:$F$170,LGERateCaseDetail!AU$4,LGEData!$C$52:$C$170,LGERateCaseDetail!$B40)</f>
        <v>16707.900000000001</v>
      </c>
      <c r="AW40" s="63">
        <f>AV40*VLOOKUP($D40,RateData!$A$1:$M$6,RateData!$E$2,FALSE)</f>
        <v>47116.277999999998</v>
      </c>
      <c r="AX40" s="64">
        <f>AV40*VLOOKUP($D40,RateData!$A$1:$M$6,RateData!$K$2,FALSE)</f>
        <v>50624.936999999998</v>
      </c>
      <c r="AY40" s="75">
        <v>0</v>
      </c>
      <c r="AZ40" s="76">
        <f>SUMIFS(LGEData!$U$52:$U$170,LGEData!$F$52:$F$170,LGERateCaseDetail!AY$4,LGEData!$C$52:$C$170,LGERateCaseDetail!$B40)</f>
        <v>32837</v>
      </c>
      <c r="BA40" s="63">
        <f>AZ40*VLOOKUP($D40,RateData!$A$1:$M$6,RateData!$E$2,FALSE)</f>
        <v>92600.34</v>
      </c>
      <c r="BB40" s="64">
        <f>AZ40*VLOOKUP($D40,RateData!$A$1:$M$6,RateData!$K$2,FALSE)</f>
        <v>99496.11</v>
      </c>
      <c r="BC40" s="75">
        <f t="shared" si="7"/>
        <v>0</v>
      </c>
      <c r="BD40" s="76">
        <f t="shared" si="7"/>
        <v>373641.70000000007</v>
      </c>
      <c r="BE40" s="63">
        <f t="shared" si="7"/>
        <v>1053669.594</v>
      </c>
      <c r="BF40" s="64">
        <f t="shared" si="7"/>
        <v>1132134.351</v>
      </c>
    </row>
    <row r="41" spans="1:58">
      <c r="B41" s="65" t="s">
        <v>33</v>
      </c>
      <c r="C41" s="38" t="s">
        <v>55</v>
      </c>
      <c r="D41" s="38" t="s">
        <v>56</v>
      </c>
      <c r="E41" s="56" t="s">
        <v>35</v>
      </c>
      <c r="G41" s="75">
        <v>0</v>
      </c>
      <c r="H41" s="76">
        <f>SUMIFS(LGEData!$U$52:$U$170,LGEData!$F$52:$F$170,LGERateCaseDetail!G$4,LGEData!$C$52:$C$170,LGERateCaseDetail!$B41)</f>
        <v>2507.4899999999998</v>
      </c>
      <c r="I41" s="63">
        <f>G41*VLOOKUP($D41,RateData!$A$1:$M$6,RateData!$E$2,FALSE)</f>
        <v>0</v>
      </c>
      <c r="J41" s="64">
        <f>H41*VLOOKUP($D41,RateData!$A$1:$M$6,RateData!$K$2,FALSE)</f>
        <v>9904.5854999999992</v>
      </c>
      <c r="K41" s="75">
        <v>0</v>
      </c>
      <c r="L41" s="76">
        <f>SUMIFS(LGEData!$U$52:$U$170,LGEData!$F$52:$F$170,LGERateCaseDetail!K$4,LGEData!$C$52:$C$170,LGERateCaseDetail!$B41)</f>
        <v>2557.5700000000002</v>
      </c>
      <c r="M41" s="63">
        <f>K41*VLOOKUP($D41,RateData!$A$1:$M$6,RateData!$E$2,FALSE)</f>
        <v>0</v>
      </c>
      <c r="N41" s="64">
        <f>L41*VLOOKUP($D41,RateData!$A$1:$M$6,RateData!$K$2,FALSE)</f>
        <v>10102.401500000002</v>
      </c>
      <c r="O41" s="75">
        <v>0</v>
      </c>
      <c r="P41" s="76">
        <f>SUMIFS(LGEData!$U$52:$U$170,LGEData!$F$52:$F$170,LGERateCaseDetail!O$4,LGEData!$C$52:$C$170,LGERateCaseDetail!$B41)</f>
        <v>2615.71</v>
      </c>
      <c r="Q41" s="63">
        <f>O41*VLOOKUP($D41,RateData!$A$1:$M$6,RateData!$E$2,FALSE)</f>
        <v>0</v>
      </c>
      <c r="R41" s="64">
        <f>P41*VLOOKUP($D41,RateData!$A$1:$M$6,RateData!$K$2,FALSE)</f>
        <v>10332.0545</v>
      </c>
      <c r="S41" s="75">
        <v>0</v>
      </c>
      <c r="T41" s="76">
        <f>SUMIFS(LGEData!$U$52:$U$170,LGEData!$F$52:$F$170,LGERateCaseDetail!S$4,LGEData!$C$52:$C$170,LGERateCaseDetail!$B41)</f>
        <v>2615.71</v>
      </c>
      <c r="U41" s="63">
        <f>S41*VLOOKUP($D41,RateData!$A$1:$M$6,RateData!$E$2,FALSE)</f>
        <v>0</v>
      </c>
      <c r="V41" s="64">
        <f>T41*VLOOKUP($D41,RateData!$A$1:$M$6,RateData!$K$2,FALSE)</f>
        <v>10332.0545</v>
      </c>
      <c r="W41" s="75">
        <v>0</v>
      </c>
      <c r="X41" s="76">
        <f>SUMIFS(LGEData!$U$52:$U$170,LGEData!$F$52:$F$170,LGERateCaseDetail!W$4,LGEData!$C$52:$C$170,LGERateCaseDetail!$B41)</f>
        <v>2615.71</v>
      </c>
      <c r="Y41" s="63">
        <f>W41*VLOOKUP($D41,RateData!$A$1:$M$6,RateData!$E$2,FALSE)</f>
        <v>0</v>
      </c>
      <c r="Z41" s="64">
        <f>X41*VLOOKUP($D41,RateData!$A$1:$M$6,RateData!$K$2,FALSE)</f>
        <v>10332.0545</v>
      </c>
      <c r="AA41" s="75">
        <v>0</v>
      </c>
      <c r="AB41" s="76">
        <f>SUMIFS(LGEData!$U$52:$U$170,LGEData!$F$52:$F$170,LGERateCaseDetail!AA$4,LGEData!$C$52:$C$170,LGERateCaseDetail!$B41)</f>
        <v>2665.97</v>
      </c>
      <c r="AC41" s="63">
        <f>AA41*VLOOKUP($D41,RateData!$A$1:$M$6,RateData!$E$2,FALSE)</f>
        <v>0</v>
      </c>
      <c r="AD41" s="64">
        <f>AB41*VLOOKUP($D41,RateData!$A$1:$M$6,RateData!$K$2,FALSE)</f>
        <v>10530.5815</v>
      </c>
      <c r="AE41" s="75">
        <v>0</v>
      </c>
      <c r="AF41" s="76">
        <f>SUMIFS(LGEData!$U$52:$U$170,LGEData!$F$52:$F$170,LGERateCaseDetail!AE$4,LGEData!$C$52:$C$170,LGERateCaseDetail!$B41)</f>
        <v>2665.97</v>
      </c>
      <c r="AG41" s="63">
        <f>AE41*VLOOKUP($D41,RateData!$A$1:$M$6,RateData!$E$2,FALSE)</f>
        <v>0</v>
      </c>
      <c r="AH41" s="64">
        <f>AF41*VLOOKUP($D41,RateData!$A$1:$M$6,RateData!$K$2,FALSE)</f>
        <v>10530.5815</v>
      </c>
      <c r="AI41" s="75">
        <v>0</v>
      </c>
      <c r="AJ41" s="76">
        <f>SUMIFS(LGEData!$U$52:$U$170,LGEData!$F$52:$F$170,LGERateCaseDetail!AI$4,LGEData!$C$52:$C$170,LGERateCaseDetail!$B41)</f>
        <v>2749.83</v>
      </c>
      <c r="AK41" s="63">
        <f>AI41*VLOOKUP($D41,RateData!$A$1:$M$6,RateData!$E$2,FALSE)</f>
        <v>0</v>
      </c>
      <c r="AL41" s="64">
        <f>AJ41*VLOOKUP($D41,RateData!$A$1:$M$6,RateData!$K$2,FALSE)</f>
        <v>10861.8285</v>
      </c>
      <c r="AM41" s="75">
        <v>0</v>
      </c>
      <c r="AN41" s="76">
        <f>SUMIFS(LGEData!$U$52:$U$170,LGEData!$F$52:$F$170,LGERateCaseDetail!AM$4,LGEData!$C$52:$C$170,LGERateCaseDetail!$B41)</f>
        <v>2812.39</v>
      </c>
      <c r="AO41" s="63">
        <f>AM41*VLOOKUP($D41,RateData!$A$1:$M$6,RateData!$E$2,FALSE)</f>
        <v>0</v>
      </c>
      <c r="AP41" s="64">
        <f>AN41*VLOOKUP($D41,RateData!$A$1:$M$6,RateData!$K$2,FALSE)</f>
        <v>11108.940500000001</v>
      </c>
      <c r="AQ41" s="75">
        <v>0</v>
      </c>
      <c r="AR41" s="76">
        <f>SUMIFS(LGEData!$U$52:$U$170,LGEData!$F$52:$F$170,LGERateCaseDetail!AQ$4,LGEData!$C$52:$C$170,LGERateCaseDetail!$B41)</f>
        <v>2857.13</v>
      </c>
      <c r="AS41" s="63">
        <f>AQ41*VLOOKUP($D41,RateData!$A$1:$M$6,RateData!$E$2,FALSE)</f>
        <v>0</v>
      </c>
      <c r="AT41" s="64">
        <f>AR41*VLOOKUP($D41,RateData!$A$1:$M$6,RateData!$K$2,FALSE)</f>
        <v>11285.663500000001</v>
      </c>
      <c r="AU41" s="75">
        <v>0</v>
      </c>
      <c r="AV41" s="76">
        <f>SUMIFS(LGEData!$U$52:$U$170,LGEData!$F$52:$F$170,LGERateCaseDetail!AU$4,LGEData!$C$52:$C$170,LGERateCaseDetail!$B41)</f>
        <v>0</v>
      </c>
      <c r="AW41" s="63">
        <f>AU41*VLOOKUP($D41,RateData!$A$1:$M$6,RateData!$E$2,FALSE)</f>
        <v>0</v>
      </c>
      <c r="AX41" s="64">
        <f>AV41*VLOOKUP($D41,RateData!$A$1:$M$6,RateData!$K$2,FALSE)</f>
        <v>0</v>
      </c>
      <c r="AY41" s="75">
        <v>0</v>
      </c>
      <c r="AZ41" s="76">
        <f>SUMIFS(LGEData!$U$52:$U$170,LGEData!$F$52:$F$170,LGERateCaseDetail!AY$4,LGEData!$C$52:$C$170,LGERateCaseDetail!$B41)</f>
        <v>30500.49</v>
      </c>
      <c r="BA41" s="63">
        <f>AY41*VLOOKUP($D41,RateData!$A$1:$M$6,RateData!$E$2,FALSE)</f>
        <v>0</v>
      </c>
      <c r="BB41" s="64">
        <f>AZ41*VLOOKUP($D41,RateData!$A$1:$M$6,RateData!$K$2,FALSE)</f>
        <v>120476.93550000001</v>
      </c>
      <c r="BC41" s="75">
        <f t="shared" si="7"/>
        <v>0</v>
      </c>
      <c r="BD41" s="76">
        <f t="shared" si="7"/>
        <v>57163.97</v>
      </c>
      <c r="BE41" s="63">
        <f t="shared" si="7"/>
        <v>0</v>
      </c>
      <c r="BF41" s="64">
        <f t="shared" si="7"/>
        <v>225797.68150000001</v>
      </c>
    </row>
    <row r="42" spans="1:58">
      <c r="B42" s="55" t="s">
        <v>36</v>
      </c>
      <c r="C42" s="38" t="s">
        <v>38</v>
      </c>
      <c r="D42" s="38" t="s">
        <v>57</v>
      </c>
      <c r="E42" s="56" t="s">
        <v>35</v>
      </c>
      <c r="G42" s="75">
        <v>0</v>
      </c>
      <c r="H42" s="76">
        <f>SUMIFS(LGEData!$U$52:$U$170,LGEData!$F$52:$F$170,LGERateCaseDetail!G$4,LGEData!$C$52:$C$170,LGERateCaseDetail!$B42)</f>
        <v>15418.74</v>
      </c>
      <c r="I42" s="63">
        <f>G42*VLOOKUP($D42,RateData!$A$1:$M$6,RateData!$E$2,FALSE)</f>
        <v>0</v>
      </c>
      <c r="J42" s="64">
        <f>H42*VLOOKUP($D42,RateData!$A$1:$M$6,RateData!$K$2,FALSE)</f>
        <v>60904.023000000001</v>
      </c>
      <c r="K42" s="75">
        <v>0</v>
      </c>
      <c r="L42" s="76">
        <f>SUMIFS(LGEData!$U$52:$U$170,LGEData!$F$52:$F$170,LGERateCaseDetail!K$4,LGEData!$C$52:$C$170,LGERateCaseDetail!$B42)</f>
        <v>16319.41</v>
      </c>
      <c r="M42" s="63">
        <f>K42*VLOOKUP($D42,RateData!$A$1:$M$6,RateData!$E$2,FALSE)</f>
        <v>0</v>
      </c>
      <c r="N42" s="64">
        <f>L42*VLOOKUP($D42,RateData!$A$1:$M$6,RateData!$K$2,FALSE)</f>
        <v>64461.669500000004</v>
      </c>
      <c r="O42" s="75">
        <v>0</v>
      </c>
      <c r="P42" s="76">
        <f>SUMIFS(LGEData!$U$52:$U$170,LGEData!$F$52:$F$170,LGERateCaseDetail!O$4,LGEData!$C$52:$C$170,LGERateCaseDetail!$B42)</f>
        <v>16907.73</v>
      </c>
      <c r="Q42" s="63">
        <f>O42*VLOOKUP($D42,RateData!$A$1:$M$6,RateData!$E$2,FALSE)</f>
        <v>0</v>
      </c>
      <c r="R42" s="64">
        <f>P42*VLOOKUP($D42,RateData!$A$1:$M$6,RateData!$K$2,FALSE)</f>
        <v>66785.533500000005</v>
      </c>
      <c r="S42" s="75">
        <v>0</v>
      </c>
      <c r="T42" s="76">
        <f>SUMIFS(LGEData!$U$52:$U$170,LGEData!$F$52:$F$170,LGERateCaseDetail!S$4,LGEData!$C$52:$C$170,LGERateCaseDetail!$B42)</f>
        <v>17332.53</v>
      </c>
      <c r="U42" s="63">
        <f>S42*VLOOKUP($D42,RateData!$A$1:$M$6,RateData!$E$2,FALSE)</f>
        <v>0</v>
      </c>
      <c r="V42" s="64">
        <f>T42*VLOOKUP($D42,RateData!$A$1:$M$6,RateData!$K$2,FALSE)</f>
        <v>68463.493499999997</v>
      </c>
      <c r="W42" s="75">
        <v>0</v>
      </c>
      <c r="X42" s="76">
        <f>SUMIFS(LGEData!$U$52:$U$170,LGEData!$F$52:$F$170,LGERateCaseDetail!W$4,LGEData!$C$52:$C$170,LGERateCaseDetail!$B42)</f>
        <v>17289.599999999999</v>
      </c>
      <c r="Y42" s="63">
        <f>W42*VLOOKUP($D42,RateData!$A$1:$M$6,RateData!$E$2,FALSE)</f>
        <v>0</v>
      </c>
      <c r="Z42" s="64">
        <f>X42*VLOOKUP($D42,RateData!$A$1:$M$6,RateData!$K$2,FALSE)</f>
        <v>68293.919999999998</v>
      </c>
      <c r="AA42" s="75">
        <v>0</v>
      </c>
      <c r="AB42" s="76">
        <f>SUMIFS(LGEData!$U$52:$U$170,LGEData!$F$52:$F$170,LGERateCaseDetail!AA$4,LGEData!$C$52:$C$170,LGERateCaseDetail!$B42)</f>
        <v>12645.79</v>
      </c>
      <c r="AC42" s="63">
        <f>AA42*VLOOKUP($D42,RateData!$A$1:$M$6,RateData!$E$2,FALSE)</f>
        <v>0</v>
      </c>
      <c r="AD42" s="64">
        <f>AB42*VLOOKUP($D42,RateData!$A$1:$M$6,RateData!$K$2,FALSE)</f>
        <v>49950.870500000005</v>
      </c>
      <c r="AE42" s="75">
        <v>0</v>
      </c>
      <c r="AF42" s="76">
        <f>SUMIFS(LGEData!$U$52:$U$170,LGEData!$F$52:$F$170,LGERateCaseDetail!AE$4,LGEData!$C$52:$C$170,LGERateCaseDetail!$B42)</f>
        <v>13874.79</v>
      </c>
      <c r="AG42" s="63">
        <f>AE42*VLOOKUP($D42,RateData!$A$1:$M$6,RateData!$E$2,FALSE)</f>
        <v>0</v>
      </c>
      <c r="AH42" s="64">
        <f>AF42*VLOOKUP($D42,RateData!$A$1:$M$6,RateData!$K$2,FALSE)</f>
        <v>54805.420500000007</v>
      </c>
      <c r="AI42" s="75">
        <v>0</v>
      </c>
      <c r="AJ42" s="76">
        <f>SUMIFS(LGEData!$U$52:$U$170,LGEData!$F$52:$F$170,LGERateCaseDetail!AI$4,LGEData!$C$52:$C$170,LGERateCaseDetail!$B42)</f>
        <v>15217.74</v>
      </c>
      <c r="AK42" s="63">
        <f>AI42*VLOOKUP($D42,RateData!$A$1:$M$6,RateData!$E$2,FALSE)</f>
        <v>0</v>
      </c>
      <c r="AL42" s="64">
        <f>AJ42*VLOOKUP($D42,RateData!$A$1:$M$6,RateData!$K$2,FALSE)</f>
        <v>60110.073000000004</v>
      </c>
      <c r="AM42" s="75">
        <v>0</v>
      </c>
      <c r="AN42" s="76">
        <f>SUMIFS(LGEData!$U$52:$U$170,LGEData!$F$52:$F$170,LGERateCaseDetail!AM$4,LGEData!$C$52:$C$170,LGERateCaseDetail!$B42)</f>
        <v>11775.22</v>
      </c>
      <c r="AO42" s="63">
        <f>AM42*VLOOKUP($D42,RateData!$A$1:$M$6,RateData!$E$2,FALSE)</f>
        <v>0</v>
      </c>
      <c r="AP42" s="64">
        <f>AN42*VLOOKUP($D42,RateData!$A$1:$M$6,RateData!$K$2,FALSE)</f>
        <v>46512.118999999999</v>
      </c>
      <c r="AQ42" s="75">
        <v>0</v>
      </c>
      <c r="AR42" s="76">
        <f>SUMIFS(LGEData!$U$52:$U$170,LGEData!$F$52:$F$170,LGERateCaseDetail!AQ$4,LGEData!$C$52:$C$170,LGERateCaseDetail!$B42)</f>
        <v>15200.29</v>
      </c>
      <c r="AS42" s="63">
        <f>AQ42*VLOOKUP($D42,RateData!$A$1:$M$6,RateData!$E$2,FALSE)</f>
        <v>0</v>
      </c>
      <c r="AT42" s="64">
        <f>AR42*VLOOKUP($D42,RateData!$A$1:$M$6,RateData!$K$2,FALSE)</f>
        <v>60041.145500000006</v>
      </c>
      <c r="AU42" s="75">
        <v>0</v>
      </c>
      <c r="AV42" s="76">
        <f>SUMIFS(LGEData!$U$52:$U$170,LGEData!$F$52:$F$170,LGERateCaseDetail!AU$4,LGEData!$C$52:$C$170,LGERateCaseDetail!$B42)</f>
        <v>14996.37</v>
      </c>
      <c r="AW42" s="63">
        <f>AU42*VLOOKUP($D42,RateData!$A$1:$M$6,RateData!$E$2,FALSE)</f>
        <v>0</v>
      </c>
      <c r="AX42" s="64">
        <f>AV42*VLOOKUP($D42,RateData!$A$1:$M$6,RateData!$K$2,FALSE)</f>
        <v>59235.661500000009</v>
      </c>
      <c r="AY42" s="75">
        <v>0</v>
      </c>
      <c r="AZ42" s="76">
        <f>SUMIFS(LGEData!$U$52:$U$170,LGEData!$F$52:$F$170,LGERateCaseDetail!AY$4,LGEData!$C$52:$C$170,LGERateCaseDetail!$B42)</f>
        <v>15732.29</v>
      </c>
      <c r="BA42" s="63">
        <f>AY42*VLOOKUP($D42,RateData!$A$1:$M$6,RateData!$E$2,FALSE)</f>
        <v>0</v>
      </c>
      <c r="BB42" s="64">
        <f>AZ42*VLOOKUP($D42,RateData!$A$1:$M$6,RateData!$K$2,FALSE)</f>
        <v>62142.545500000007</v>
      </c>
      <c r="BC42" s="75">
        <f t="shared" si="7"/>
        <v>0</v>
      </c>
      <c r="BD42" s="76">
        <f t="shared" si="7"/>
        <v>182710.50000000003</v>
      </c>
      <c r="BE42" s="63">
        <f t="shared" si="7"/>
        <v>0</v>
      </c>
      <c r="BF42" s="64">
        <f t="shared" si="7"/>
        <v>721706.47499999998</v>
      </c>
    </row>
    <row r="43" spans="1:58">
      <c r="B43" s="55" t="s">
        <v>39</v>
      </c>
      <c r="C43" s="38" t="s">
        <v>41</v>
      </c>
      <c r="D43" s="38" t="s">
        <v>57</v>
      </c>
      <c r="E43" s="56" t="s">
        <v>35</v>
      </c>
      <c r="G43" s="75">
        <v>0</v>
      </c>
      <c r="H43" s="76">
        <f>SUMIFS(LGEData!$U$52:$U$170,LGEData!$F$52:$F$170,LGERateCaseDetail!G$4,LGEData!$C$52:$C$170,LGERateCaseDetail!$B43)</f>
        <v>3994.8</v>
      </c>
      <c r="I43" s="63">
        <f>G43*VLOOKUP($D43,RateData!$A$1:$M$6,RateData!$E$2,FALSE)</f>
        <v>0</v>
      </c>
      <c r="J43" s="64">
        <f>H43*VLOOKUP($D43,RateData!$A$1:$M$6,RateData!$K$2,FALSE)</f>
        <v>15779.460000000001</v>
      </c>
      <c r="K43" s="75">
        <v>0</v>
      </c>
      <c r="L43" s="76">
        <f>SUMIFS(LGEData!$U$52:$U$170,LGEData!$F$52:$F$170,LGERateCaseDetail!K$4,LGEData!$C$52:$C$170,LGERateCaseDetail!$B43)</f>
        <v>5155.12</v>
      </c>
      <c r="M43" s="63">
        <f>K43*VLOOKUP($D43,RateData!$A$1:$M$6,RateData!$E$2,FALSE)</f>
        <v>0</v>
      </c>
      <c r="N43" s="64">
        <f>L43*VLOOKUP($D43,RateData!$A$1:$M$6,RateData!$K$2,FALSE)</f>
        <v>20362.724000000002</v>
      </c>
      <c r="O43" s="75">
        <v>0</v>
      </c>
      <c r="P43" s="76">
        <f>SUMIFS(LGEData!$U$52:$U$170,LGEData!$F$52:$F$170,LGERateCaseDetail!O$4,LGEData!$C$52:$C$170,LGERateCaseDetail!$B43)</f>
        <v>7598.18</v>
      </c>
      <c r="Q43" s="63">
        <f>O43*VLOOKUP($D43,RateData!$A$1:$M$6,RateData!$E$2,FALSE)</f>
        <v>0</v>
      </c>
      <c r="R43" s="64">
        <f>P43*VLOOKUP($D43,RateData!$A$1:$M$6,RateData!$K$2,FALSE)</f>
        <v>30012.811000000002</v>
      </c>
      <c r="S43" s="75">
        <v>0</v>
      </c>
      <c r="T43" s="76">
        <f>SUMIFS(LGEData!$U$52:$U$170,LGEData!$F$52:$F$170,LGERateCaseDetail!S$4,LGEData!$C$52:$C$170,LGERateCaseDetail!$B43)</f>
        <v>8910.14</v>
      </c>
      <c r="U43" s="63">
        <f>S43*VLOOKUP($D43,RateData!$A$1:$M$6,RateData!$E$2,FALSE)</f>
        <v>0</v>
      </c>
      <c r="V43" s="64">
        <f>T43*VLOOKUP($D43,RateData!$A$1:$M$6,RateData!$K$2,FALSE)</f>
        <v>35195.053</v>
      </c>
      <c r="W43" s="75">
        <v>0</v>
      </c>
      <c r="X43" s="76">
        <f>SUMIFS(LGEData!$U$52:$U$170,LGEData!$F$52:$F$170,LGERateCaseDetail!W$4,LGEData!$C$52:$C$170,LGERateCaseDetail!$B43)</f>
        <v>11520</v>
      </c>
      <c r="Y43" s="63">
        <f>W43*VLOOKUP($D43,RateData!$A$1:$M$6,RateData!$E$2,FALSE)</f>
        <v>0</v>
      </c>
      <c r="Z43" s="64">
        <f>X43*VLOOKUP($D43,RateData!$A$1:$M$6,RateData!$K$2,FALSE)</f>
        <v>45504</v>
      </c>
      <c r="AA43" s="75">
        <v>0</v>
      </c>
      <c r="AB43" s="76">
        <f>SUMIFS(LGEData!$U$52:$U$170,LGEData!$F$52:$F$170,LGERateCaseDetail!AA$4,LGEData!$C$52:$C$170,LGERateCaseDetail!$B43)</f>
        <v>12242.95</v>
      </c>
      <c r="AC43" s="63">
        <f>AA43*VLOOKUP($D43,RateData!$A$1:$M$6,RateData!$E$2,FALSE)</f>
        <v>0</v>
      </c>
      <c r="AD43" s="64">
        <f>AB43*VLOOKUP($D43,RateData!$A$1:$M$6,RateData!$K$2,FALSE)</f>
        <v>48359.652500000004</v>
      </c>
      <c r="AE43" s="75">
        <v>0</v>
      </c>
      <c r="AF43" s="76">
        <f>SUMIFS(LGEData!$U$52:$U$170,LGEData!$F$52:$F$170,LGERateCaseDetail!AE$4,LGEData!$C$52:$C$170,LGERateCaseDetail!$B43)</f>
        <v>11913.32</v>
      </c>
      <c r="AG43" s="63">
        <f>AE43*VLOOKUP($D43,RateData!$A$1:$M$6,RateData!$E$2,FALSE)</f>
        <v>0</v>
      </c>
      <c r="AH43" s="64">
        <f>AF43*VLOOKUP($D43,RateData!$A$1:$M$6,RateData!$K$2,FALSE)</f>
        <v>47057.614000000001</v>
      </c>
      <c r="AI43" s="75">
        <v>0</v>
      </c>
      <c r="AJ43" s="76">
        <f>SUMIFS(LGEData!$U$52:$U$170,LGEData!$F$52:$F$170,LGERateCaseDetail!AI$4,LGEData!$C$52:$C$170,LGERateCaseDetail!$B43)</f>
        <v>9016.75</v>
      </c>
      <c r="AK43" s="63">
        <f>AI43*VLOOKUP($D43,RateData!$A$1:$M$6,RateData!$E$2,FALSE)</f>
        <v>0</v>
      </c>
      <c r="AL43" s="64">
        <f>AJ43*VLOOKUP($D43,RateData!$A$1:$M$6,RateData!$K$2,FALSE)</f>
        <v>35616.162499999999</v>
      </c>
      <c r="AM43" s="75">
        <v>0</v>
      </c>
      <c r="AN43" s="76">
        <f>SUMIFS(LGEData!$U$52:$U$170,LGEData!$F$52:$F$170,LGERateCaseDetail!AM$4,LGEData!$C$52:$C$170,LGERateCaseDetail!$B43)</f>
        <v>12162.33</v>
      </c>
      <c r="AO43" s="63">
        <f>AM43*VLOOKUP($D43,RateData!$A$1:$M$6,RateData!$E$2,FALSE)</f>
        <v>0</v>
      </c>
      <c r="AP43" s="64">
        <f>AN43*VLOOKUP($D43,RateData!$A$1:$M$6,RateData!$K$2,FALSE)</f>
        <v>48041.203500000003</v>
      </c>
      <c r="AQ43" s="75">
        <v>0</v>
      </c>
      <c r="AR43" s="76">
        <f>SUMIFS(LGEData!$U$52:$U$170,LGEData!$F$52:$F$170,LGERateCaseDetail!AQ$4,LGEData!$C$52:$C$170,LGERateCaseDetail!$B43)</f>
        <v>12553.76</v>
      </c>
      <c r="AS43" s="63">
        <f>AQ43*VLOOKUP($D43,RateData!$A$1:$M$6,RateData!$E$2,FALSE)</f>
        <v>0</v>
      </c>
      <c r="AT43" s="64">
        <f>AR43*VLOOKUP($D43,RateData!$A$1:$M$6,RateData!$K$2,FALSE)</f>
        <v>49587.352000000006</v>
      </c>
      <c r="AU43" s="75">
        <v>0</v>
      </c>
      <c r="AV43" s="76">
        <f>SUMIFS(LGEData!$U$52:$U$170,LGEData!$F$52:$F$170,LGERateCaseDetail!AU$4,LGEData!$C$52:$C$170,LGERateCaseDetail!$B43)</f>
        <v>12096.55</v>
      </c>
      <c r="AW43" s="63">
        <f>AU43*VLOOKUP($D43,RateData!$A$1:$M$6,RateData!$E$2,FALSE)</f>
        <v>0</v>
      </c>
      <c r="AX43" s="64">
        <f>AV43*VLOOKUP($D43,RateData!$A$1:$M$6,RateData!$K$2,FALSE)</f>
        <v>47781.372499999998</v>
      </c>
      <c r="AY43" s="75">
        <v>0</v>
      </c>
      <c r="AZ43" s="76">
        <f>SUMIFS(LGEData!$U$52:$U$170,LGEData!$F$52:$F$170,LGERateCaseDetail!AY$4,LGEData!$C$52:$C$170,LGERateCaseDetail!$B43)</f>
        <v>14140.18</v>
      </c>
      <c r="BA43" s="63">
        <f>AY43*VLOOKUP($D43,RateData!$A$1:$M$6,RateData!$E$2,FALSE)</f>
        <v>0</v>
      </c>
      <c r="BB43" s="64">
        <f>AZ43*VLOOKUP($D43,RateData!$A$1:$M$6,RateData!$K$2,FALSE)</f>
        <v>55853.711000000003</v>
      </c>
      <c r="BC43" s="75">
        <f t="shared" si="7"/>
        <v>0</v>
      </c>
      <c r="BD43" s="76">
        <f t="shared" si="7"/>
        <v>121304.08000000002</v>
      </c>
      <c r="BE43" s="63">
        <f t="shared" si="7"/>
        <v>0</v>
      </c>
      <c r="BF43" s="64">
        <f t="shared" si="7"/>
        <v>479151.11600000004</v>
      </c>
    </row>
    <row r="44" spans="1:58">
      <c r="B44" s="55" t="s">
        <v>42</v>
      </c>
      <c r="C44" s="38" t="s">
        <v>41</v>
      </c>
      <c r="D44" s="38" t="s">
        <v>57</v>
      </c>
      <c r="E44" s="56" t="s">
        <v>35</v>
      </c>
      <c r="G44" s="75">
        <v>0</v>
      </c>
      <c r="H44" s="76">
        <f>SUMIFS(LGEData!$U$52:$U$170,LGEData!$F$52:$F$170,LGERateCaseDetail!G$4,LGEData!$C$52:$C$170,LGERateCaseDetail!$B44)</f>
        <v>29681.119999999999</v>
      </c>
      <c r="I44" s="63">
        <f>G44*VLOOKUP($D44,RateData!$A$1:$M$6,RateData!$E$2,FALSE)</f>
        <v>0</v>
      </c>
      <c r="J44" s="64">
        <f>H44*VLOOKUP($D44,RateData!$A$1:$M$6,RateData!$K$2,FALSE)</f>
        <v>117240.424</v>
      </c>
      <c r="K44" s="75">
        <v>0</v>
      </c>
      <c r="L44" s="76">
        <f>SUMIFS(LGEData!$U$52:$U$170,LGEData!$F$52:$F$170,LGERateCaseDetail!K$4,LGEData!$C$52:$C$170,LGERateCaseDetail!$B44)</f>
        <v>30896.639999999999</v>
      </c>
      <c r="M44" s="63">
        <f>K44*VLOOKUP($D44,RateData!$A$1:$M$6,RateData!$E$2,FALSE)</f>
        <v>0</v>
      </c>
      <c r="N44" s="64">
        <f>L44*VLOOKUP($D44,RateData!$A$1:$M$6,RateData!$K$2,FALSE)</f>
        <v>122041.728</v>
      </c>
      <c r="O44" s="75">
        <v>0</v>
      </c>
      <c r="P44" s="76">
        <f>SUMIFS(LGEData!$U$52:$U$170,LGEData!$F$52:$F$170,LGERateCaseDetail!O$4,LGEData!$C$52:$C$170,LGERateCaseDetail!$B44)</f>
        <v>35627.42</v>
      </c>
      <c r="Q44" s="63">
        <f>O44*VLOOKUP($D44,RateData!$A$1:$M$6,RateData!$E$2,FALSE)</f>
        <v>0</v>
      </c>
      <c r="R44" s="64">
        <f>P44*VLOOKUP($D44,RateData!$A$1:$M$6,RateData!$K$2,FALSE)</f>
        <v>140728.30900000001</v>
      </c>
      <c r="S44" s="75">
        <v>0</v>
      </c>
      <c r="T44" s="76">
        <f>SUMIFS(LGEData!$U$52:$U$170,LGEData!$F$52:$F$170,LGERateCaseDetail!S$4,LGEData!$C$52:$C$170,LGERateCaseDetail!$B44)</f>
        <v>34535.089999999997</v>
      </c>
      <c r="U44" s="63">
        <f>S44*VLOOKUP($D44,RateData!$A$1:$M$6,RateData!$E$2,FALSE)</f>
        <v>0</v>
      </c>
      <c r="V44" s="64">
        <f>T44*VLOOKUP($D44,RateData!$A$1:$M$6,RateData!$K$2,FALSE)</f>
        <v>136413.60550000001</v>
      </c>
      <c r="W44" s="75">
        <v>0</v>
      </c>
      <c r="X44" s="76">
        <f>SUMIFS(LGEData!$U$52:$U$170,LGEData!$F$52:$F$170,LGERateCaseDetail!W$4,LGEData!$C$52:$C$170,LGERateCaseDetail!$B44)</f>
        <v>34318.25</v>
      </c>
      <c r="Y44" s="63">
        <f>W44*VLOOKUP($D44,RateData!$A$1:$M$6,RateData!$E$2,FALSE)</f>
        <v>0</v>
      </c>
      <c r="Z44" s="64">
        <f>X44*VLOOKUP($D44,RateData!$A$1:$M$6,RateData!$K$2,FALSE)</f>
        <v>135557.08749999999</v>
      </c>
      <c r="AA44" s="75">
        <v>0</v>
      </c>
      <c r="AB44" s="76">
        <f>SUMIFS(LGEData!$U$52:$U$170,LGEData!$F$52:$F$170,LGERateCaseDetail!AA$4,LGEData!$C$52:$C$170,LGERateCaseDetail!$B44)</f>
        <v>33191.300000000003</v>
      </c>
      <c r="AC44" s="63">
        <f>AA44*VLOOKUP($D44,RateData!$A$1:$M$6,RateData!$E$2,FALSE)</f>
        <v>0</v>
      </c>
      <c r="AD44" s="64">
        <f>AB44*VLOOKUP($D44,RateData!$A$1:$M$6,RateData!$K$2,FALSE)</f>
        <v>131105.63500000001</v>
      </c>
      <c r="AE44" s="75">
        <v>0</v>
      </c>
      <c r="AF44" s="76">
        <f>SUMIFS(LGEData!$U$52:$U$170,LGEData!$F$52:$F$170,LGERateCaseDetail!AE$4,LGEData!$C$52:$C$170,LGERateCaseDetail!$B44)</f>
        <v>31692.11</v>
      </c>
      <c r="AG44" s="63">
        <f>AE44*VLOOKUP($D44,RateData!$A$1:$M$6,RateData!$E$2,FALSE)</f>
        <v>0</v>
      </c>
      <c r="AH44" s="64">
        <f>AF44*VLOOKUP($D44,RateData!$A$1:$M$6,RateData!$K$2,FALSE)</f>
        <v>125183.83450000001</v>
      </c>
      <c r="AI44" s="75">
        <v>0</v>
      </c>
      <c r="AJ44" s="76">
        <f>SUMIFS(LGEData!$U$52:$U$170,LGEData!$F$52:$F$170,LGERateCaseDetail!AI$4,LGEData!$C$52:$C$170,LGERateCaseDetail!$B44)</f>
        <v>31500.47</v>
      </c>
      <c r="AK44" s="63">
        <f>AI44*VLOOKUP($D44,RateData!$A$1:$M$6,RateData!$E$2,FALSE)</f>
        <v>0</v>
      </c>
      <c r="AL44" s="64">
        <f>AJ44*VLOOKUP($D44,RateData!$A$1:$M$6,RateData!$K$2,FALSE)</f>
        <v>124426.85650000001</v>
      </c>
      <c r="AM44" s="75">
        <v>0</v>
      </c>
      <c r="AN44" s="76">
        <f>SUMIFS(LGEData!$U$52:$U$170,LGEData!$F$52:$F$170,LGERateCaseDetail!AM$4,LGEData!$C$52:$C$170,LGERateCaseDetail!$B44)</f>
        <v>29370.35</v>
      </c>
      <c r="AO44" s="63">
        <f>AM44*VLOOKUP($D44,RateData!$A$1:$M$6,RateData!$E$2,FALSE)</f>
        <v>0</v>
      </c>
      <c r="AP44" s="64">
        <f>AN44*VLOOKUP($D44,RateData!$A$1:$M$6,RateData!$K$2,FALSE)</f>
        <v>116012.88249999999</v>
      </c>
      <c r="AQ44" s="75">
        <v>0</v>
      </c>
      <c r="AR44" s="76">
        <f>SUMIFS(LGEData!$U$52:$U$170,LGEData!$F$52:$F$170,LGERateCaseDetail!AQ$4,LGEData!$C$52:$C$170,LGERateCaseDetail!$B44)</f>
        <v>29521.4</v>
      </c>
      <c r="AS44" s="63">
        <f>AQ44*VLOOKUP($D44,RateData!$A$1:$M$6,RateData!$E$2,FALSE)</f>
        <v>0</v>
      </c>
      <c r="AT44" s="64">
        <f>AR44*VLOOKUP($D44,RateData!$A$1:$M$6,RateData!$K$2,FALSE)</f>
        <v>116609.53000000001</v>
      </c>
      <c r="AU44" s="75">
        <v>0</v>
      </c>
      <c r="AV44" s="76">
        <f>SUMIFS(LGEData!$U$52:$U$170,LGEData!$F$52:$F$170,LGERateCaseDetail!AU$4,LGEData!$C$52:$C$170,LGERateCaseDetail!$B44)</f>
        <v>29908.01</v>
      </c>
      <c r="AW44" s="63">
        <f>AU44*VLOOKUP($D44,RateData!$A$1:$M$6,RateData!$E$2,FALSE)</f>
        <v>0</v>
      </c>
      <c r="AX44" s="64">
        <f>AV44*VLOOKUP($D44,RateData!$A$1:$M$6,RateData!$K$2,FALSE)</f>
        <v>118136.6395</v>
      </c>
      <c r="AY44" s="75">
        <v>0</v>
      </c>
      <c r="AZ44" s="76">
        <f>SUMIFS(LGEData!$U$52:$U$170,LGEData!$F$52:$F$170,LGERateCaseDetail!AY$4,LGEData!$C$52:$C$170,LGERateCaseDetail!$B44)</f>
        <v>30254.05</v>
      </c>
      <c r="BA44" s="63">
        <f>AY44*VLOOKUP($D44,RateData!$A$1:$M$6,RateData!$E$2,FALSE)</f>
        <v>0</v>
      </c>
      <c r="BB44" s="64">
        <f>AZ44*VLOOKUP($D44,RateData!$A$1:$M$6,RateData!$K$2,FALSE)</f>
        <v>119503.4975</v>
      </c>
      <c r="BC44" s="75">
        <f t="shared" si="7"/>
        <v>0</v>
      </c>
      <c r="BD44" s="76">
        <f t="shared" si="7"/>
        <v>380496.21</v>
      </c>
      <c r="BE44" s="63">
        <f t="shared" si="7"/>
        <v>0</v>
      </c>
      <c r="BF44" s="64">
        <f t="shared" si="7"/>
        <v>1502960.0295000002</v>
      </c>
    </row>
    <row r="45" spans="1:58" ht="15">
      <c r="B45" s="55" t="s">
        <v>44</v>
      </c>
      <c r="C45" s="38" t="s">
        <v>45</v>
      </c>
      <c r="D45" s="38" t="s">
        <v>54</v>
      </c>
      <c r="E45" s="39" t="s">
        <v>20</v>
      </c>
      <c r="G45" s="79">
        <v>0</v>
      </c>
      <c r="H45" s="80">
        <f>SUMIFS(LGEData!$U$52:$U$170,LGEData!$F$52:$F$170,LGERateCaseDetail!G$4,LGEData!$C$52:$C$170,LGERateCaseDetail!$B45)</f>
        <v>26342.400000000001</v>
      </c>
      <c r="I45" s="81">
        <f>H45*VLOOKUP($D45,RateData!$A$1:$M$6,RateData!$E$2,FALSE)</f>
        <v>74285.567999999999</v>
      </c>
      <c r="J45" s="82">
        <f>H45*VLOOKUP($D45,RateData!$A$1:$M$6,RateData!$K$2,FALSE)</f>
        <v>79817.471999999994</v>
      </c>
      <c r="K45" s="79">
        <v>0</v>
      </c>
      <c r="L45" s="80">
        <f>SUMIFS(LGEData!$U$52:$U$170,LGEData!$F$52:$F$170,LGERateCaseDetail!K$4,LGEData!$C$52:$C$170,LGERateCaseDetail!$B45)</f>
        <v>27552</v>
      </c>
      <c r="M45" s="81">
        <f>L45*VLOOKUP($D45,RateData!$A$1:$M$6,RateData!$E$2,FALSE)</f>
        <v>77696.639999999999</v>
      </c>
      <c r="N45" s="82">
        <f>L45*VLOOKUP($D45,RateData!$A$1:$M$6,RateData!$K$2,FALSE)</f>
        <v>83482.559999999998</v>
      </c>
      <c r="O45" s="79">
        <v>0</v>
      </c>
      <c r="P45" s="80">
        <f>SUMIFS(LGEData!$U$52:$U$170,LGEData!$F$52:$F$170,LGERateCaseDetail!O$4,LGEData!$C$52:$C$170,LGERateCaseDetail!$B45)</f>
        <v>29164.799999999999</v>
      </c>
      <c r="Q45" s="81">
        <f>P45*VLOOKUP($D45,RateData!$A$1:$M$6,RateData!$E$2,FALSE)</f>
        <v>82244.73599999999</v>
      </c>
      <c r="R45" s="82">
        <f>P45*VLOOKUP($D45,RateData!$A$1:$M$6,RateData!$K$2,FALSE)</f>
        <v>88369.343999999997</v>
      </c>
      <c r="S45" s="79">
        <v>0</v>
      </c>
      <c r="T45" s="80">
        <f>SUMIFS(LGEData!$U$52:$U$170,LGEData!$F$52:$F$170,LGERateCaseDetail!S$4,LGEData!$C$52:$C$170,LGERateCaseDetail!$B45)</f>
        <v>29760</v>
      </c>
      <c r="U45" s="81">
        <f>T45*VLOOKUP($D45,RateData!$A$1:$M$6,RateData!$E$2,FALSE)</f>
        <v>83923.199999999997</v>
      </c>
      <c r="V45" s="82">
        <f>T45*VLOOKUP($D45,RateData!$A$1:$M$6,RateData!$K$2,FALSE)</f>
        <v>90172.799999999988</v>
      </c>
      <c r="W45" s="79">
        <v>0</v>
      </c>
      <c r="X45" s="80">
        <f>SUMIFS(LGEData!$U$52:$U$170,LGEData!$F$52:$F$170,LGERateCaseDetail!W$4,LGEData!$C$52:$C$170,LGERateCaseDetail!$B45)</f>
        <v>29587.200000000001</v>
      </c>
      <c r="Y45" s="81">
        <f>X45*VLOOKUP($D45,RateData!$A$1:$M$6,RateData!$E$2,FALSE)</f>
        <v>83435.903999999995</v>
      </c>
      <c r="Z45" s="82">
        <f>X45*VLOOKUP($D45,RateData!$A$1:$M$6,RateData!$K$2,FALSE)</f>
        <v>89649.216</v>
      </c>
      <c r="AA45" s="79">
        <v>0</v>
      </c>
      <c r="AB45" s="80">
        <f>SUMIFS(LGEData!$U$52:$U$170,LGEData!$F$52:$F$170,LGERateCaseDetail!AA$4,LGEData!$C$52:$C$170,LGERateCaseDetail!$B45)</f>
        <v>0</v>
      </c>
      <c r="AC45" s="81">
        <f>AB45*VLOOKUP($D45,RateData!$A$1:$M$6,RateData!$E$2,FALSE)</f>
        <v>0</v>
      </c>
      <c r="AD45" s="82">
        <f>AB45*VLOOKUP($D45,RateData!$A$1:$M$6,RateData!$K$2,FALSE)</f>
        <v>0</v>
      </c>
      <c r="AE45" s="79">
        <v>0</v>
      </c>
      <c r="AF45" s="80">
        <f>SUMIFS(LGEData!$U$52:$U$170,LGEData!$F$52:$F$170,LGERateCaseDetail!AE$4,LGEData!$C$52:$C$170,LGERateCaseDetail!$B45)</f>
        <v>54000</v>
      </c>
      <c r="AG45" s="81">
        <f>AF45*VLOOKUP($D45,RateData!$A$1:$M$6,RateData!$E$2,FALSE)</f>
        <v>152280</v>
      </c>
      <c r="AH45" s="82">
        <f>AF45*VLOOKUP($D45,RateData!$A$1:$M$6,RateData!$K$2,FALSE)</f>
        <v>163620</v>
      </c>
      <c r="AI45" s="79">
        <v>0</v>
      </c>
      <c r="AJ45" s="80">
        <f>SUMIFS(LGEData!$U$52:$U$170,LGEData!$F$52:$F$170,LGERateCaseDetail!AI$4,LGEData!$C$52:$C$170,LGERateCaseDetail!$B45)</f>
        <v>23587.200000000001</v>
      </c>
      <c r="AK45" s="81">
        <f>AJ45*VLOOKUP($D45,RateData!$A$1:$M$6,RateData!$E$2,FALSE)</f>
        <v>66515.903999999995</v>
      </c>
      <c r="AL45" s="82">
        <f>AJ45*VLOOKUP($D45,RateData!$A$1:$M$6,RateData!$K$2,FALSE)</f>
        <v>71469.216</v>
      </c>
      <c r="AM45" s="79">
        <v>0</v>
      </c>
      <c r="AN45" s="80">
        <f>SUMIFS(LGEData!$U$52:$U$170,LGEData!$F$52:$F$170,LGERateCaseDetail!AM$4,LGEData!$C$52:$C$170,LGERateCaseDetail!$B45)</f>
        <v>24595.200000000001</v>
      </c>
      <c r="AO45" s="81">
        <f>AN45*VLOOKUP($D45,RateData!$A$1:$M$6,RateData!$E$2,FALSE)</f>
        <v>69358.463999999993</v>
      </c>
      <c r="AP45" s="82">
        <f>AN45*VLOOKUP($D45,RateData!$A$1:$M$6,RateData!$K$2,FALSE)</f>
        <v>74523.455999999991</v>
      </c>
      <c r="AQ45" s="79">
        <v>0</v>
      </c>
      <c r="AR45" s="80">
        <f>SUMIFS(LGEData!$U$52:$U$170,LGEData!$F$52:$F$170,LGERateCaseDetail!AQ$4,LGEData!$C$52:$C$170,LGERateCaseDetail!$B45)</f>
        <v>26352</v>
      </c>
      <c r="AS45" s="81">
        <f>AR45*VLOOKUP($D45,RateData!$A$1:$M$6,RateData!$E$2,FALSE)</f>
        <v>74312.639999999999</v>
      </c>
      <c r="AT45" s="82">
        <f>AR45*VLOOKUP($D45,RateData!$A$1:$M$6,RateData!$K$2,FALSE)</f>
        <v>79846.559999999998</v>
      </c>
      <c r="AU45" s="79">
        <v>0</v>
      </c>
      <c r="AV45" s="80">
        <f>SUMIFS(LGEData!$U$52:$U$170,LGEData!$F$52:$F$170,LGERateCaseDetail!AU$4,LGEData!$C$52:$C$170,LGERateCaseDetail!$B45)</f>
        <v>0</v>
      </c>
      <c r="AW45" s="81">
        <f>AV45*VLOOKUP($D45,RateData!$A$1:$M$6,RateData!$E$2,FALSE)</f>
        <v>0</v>
      </c>
      <c r="AX45" s="82">
        <f>AV45*VLOOKUP($D45,RateData!$A$1:$M$6,RateData!$K$2,FALSE)</f>
        <v>0</v>
      </c>
      <c r="AY45" s="79">
        <v>0</v>
      </c>
      <c r="AZ45" s="80">
        <f>SUMIFS(LGEData!$U$52:$U$170,LGEData!$F$52:$F$170,LGERateCaseDetail!AY$4,LGEData!$C$52:$C$170,LGERateCaseDetail!$B45)</f>
        <v>54964.7</v>
      </c>
      <c r="BA45" s="81">
        <f>AZ45*VLOOKUP($D45,RateData!$A$1:$M$6,RateData!$E$2,FALSE)</f>
        <v>155000.45399999997</v>
      </c>
      <c r="BB45" s="82">
        <f>AZ45*VLOOKUP($D45,RateData!$A$1:$M$6,RateData!$K$2,FALSE)</f>
        <v>166543.04099999997</v>
      </c>
      <c r="BC45" s="79">
        <f t="shared" si="7"/>
        <v>0</v>
      </c>
      <c r="BD45" s="80">
        <f t="shared" si="7"/>
        <v>325905.50000000006</v>
      </c>
      <c r="BE45" s="81">
        <f t="shared" si="7"/>
        <v>919053.51</v>
      </c>
      <c r="BF45" s="82">
        <f t="shared" si="7"/>
        <v>987493.66500000004</v>
      </c>
    </row>
    <row r="46" spans="1:58">
      <c r="C46" s="56" t="s">
        <v>58</v>
      </c>
      <c r="G46" s="75">
        <f t="shared" ref="G46:AL46" si="8">SUM(G39:G45)</f>
        <v>0</v>
      </c>
      <c r="H46" s="76">
        <f t="shared" si="8"/>
        <v>118007.65</v>
      </c>
      <c r="I46" s="63">
        <f t="shared" si="8"/>
        <v>187263.51</v>
      </c>
      <c r="J46" s="64">
        <f t="shared" si="8"/>
        <v>405037.15750000003</v>
      </c>
      <c r="K46" s="75">
        <f t="shared" si="8"/>
        <v>0</v>
      </c>
      <c r="L46" s="76">
        <f t="shared" si="8"/>
        <v>123185.34</v>
      </c>
      <c r="M46" s="63">
        <f t="shared" si="8"/>
        <v>192483.61199999999</v>
      </c>
      <c r="N46" s="64">
        <f t="shared" si="8"/>
        <v>423786.02100000001</v>
      </c>
      <c r="O46" s="75">
        <f t="shared" si="8"/>
        <v>0</v>
      </c>
      <c r="P46" s="76">
        <f t="shared" si="8"/>
        <v>132354.64000000001</v>
      </c>
      <c r="Q46" s="63">
        <f t="shared" si="8"/>
        <v>196287.79199999999</v>
      </c>
      <c r="R46" s="64">
        <f t="shared" si="8"/>
        <v>458763.67599999998</v>
      </c>
      <c r="S46" s="75">
        <f t="shared" si="8"/>
        <v>0</v>
      </c>
      <c r="T46" s="76">
        <f t="shared" si="8"/>
        <v>134128.16999999998</v>
      </c>
      <c r="U46" s="63">
        <f t="shared" si="8"/>
        <v>199471.85399999999</v>
      </c>
      <c r="V46" s="64">
        <f t="shared" si="8"/>
        <v>464730.34750000003</v>
      </c>
      <c r="W46" s="75">
        <f t="shared" si="8"/>
        <v>0</v>
      </c>
      <c r="X46" s="76">
        <f t="shared" si="8"/>
        <v>136805.86000000002</v>
      </c>
      <c r="Y46" s="63">
        <f t="shared" si="8"/>
        <v>200395.68599999999</v>
      </c>
      <c r="Z46" s="64">
        <f t="shared" si="8"/>
        <v>475005.83100000001</v>
      </c>
      <c r="AA46" s="75">
        <f t="shared" si="8"/>
        <v>0</v>
      </c>
      <c r="AB46" s="76">
        <f t="shared" si="8"/>
        <v>101355.71</v>
      </c>
      <c r="AC46" s="63">
        <f t="shared" si="8"/>
        <v>114519.35399999999</v>
      </c>
      <c r="AD46" s="64">
        <f t="shared" si="8"/>
        <v>362994.13049999997</v>
      </c>
      <c r="AE46" s="75">
        <f t="shared" si="8"/>
        <v>0</v>
      </c>
      <c r="AF46" s="76">
        <f t="shared" si="8"/>
        <v>154878.69</v>
      </c>
      <c r="AG46" s="63">
        <f t="shared" si="8"/>
        <v>267145.65000000002</v>
      </c>
      <c r="AH46" s="64">
        <f t="shared" si="8"/>
        <v>524616.92550000001</v>
      </c>
      <c r="AI46" s="75">
        <f t="shared" si="8"/>
        <v>0</v>
      </c>
      <c r="AJ46" s="76">
        <f t="shared" si="8"/>
        <v>123688.29</v>
      </c>
      <c r="AK46" s="63">
        <f t="shared" si="8"/>
        <v>183873.87</v>
      </c>
      <c r="AL46" s="64">
        <f t="shared" si="8"/>
        <v>428581.52549999999</v>
      </c>
      <c r="AM46" s="75">
        <f t="shared" ref="AM46:BF46" si="9">SUM(AM39:AM45)</f>
        <v>0</v>
      </c>
      <c r="AN46" s="76">
        <f t="shared" si="9"/>
        <v>121829.29</v>
      </c>
      <c r="AO46" s="63">
        <f t="shared" si="9"/>
        <v>185299.37999999998</v>
      </c>
      <c r="AP46" s="64">
        <f t="shared" si="9"/>
        <v>420773.4155</v>
      </c>
      <c r="AQ46" s="75">
        <f t="shared" si="9"/>
        <v>0</v>
      </c>
      <c r="AR46" s="76">
        <f t="shared" si="9"/>
        <v>124636.38</v>
      </c>
      <c r="AS46" s="63">
        <f t="shared" si="9"/>
        <v>181900.71600000001</v>
      </c>
      <c r="AT46" s="64">
        <f t="shared" si="9"/>
        <v>432970.20500000002</v>
      </c>
      <c r="AU46" s="75">
        <f t="shared" si="9"/>
        <v>0</v>
      </c>
      <c r="AV46" s="76">
        <f t="shared" si="9"/>
        <v>82338.73</v>
      </c>
      <c r="AW46" s="63">
        <f t="shared" si="9"/>
        <v>71452.59599999999</v>
      </c>
      <c r="AX46" s="64">
        <f t="shared" si="9"/>
        <v>301927.20750000002</v>
      </c>
      <c r="AY46" s="75">
        <f t="shared" si="9"/>
        <v>0</v>
      </c>
      <c r="AZ46" s="76">
        <f t="shared" si="9"/>
        <v>186843.90999999997</v>
      </c>
      <c r="BA46" s="63">
        <f t="shared" si="9"/>
        <v>271331.65799999994</v>
      </c>
      <c r="BB46" s="64">
        <f t="shared" si="9"/>
        <v>649513.89650000003</v>
      </c>
      <c r="BC46" s="75">
        <f t="shared" si="9"/>
        <v>0</v>
      </c>
      <c r="BD46" s="76">
        <f t="shared" si="9"/>
        <v>1540052.66</v>
      </c>
      <c r="BE46" s="63">
        <f t="shared" si="9"/>
        <v>2251425.6780000003</v>
      </c>
      <c r="BF46" s="64">
        <f t="shared" si="9"/>
        <v>5348700.3390000006</v>
      </c>
    </row>
    <row r="47" spans="1:58">
      <c r="G47" s="70"/>
      <c r="H47" s="71"/>
      <c r="I47" s="71"/>
      <c r="J47" s="72"/>
      <c r="K47" s="70"/>
      <c r="L47" s="71"/>
      <c r="M47" s="71"/>
      <c r="N47" s="72"/>
      <c r="O47" s="70"/>
      <c r="P47" s="71"/>
      <c r="Q47" s="71"/>
      <c r="R47" s="72"/>
      <c r="S47" s="70"/>
      <c r="T47" s="71"/>
      <c r="U47" s="71"/>
      <c r="V47" s="72"/>
      <c r="W47" s="70"/>
      <c r="X47" s="71"/>
      <c r="Y47" s="71"/>
      <c r="Z47" s="72"/>
      <c r="AA47" s="70"/>
      <c r="AB47" s="71"/>
      <c r="AC47" s="71"/>
      <c r="AD47" s="72"/>
      <c r="AE47" s="70"/>
      <c r="AF47" s="71"/>
      <c r="AG47" s="71"/>
      <c r="AH47" s="72"/>
      <c r="AI47" s="70"/>
      <c r="AJ47" s="71"/>
      <c r="AK47" s="71"/>
      <c r="AL47" s="72"/>
      <c r="AM47" s="70"/>
      <c r="AN47" s="71"/>
      <c r="AO47" s="71"/>
      <c r="AP47" s="72"/>
      <c r="AQ47" s="70"/>
      <c r="AR47" s="71"/>
      <c r="AS47" s="71"/>
      <c r="AT47" s="72"/>
      <c r="AU47" s="70"/>
      <c r="AV47" s="71"/>
      <c r="AW47" s="71"/>
      <c r="AX47" s="72"/>
      <c r="AY47" s="70"/>
      <c r="AZ47" s="71"/>
      <c r="BA47" s="71"/>
      <c r="BB47" s="72"/>
      <c r="BC47" s="70"/>
      <c r="BD47" s="71"/>
      <c r="BE47" s="71"/>
      <c r="BF47" s="72"/>
    </row>
    <row r="49" spans="1:58">
      <c r="A49" s="48" t="s">
        <v>26</v>
      </c>
      <c r="B49" s="49" t="s">
        <v>12</v>
      </c>
      <c r="C49" s="49" t="s">
        <v>14</v>
      </c>
      <c r="D49" s="50" t="s">
        <v>15</v>
      </c>
      <c r="E49" s="51" t="s">
        <v>51</v>
      </c>
      <c r="G49" s="85" t="s">
        <v>64</v>
      </c>
      <c r="H49" s="86" t="s">
        <v>65</v>
      </c>
      <c r="I49" s="53" t="s">
        <v>16</v>
      </c>
      <c r="J49" s="54" t="s">
        <v>17</v>
      </c>
      <c r="K49" s="52" t="str">
        <f>G49</f>
        <v>Peak kW</v>
      </c>
      <c r="L49" s="53" t="str">
        <f>H49</f>
        <v>Peak kVA</v>
      </c>
      <c r="M49" s="53" t="s">
        <v>16</v>
      </c>
      <c r="N49" s="54" t="s">
        <v>17</v>
      </c>
      <c r="O49" s="52" t="str">
        <f>K49</f>
        <v>Peak kW</v>
      </c>
      <c r="P49" s="52" t="str">
        <f>L49</f>
        <v>Peak kVA</v>
      </c>
      <c r="Q49" s="52" t="s">
        <v>16</v>
      </c>
      <c r="R49" s="53" t="s">
        <v>17</v>
      </c>
      <c r="S49" s="52" t="str">
        <f>O49</f>
        <v>Peak kW</v>
      </c>
      <c r="T49" s="53" t="str">
        <f>P49</f>
        <v>Peak kVA</v>
      </c>
      <c r="U49" s="53" t="s">
        <v>16</v>
      </c>
      <c r="V49" s="53" t="s">
        <v>17</v>
      </c>
      <c r="W49" s="52" t="str">
        <f>S49</f>
        <v>Peak kW</v>
      </c>
      <c r="X49" s="53" t="str">
        <f>T49</f>
        <v>Peak kVA</v>
      </c>
      <c r="Y49" s="53" t="s">
        <v>16</v>
      </c>
      <c r="Z49" s="53" t="s">
        <v>17</v>
      </c>
      <c r="AA49" s="52" t="str">
        <f>W49</f>
        <v>Peak kW</v>
      </c>
      <c r="AB49" s="53" t="str">
        <f>X49</f>
        <v>Peak kVA</v>
      </c>
      <c r="AC49" s="53" t="s">
        <v>16</v>
      </c>
      <c r="AD49" s="53" t="s">
        <v>17</v>
      </c>
      <c r="AE49" s="52" t="str">
        <f>AA49</f>
        <v>Peak kW</v>
      </c>
      <c r="AF49" s="53" t="str">
        <f>AB49</f>
        <v>Peak kVA</v>
      </c>
      <c r="AG49" s="53" t="s">
        <v>16</v>
      </c>
      <c r="AH49" s="53" t="s">
        <v>17</v>
      </c>
      <c r="AI49" s="52" t="str">
        <f>AE49</f>
        <v>Peak kW</v>
      </c>
      <c r="AJ49" s="53" t="str">
        <f>AF49</f>
        <v>Peak kVA</v>
      </c>
      <c r="AK49" s="53" t="s">
        <v>16</v>
      </c>
      <c r="AL49" s="53" t="s">
        <v>17</v>
      </c>
      <c r="AM49" s="52" t="str">
        <f>AI49</f>
        <v>Peak kW</v>
      </c>
      <c r="AN49" s="53" t="str">
        <f>AJ49</f>
        <v>Peak kVA</v>
      </c>
      <c r="AO49" s="53" t="s">
        <v>16</v>
      </c>
      <c r="AP49" s="53" t="s">
        <v>17</v>
      </c>
      <c r="AQ49" s="52" t="str">
        <f>AM49</f>
        <v>Peak kW</v>
      </c>
      <c r="AR49" s="53" t="str">
        <f>AN49</f>
        <v>Peak kVA</v>
      </c>
      <c r="AS49" s="53" t="s">
        <v>16</v>
      </c>
      <c r="AT49" s="53" t="s">
        <v>17</v>
      </c>
      <c r="AU49" s="52" t="str">
        <f>AQ49</f>
        <v>Peak kW</v>
      </c>
      <c r="AV49" s="53" t="str">
        <f>AR49</f>
        <v>Peak kVA</v>
      </c>
      <c r="AW49" s="53" t="s">
        <v>16</v>
      </c>
      <c r="AX49" s="53" t="s">
        <v>17</v>
      </c>
      <c r="AY49" s="52" t="str">
        <f>AU49</f>
        <v>Peak kW</v>
      </c>
      <c r="AZ49" s="53" t="str">
        <f>AV49</f>
        <v>Peak kVA</v>
      </c>
      <c r="BA49" s="53" t="s">
        <v>16</v>
      </c>
      <c r="BB49" s="53" t="s">
        <v>17</v>
      </c>
      <c r="BC49" s="52" t="str">
        <f>AY49</f>
        <v>Peak kW</v>
      </c>
      <c r="BD49" s="53" t="str">
        <f>AZ49</f>
        <v>Peak kVA</v>
      </c>
      <c r="BE49" s="53" t="s">
        <v>16</v>
      </c>
      <c r="BF49" s="54" t="s">
        <v>17</v>
      </c>
    </row>
    <row r="50" spans="1:58">
      <c r="B50" s="55" t="s">
        <v>27</v>
      </c>
      <c r="C50" s="56" t="s">
        <v>53</v>
      </c>
      <c r="D50" s="38" t="s">
        <v>54</v>
      </c>
      <c r="E50" s="38" t="s">
        <v>20</v>
      </c>
      <c r="G50" s="73">
        <f>SUMIFS(LGEData!$W$52:$W$170,LGEData!$F$52:$F$170,LGERateCaseDetail!G$4,LGEData!$C$52:$C$170,LGERateCaseDetail!$B50)</f>
        <v>0</v>
      </c>
      <c r="H50" s="74">
        <f>SUMIFS(LGEData!$V$52:$V$170,LGEData!$F$52:$F$170,LGERateCaseDetail!G$4,LGEData!$C$52:$C$170,LGERateCaseDetail!$B50)</f>
        <v>7815.6</v>
      </c>
      <c r="I50" s="59">
        <f>H50*VLOOKUP($D50,RateData!$A$1:$M$6,RateData!$F$2,FALSE)</f>
        <v>33763.392000000007</v>
      </c>
      <c r="J50" s="60">
        <f>H50*VLOOKUP($D50,RateData!$A$1:$M$6,RateData!$L$2,FALSE)</f>
        <v>36264.383999999998</v>
      </c>
      <c r="K50" s="73">
        <f>SUMIFS(LGEData!$W$52:$W$170,LGEData!$F$52:$F$170,LGERateCaseDetail!K$4,LGEData!$C$52:$C$170,LGERateCaseDetail!$B50)</f>
        <v>0</v>
      </c>
      <c r="L50" s="74">
        <f>SUMIFS(LGEData!$V$52:$V$170,LGEData!$F$52:$F$170,LGERateCaseDetail!K$4,LGEData!$C$52:$C$170,LGERateCaseDetail!$B50)</f>
        <v>7860.9</v>
      </c>
      <c r="M50" s="59">
        <f>L50*VLOOKUP($D50,RateData!$A$1:$M$6,RateData!$F$2,FALSE)</f>
        <v>33959.088000000003</v>
      </c>
      <c r="N50" s="60">
        <f>L50*VLOOKUP($D50,RateData!$A$1:$M$6,RateData!$L$2,FALSE)</f>
        <v>36474.575999999994</v>
      </c>
      <c r="O50" s="73">
        <f>SUMIFS(LGEData!$W$52:$W$170,LGEData!$F$52:$F$170,LGERateCaseDetail!O$4,LGEData!$C$52:$C$170,LGERateCaseDetail!$B50)</f>
        <v>0</v>
      </c>
      <c r="P50" s="73">
        <f>SUMIFS(LGEData!$V$52:$V$170,LGEData!$F$52:$F$170,LGERateCaseDetail!O$4,LGEData!$C$52:$C$170,LGERateCaseDetail!$B50)</f>
        <v>7945.4</v>
      </c>
      <c r="Q50" s="59">
        <f>P50*VLOOKUP($D50,RateData!$A$1:$M$6,RateData!$F$2,FALSE)</f>
        <v>34324.128000000004</v>
      </c>
      <c r="R50" s="60">
        <f>P50*VLOOKUP($D50,RateData!$A$1:$M$6,RateData!$L$2,FALSE)</f>
        <v>36866.655999999995</v>
      </c>
      <c r="S50" s="73">
        <f>SUMIFS(LGEData!$W$52:$W$170,LGEData!$F$52:$F$170,LGERateCaseDetail!S$4,LGEData!$C$52:$C$170,LGERateCaseDetail!$B50)</f>
        <v>0</v>
      </c>
      <c r="T50" s="74">
        <f>SUMIFS(LGEData!$V$52:$V$170,LGEData!$F$52:$F$170,LGERateCaseDetail!S$4,LGEData!$C$52:$C$170,LGERateCaseDetail!$B50)</f>
        <v>7815.6</v>
      </c>
      <c r="U50" s="59">
        <f>T50*VLOOKUP($D50,RateData!$A$1:$M$6,RateData!$F$2,FALSE)</f>
        <v>33763.392000000007</v>
      </c>
      <c r="V50" s="60">
        <f>T50*VLOOKUP($D50,RateData!$A$1:$M$6,RateData!$L$2,FALSE)</f>
        <v>36264.383999999998</v>
      </c>
      <c r="W50" s="73">
        <f>SUMIFS(LGEData!$W$52:$W$170,LGEData!$F$52:$F$170,LGERateCaseDetail!W$4,LGEData!$C$52:$C$170,LGERateCaseDetail!$B50)</f>
        <v>0</v>
      </c>
      <c r="X50" s="74">
        <f>SUMIFS(LGEData!$V$52:$V$170,LGEData!$F$52:$F$170,LGERateCaseDetail!W$4,LGEData!$C$52:$C$170,LGERateCaseDetail!$B50)</f>
        <v>8420.1</v>
      </c>
      <c r="Y50" s="59">
        <f>X50*VLOOKUP($D50,RateData!$A$1:$M$6,RateData!$F$2,FALSE)</f>
        <v>36374.832000000002</v>
      </c>
      <c r="Z50" s="60">
        <f>X50*VLOOKUP($D50,RateData!$A$1:$M$6,RateData!$L$2,FALSE)</f>
        <v>39069.263999999996</v>
      </c>
      <c r="AA50" s="73">
        <f>SUMIFS(LGEData!$W$52:$W$170,LGEData!$F$52:$F$170,LGERateCaseDetail!AA$4,LGEData!$C$52:$C$170,LGERateCaseDetail!$B50)</f>
        <v>0</v>
      </c>
      <c r="AB50" s="74">
        <f>SUMIFS(LGEData!$V$52:$V$170,LGEData!$F$52:$F$170,LGERateCaseDetail!AA$4,LGEData!$C$52:$C$170,LGERateCaseDetail!$B50)</f>
        <v>8115.3</v>
      </c>
      <c r="AC50" s="59">
        <f>AB50*VLOOKUP($D50,RateData!$A$1:$M$6,RateData!$F$2,FALSE)</f>
        <v>35058.096000000005</v>
      </c>
      <c r="AD50" s="60">
        <f>AB50*VLOOKUP($D50,RateData!$A$1:$M$6,RateData!$L$2,FALSE)</f>
        <v>37654.991999999998</v>
      </c>
      <c r="AE50" s="73">
        <f>SUMIFS(LGEData!$W$52:$W$170,LGEData!$F$52:$F$170,LGERateCaseDetail!AE$4,LGEData!$C$52:$C$170,LGERateCaseDetail!$B50)</f>
        <v>0</v>
      </c>
      <c r="AF50" s="74">
        <f>SUMIFS(LGEData!$V$52:$V$170,LGEData!$F$52:$F$170,LGERateCaseDetail!AE$4,LGEData!$C$52:$C$170,LGERateCaseDetail!$B50)</f>
        <v>8350.5</v>
      </c>
      <c r="AG50" s="59">
        <f>AF50*VLOOKUP($D50,RateData!$A$1:$M$6,RateData!$F$2,FALSE)</f>
        <v>36074.160000000003</v>
      </c>
      <c r="AH50" s="60">
        <f>AF50*VLOOKUP($D50,RateData!$A$1:$M$6,RateData!$L$2,FALSE)</f>
        <v>38746.32</v>
      </c>
      <c r="AI50" s="73">
        <f>SUMIFS(LGEData!$W$52:$W$170,LGEData!$F$52:$F$170,LGERateCaseDetail!AI$4,LGEData!$C$52:$C$170,LGERateCaseDetail!$B50)</f>
        <v>0</v>
      </c>
      <c r="AJ50" s="74">
        <f>SUMIFS(LGEData!$V$52:$V$170,LGEData!$F$52:$F$170,LGERateCaseDetail!AI$4,LGEData!$C$52:$C$170,LGERateCaseDetail!$B50)</f>
        <v>7771.9</v>
      </c>
      <c r="AK50" s="59">
        <f>AJ50*VLOOKUP($D50,RateData!$A$1:$M$6,RateData!$F$2,FALSE)</f>
        <v>33574.608</v>
      </c>
      <c r="AL50" s="60">
        <f>AJ50*VLOOKUP($D50,RateData!$A$1:$M$6,RateData!$L$2,FALSE)</f>
        <v>36061.615999999995</v>
      </c>
      <c r="AM50" s="73">
        <f>SUMIFS(LGEData!$W$52:$W$170,LGEData!$F$52:$F$170,LGERateCaseDetail!AM$4,LGEData!$C$52:$C$170,LGERateCaseDetail!$B50)</f>
        <v>0</v>
      </c>
      <c r="AN50" s="74">
        <f>SUMIFS(LGEData!$V$52:$V$170,LGEData!$F$52:$F$170,LGERateCaseDetail!AM$4,LGEData!$C$52:$C$170,LGERateCaseDetail!$B50)</f>
        <v>8329.4</v>
      </c>
      <c r="AO50" s="59">
        <f>AN50*VLOOKUP($D50,RateData!$A$1:$M$6,RateData!$F$2,FALSE)</f>
        <v>35983.008000000002</v>
      </c>
      <c r="AP50" s="60">
        <f>AN50*VLOOKUP($D50,RateData!$A$1:$M$6,RateData!$L$2,FALSE)</f>
        <v>38648.415999999997</v>
      </c>
      <c r="AQ50" s="73">
        <f>SUMIFS(LGEData!$W$52:$W$170,LGEData!$F$52:$F$170,LGERateCaseDetail!AQ$4,LGEData!$C$52:$C$170,LGERateCaseDetail!$B50)</f>
        <v>0</v>
      </c>
      <c r="AR50" s="74">
        <f>SUMIFS(LGEData!$V$52:$V$170,LGEData!$F$52:$F$170,LGERateCaseDetail!AQ$4,LGEData!$C$52:$C$170,LGERateCaseDetail!$B50)</f>
        <v>8243.2000000000007</v>
      </c>
      <c r="AS50" s="59">
        <f>AR50*VLOOKUP($D50,RateData!$A$1:$M$6,RateData!$F$2,FALSE)</f>
        <v>35610.624000000003</v>
      </c>
      <c r="AT50" s="60">
        <f>AR50*VLOOKUP($D50,RateData!$A$1:$M$6,RateData!$L$2,FALSE)</f>
        <v>38248.448000000004</v>
      </c>
      <c r="AU50" s="73">
        <f>SUMIFS(LGEData!$W$52:$W$170,LGEData!$F$52:$F$170,LGERateCaseDetail!AU$4,LGEData!$C$52:$C$170,LGERateCaseDetail!$B50)</f>
        <v>0</v>
      </c>
      <c r="AV50" s="74">
        <f>SUMIFS(LGEData!$V$52:$V$170,LGEData!$F$52:$F$170,LGERateCaseDetail!AU$4,LGEData!$C$52:$C$170,LGERateCaseDetail!$B50)</f>
        <v>8629.9</v>
      </c>
      <c r="AW50" s="59">
        <f>AV50*VLOOKUP($D50,RateData!$A$1:$M$6,RateData!$F$2,FALSE)</f>
        <v>37281.167999999998</v>
      </c>
      <c r="AX50" s="60">
        <f>AV50*VLOOKUP($D50,RateData!$A$1:$M$6,RateData!$L$2,FALSE)</f>
        <v>40042.735999999997</v>
      </c>
      <c r="AY50" s="73">
        <f>SUMIFS(LGEData!$W$52:$W$170,LGEData!$F$52:$F$170,LGERateCaseDetail!AY$4,LGEData!$C$52:$C$170,LGERateCaseDetail!$B50)</f>
        <v>0</v>
      </c>
      <c r="AZ50" s="74">
        <f>SUMIFS(LGEData!$V$52:$V$170,LGEData!$F$52:$F$170,LGERateCaseDetail!AY$4,LGEData!$C$52:$C$170,LGERateCaseDetail!$B50)</f>
        <v>8290</v>
      </c>
      <c r="BA50" s="59">
        <f>AZ50*VLOOKUP($D50,RateData!$A$1:$M$6,RateData!$F$2,FALSE)</f>
        <v>35812.800000000003</v>
      </c>
      <c r="BB50" s="60">
        <f>AZ50*VLOOKUP($D50,RateData!$A$1:$M$6,RateData!$L$2,FALSE)</f>
        <v>38465.599999999999</v>
      </c>
      <c r="BC50" s="73">
        <f t="shared" ref="BC50:BF56" si="10">SUM(G50,K50,O50,S50,W50,AA50,AE50,AI50,AM50,AQ50,AU50,AY50)</f>
        <v>0</v>
      </c>
      <c r="BD50" s="74">
        <f t="shared" si="10"/>
        <v>97587.799999999988</v>
      </c>
      <c r="BE50" s="59">
        <f t="shared" si="10"/>
        <v>421579.29600000003</v>
      </c>
      <c r="BF50" s="60">
        <f t="shared" si="10"/>
        <v>452807.39199999993</v>
      </c>
    </row>
    <row r="51" spans="1:58">
      <c r="B51" s="55" t="s">
        <v>30</v>
      </c>
      <c r="C51" s="38" t="s">
        <v>32</v>
      </c>
      <c r="D51" s="38" t="s">
        <v>54</v>
      </c>
      <c r="E51" s="38" t="s">
        <v>20</v>
      </c>
      <c r="G51" s="75">
        <f>SUMIFS(LGEData!$W$52:$W$170,LGEData!$F$52:$F$170,LGERateCaseDetail!G$4,LGEData!$C$52:$C$170,LGERateCaseDetail!$B51)</f>
        <v>0</v>
      </c>
      <c r="H51" s="76">
        <f>SUMIFS(LGEData!$V$52:$V$170,LGEData!$F$52:$F$170,LGERateCaseDetail!G$4,LGEData!$C$52:$C$170,LGERateCaseDetail!$B51)</f>
        <v>32091</v>
      </c>
      <c r="I51" s="63">
        <f>H51*VLOOKUP($D51,RateData!$A$1:$M$6,RateData!$F$2,FALSE)</f>
        <v>138633.12</v>
      </c>
      <c r="J51" s="64">
        <f>H51*VLOOKUP($D51,RateData!$A$1:$M$6,RateData!$L$2,FALSE)</f>
        <v>148902.24</v>
      </c>
      <c r="K51" s="75">
        <f>SUMIFS(LGEData!$W$52:$W$170,LGEData!$F$52:$F$170,LGERateCaseDetail!K$4,LGEData!$C$52:$C$170,LGERateCaseDetail!$B51)</f>
        <v>0</v>
      </c>
      <c r="L51" s="76">
        <f>SUMIFS(LGEData!$V$52:$V$170,LGEData!$F$52:$F$170,LGERateCaseDetail!K$4,LGEData!$C$52:$C$170,LGERateCaseDetail!$B51)</f>
        <v>32202.2</v>
      </c>
      <c r="M51" s="63">
        <f>L51*VLOOKUP($D51,RateData!$A$1:$M$6,RateData!$F$2,FALSE)</f>
        <v>139113.50400000002</v>
      </c>
      <c r="N51" s="64">
        <f>L51*VLOOKUP($D51,RateData!$A$1:$M$6,RateData!$L$2,FALSE)</f>
        <v>149418.20799999998</v>
      </c>
      <c r="O51" s="75">
        <f>SUMIFS(LGEData!$W$52:$W$170,LGEData!$F$52:$F$170,LGERateCaseDetail!O$4,LGEData!$C$52:$C$170,LGERateCaseDetail!$B51)</f>
        <v>0</v>
      </c>
      <c r="P51" s="75">
        <f>SUMIFS(LGEData!$V$52:$V$170,LGEData!$F$52:$F$170,LGERateCaseDetail!O$4,LGEData!$C$52:$C$170,LGERateCaseDetail!$B51)</f>
        <v>32249.7</v>
      </c>
      <c r="Q51" s="63">
        <f>P51*VLOOKUP($D51,RateData!$A$1:$M$6,RateData!$F$2,FALSE)</f>
        <v>139318.704</v>
      </c>
      <c r="R51" s="64">
        <f>P51*VLOOKUP($D51,RateData!$A$1:$M$6,RateData!$L$2,FALSE)</f>
        <v>149638.60800000001</v>
      </c>
      <c r="S51" s="75">
        <f>SUMIFS(LGEData!$W$52:$W$170,LGEData!$F$52:$F$170,LGERateCaseDetail!S$4,LGEData!$C$52:$C$170,LGERateCaseDetail!$B51)</f>
        <v>0</v>
      </c>
      <c r="T51" s="76">
        <f>SUMIFS(LGEData!$V$52:$V$170,LGEData!$F$52:$F$170,LGERateCaseDetail!S$4,LGEData!$C$52:$C$170,LGERateCaseDetail!$B51)</f>
        <v>31888.799999999999</v>
      </c>
      <c r="U51" s="63">
        <f>T51*VLOOKUP($D51,RateData!$A$1:$M$6,RateData!$F$2,FALSE)</f>
        <v>137759.61600000001</v>
      </c>
      <c r="V51" s="64">
        <f>T51*VLOOKUP($D51,RateData!$A$1:$M$6,RateData!$L$2,FALSE)</f>
        <v>147964.03199999998</v>
      </c>
      <c r="W51" s="75">
        <f>SUMIFS(LGEData!$W$52:$W$170,LGEData!$F$52:$F$170,LGERateCaseDetail!W$4,LGEData!$C$52:$C$170,LGERateCaseDetail!$B51)</f>
        <v>0</v>
      </c>
      <c r="X51" s="76">
        <f>SUMIFS(LGEData!$V$52:$V$170,LGEData!$F$52:$F$170,LGERateCaseDetail!W$4,LGEData!$C$52:$C$170,LGERateCaseDetail!$B51)</f>
        <v>33015.599999999999</v>
      </c>
      <c r="Y51" s="63">
        <f>X51*VLOOKUP($D51,RateData!$A$1:$M$6,RateData!$F$2,FALSE)</f>
        <v>142627.39199999999</v>
      </c>
      <c r="Z51" s="64">
        <f>X51*VLOOKUP($D51,RateData!$A$1:$M$6,RateData!$L$2,FALSE)</f>
        <v>153192.38399999999</v>
      </c>
      <c r="AA51" s="75">
        <f>SUMIFS(LGEData!$W$52:$W$170,LGEData!$F$52:$F$170,LGERateCaseDetail!AA$4,LGEData!$C$52:$C$170,LGERateCaseDetail!$B51)</f>
        <v>0</v>
      </c>
      <c r="AB51" s="76">
        <f>SUMIFS(LGEData!$V$52:$V$170,LGEData!$F$52:$F$170,LGERateCaseDetail!AA$4,LGEData!$C$52:$C$170,LGERateCaseDetail!$B51)</f>
        <v>32202.2</v>
      </c>
      <c r="AC51" s="63">
        <f>AB51*VLOOKUP($D51,RateData!$A$1:$M$6,RateData!$F$2,FALSE)</f>
        <v>139113.50400000002</v>
      </c>
      <c r="AD51" s="64">
        <f>AB51*VLOOKUP($D51,RateData!$A$1:$M$6,RateData!$L$2,FALSE)</f>
        <v>149418.20799999998</v>
      </c>
      <c r="AE51" s="75">
        <f>SUMIFS(LGEData!$W$52:$W$170,LGEData!$F$52:$F$170,LGERateCaseDetail!AE$4,LGEData!$C$52:$C$170,LGERateCaseDetail!$B51)</f>
        <v>0</v>
      </c>
      <c r="AF51" s="76">
        <f>SUMIFS(LGEData!$V$52:$V$170,LGEData!$F$52:$F$170,LGERateCaseDetail!AE$4,LGEData!$C$52:$C$170,LGERateCaseDetail!$B51)</f>
        <v>31518.400000000001</v>
      </c>
      <c r="AG51" s="63">
        <f>AF51*VLOOKUP($D51,RateData!$A$1:$M$6,RateData!$F$2,FALSE)</f>
        <v>136159.48800000001</v>
      </c>
      <c r="AH51" s="64">
        <f>AF51*VLOOKUP($D51,RateData!$A$1:$M$6,RateData!$L$2,FALSE)</f>
        <v>146245.37599999999</v>
      </c>
      <c r="AI51" s="75">
        <f>SUMIFS(LGEData!$W$52:$W$170,LGEData!$F$52:$F$170,LGERateCaseDetail!AI$4,LGEData!$C$52:$C$170,LGERateCaseDetail!$B51)</f>
        <v>0</v>
      </c>
      <c r="AJ51" s="76">
        <f>SUMIFS(LGEData!$V$52:$V$170,LGEData!$F$52:$F$170,LGERateCaseDetail!AI$4,LGEData!$C$52:$C$170,LGERateCaseDetail!$B51)</f>
        <v>33124.800000000003</v>
      </c>
      <c r="AK51" s="63">
        <f>AJ51*VLOOKUP($D51,RateData!$A$1:$M$6,RateData!$F$2,FALSE)</f>
        <v>143099.13600000003</v>
      </c>
      <c r="AL51" s="64">
        <f>AJ51*VLOOKUP($D51,RateData!$A$1:$M$6,RateData!$L$2,FALSE)</f>
        <v>153699.07200000001</v>
      </c>
      <c r="AM51" s="75">
        <f>SUMIFS(LGEData!$W$52:$W$170,LGEData!$F$52:$F$170,LGERateCaseDetail!AM$4,LGEData!$C$52:$C$170,LGERateCaseDetail!$B51)</f>
        <v>0</v>
      </c>
      <c r="AN51" s="76">
        <f>SUMIFS(LGEData!$V$52:$V$170,LGEData!$F$52:$F$170,LGERateCaseDetail!AM$4,LGEData!$C$52:$C$170,LGERateCaseDetail!$B51)</f>
        <v>32742</v>
      </c>
      <c r="AO51" s="63">
        <f>AN51*VLOOKUP($D51,RateData!$A$1:$M$6,RateData!$F$2,FALSE)</f>
        <v>141445.44</v>
      </c>
      <c r="AP51" s="64">
        <f>AN51*VLOOKUP($D51,RateData!$A$1:$M$6,RateData!$L$2,FALSE)</f>
        <v>151922.87999999998</v>
      </c>
      <c r="AQ51" s="75">
        <f>SUMIFS(LGEData!$W$52:$W$170,LGEData!$F$52:$F$170,LGERateCaseDetail!AQ$4,LGEData!$C$52:$C$170,LGERateCaseDetail!$B51)</f>
        <v>0</v>
      </c>
      <c r="AR51" s="76">
        <f>SUMIFS(LGEData!$V$52:$V$170,LGEData!$F$52:$F$170,LGERateCaseDetail!AQ$4,LGEData!$C$52:$C$170,LGERateCaseDetail!$B51)</f>
        <v>29821.9</v>
      </c>
      <c r="AS51" s="63">
        <f>AR51*VLOOKUP($D51,RateData!$A$1:$M$6,RateData!$F$2,FALSE)</f>
        <v>128830.60800000002</v>
      </c>
      <c r="AT51" s="64">
        <f>AR51*VLOOKUP($D51,RateData!$A$1:$M$6,RateData!$L$2,FALSE)</f>
        <v>138373.61600000001</v>
      </c>
      <c r="AU51" s="75">
        <f>SUMIFS(LGEData!$W$52:$W$170,LGEData!$F$52:$F$170,LGERateCaseDetail!AU$4,LGEData!$C$52:$C$170,LGERateCaseDetail!$B51)</f>
        <v>0</v>
      </c>
      <c r="AV51" s="76">
        <f>SUMIFS(LGEData!$V$52:$V$170,LGEData!$F$52:$F$170,LGERateCaseDetail!AU$4,LGEData!$C$52:$C$170,LGERateCaseDetail!$B51)</f>
        <v>16562.400000000001</v>
      </c>
      <c r="AW51" s="63">
        <f>AV51*VLOOKUP($D51,RateData!$A$1:$M$6,RateData!$F$2,FALSE)</f>
        <v>71549.568000000014</v>
      </c>
      <c r="AX51" s="64">
        <f>AV51*VLOOKUP($D51,RateData!$A$1:$M$6,RateData!$L$2,FALSE)</f>
        <v>76849.536000000007</v>
      </c>
      <c r="AY51" s="75">
        <f>SUMIFS(LGEData!$W$52:$W$170,LGEData!$F$52:$F$170,LGERateCaseDetail!AY$4,LGEData!$C$52:$C$170,LGERateCaseDetail!$B51)</f>
        <v>0</v>
      </c>
      <c r="AZ51" s="76">
        <f>SUMIFS(LGEData!$V$52:$V$170,LGEData!$F$52:$F$170,LGERateCaseDetail!AY$4,LGEData!$C$52:$C$170,LGERateCaseDetail!$B51)</f>
        <v>32518.400000000001</v>
      </c>
      <c r="BA51" s="63">
        <f>AZ51*VLOOKUP($D51,RateData!$A$1:$M$6,RateData!$F$2,FALSE)</f>
        <v>140479.48800000001</v>
      </c>
      <c r="BB51" s="64">
        <f>AZ51*VLOOKUP($D51,RateData!$A$1:$M$6,RateData!$L$2,FALSE)</f>
        <v>150885.37599999999</v>
      </c>
      <c r="BC51" s="75">
        <f t="shared" si="10"/>
        <v>0</v>
      </c>
      <c r="BD51" s="76">
        <f t="shared" si="10"/>
        <v>369937.40000000008</v>
      </c>
      <c r="BE51" s="63">
        <f t="shared" si="10"/>
        <v>1598129.568</v>
      </c>
      <c r="BF51" s="64">
        <f t="shared" si="10"/>
        <v>1716509.5359999996</v>
      </c>
    </row>
    <row r="52" spans="1:58">
      <c r="B52" s="65" t="s">
        <v>33</v>
      </c>
      <c r="C52" s="38" t="s">
        <v>55</v>
      </c>
      <c r="D52" s="38" t="s">
        <v>56</v>
      </c>
      <c r="E52" s="56" t="s">
        <v>35</v>
      </c>
      <c r="G52" s="75">
        <f>SUMIFS(LGEData!$W$52:$W$170,LGEData!$F$52:$F$170,LGERateCaseDetail!G$4,LGEData!$C$52:$C$170,LGERateCaseDetail!$B52)</f>
        <v>1920</v>
      </c>
      <c r="H52" s="76">
        <f>SUMIFS(LGEData!$V$52:$V$170,LGEData!$F$52:$F$170,LGERateCaseDetail!G$4,LGEData!$C$52:$C$170,LGERateCaseDetail!$B52)</f>
        <v>2507.4899999999998</v>
      </c>
      <c r="I52" s="63">
        <f>G52*VLOOKUP($D52,RateData!$A$1:$M$6,RateData!$E$2,FALSE)</f>
        <v>14054.400000000001</v>
      </c>
      <c r="J52" s="64">
        <f>H52*VLOOKUP($D52,RateData!$A$1:$M$6,RateData!$L$2,FALSE)</f>
        <v>14016.869099999998</v>
      </c>
      <c r="K52" s="75">
        <f>SUMIFS(LGEData!$W$52:$W$170,LGEData!$F$52:$F$170,LGERateCaseDetail!K$4,LGEData!$C$52:$C$170,LGERateCaseDetail!$B52)</f>
        <v>1920</v>
      </c>
      <c r="L52" s="76">
        <f>SUMIFS(LGEData!$V$52:$V$170,LGEData!$F$52:$F$170,LGERateCaseDetail!K$4,LGEData!$C$52:$C$170,LGERateCaseDetail!$B52)</f>
        <v>2557.5700000000002</v>
      </c>
      <c r="M52" s="63">
        <f>K52*VLOOKUP($D52,RateData!$A$1:$M$6,RateData!$E$2,FALSE)</f>
        <v>14054.400000000001</v>
      </c>
      <c r="N52" s="64">
        <f>L52*VLOOKUP($D52,RateData!$A$1:$M$6,RateData!$L$2,FALSE)</f>
        <v>14296.8163</v>
      </c>
      <c r="O52" s="75">
        <f>SUMIFS(LGEData!$W$52:$W$170,LGEData!$F$52:$F$170,LGERateCaseDetail!O$4,LGEData!$C$52:$C$170,LGERateCaseDetail!$B52)</f>
        <v>1920</v>
      </c>
      <c r="P52" s="75">
        <f>SUMIFS(LGEData!$V$52:$V$170,LGEData!$F$52:$F$170,LGERateCaseDetail!O$4,LGEData!$C$52:$C$170,LGERateCaseDetail!$B52)</f>
        <v>2411.5700000000002</v>
      </c>
      <c r="Q52" s="63">
        <f>O52*VLOOKUP($D52,RateData!$A$1:$M$6,RateData!$F$2,FALSE)</f>
        <v>19430.399999999998</v>
      </c>
      <c r="R52" s="64">
        <f>P52*VLOOKUP($D52,RateData!$A$1:$M$6,RateData!$L$2,FALSE)</f>
        <v>13480.676300000001</v>
      </c>
      <c r="S52" s="75">
        <f>SUMIFS(LGEData!$W$52:$W$170,LGEData!$F$52:$F$170,LGERateCaseDetail!S$4,LGEData!$C$52:$C$170,LGERateCaseDetail!$B52)</f>
        <v>1997</v>
      </c>
      <c r="T52" s="76">
        <f>SUMIFS(LGEData!$V$52:$V$170,LGEData!$F$52:$F$170,LGERateCaseDetail!S$4,LGEData!$C$52:$C$170,LGERateCaseDetail!$B52)</f>
        <v>2608.94</v>
      </c>
      <c r="U52" s="63">
        <f>S52*VLOOKUP($D52,RateData!$A$1:$M$6,RateData!$F$2,FALSE)</f>
        <v>20209.64</v>
      </c>
      <c r="V52" s="64">
        <f>T52*VLOOKUP($D52,RateData!$A$1:$M$6,RateData!$L$2,FALSE)</f>
        <v>14583.9746</v>
      </c>
      <c r="W52" s="75">
        <f>SUMIFS(LGEData!$W$52:$W$170,LGEData!$F$52:$F$170,LGERateCaseDetail!W$4,LGEData!$C$52:$C$170,LGERateCaseDetail!$B52)</f>
        <v>1997</v>
      </c>
      <c r="X52" s="76">
        <f>SUMIFS(LGEData!$V$52:$V$170,LGEData!$F$52:$F$170,LGERateCaseDetail!W$4,LGEData!$C$52:$C$170,LGERateCaseDetail!$B52)</f>
        <v>2615.71</v>
      </c>
      <c r="Y52" s="63">
        <f>W52*VLOOKUP($D52,RateData!$A$1:$M$6,RateData!$F$2,FALSE)</f>
        <v>20209.64</v>
      </c>
      <c r="Z52" s="64">
        <f>X52*VLOOKUP($D52,RateData!$A$1:$M$6,RateData!$L$2,FALSE)</f>
        <v>14621.8189</v>
      </c>
      <c r="AA52" s="75">
        <f>SUMIFS(LGEData!$W$52:$W$170,LGEData!$F$52:$F$170,LGERateCaseDetail!AA$4,LGEData!$C$52:$C$170,LGERateCaseDetail!$B52)</f>
        <v>1997</v>
      </c>
      <c r="AB52" s="76">
        <f>SUMIFS(LGEData!$V$52:$V$170,LGEData!$F$52:$F$170,LGERateCaseDetail!AA$4,LGEData!$C$52:$C$170,LGERateCaseDetail!$B52)</f>
        <v>2665.97</v>
      </c>
      <c r="AC52" s="63">
        <f>AA52*VLOOKUP($D52,RateData!$A$1:$M$6,RateData!$F$2,FALSE)</f>
        <v>20209.64</v>
      </c>
      <c r="AD52" s="64">
        <f>AB52*VLOOKUP($D52,RateData!$A$1:$M$6,RateData!$L$2,FALSE)</f>
        <v>14902.772299999999</v>
      </c>
      <c r="AE52" s="75">
        <f>SUMIFS(LGEData!$W$52:$W$170,LGEData!$F$52:$F$170,LGERateCaseDetail!AE$4,LGEData!$C$52:$C$170,LGERateCaseDetail!$B52)</f>
        <v>4147</v>
      </c>
      <c r="AF52" s="76">
        <f>SUMIFS(LGEData!$V$52:$V$170,LGEData!$F$52:$F$170,LGERateCaseDetail!AE$4,LGEData!$C$52:$C$170,LGERateCaseDetail!$B52)</f>
        <v>2665.97</v>
      </c>
      <c r="AG52" s="63">
        <f>AE52*VLOOKUP($D52,RateData!$A$1:$M$6,RateData!$E$2,FALSE)</f>
        <v>30356.04</v>
      </c>
      <c r="AH52" s="64">
        <f>AF52*VLOOKUP($D52,RateData!$A$1:$M$6,RateData!$L$2,FALSE)</f>
        <v>14902.772299999999</v>
      </c>
      <c r="AI52" s="75">
        <f>SUMIFS(LGEData!$W$52:$W$170,LGEData!$F$52:$F$170,LGERateCaseDetail!AI$4,LGEData!$C$52:$C$170,LGERateCaseDetail!$B52)</f>
        <v>2227</v>
      </c>
      <c r="AJ52" s="76">
        <f>SUMIFS(LGEData!$V$52:$V$170,LGEData!$F$52:$F$170,LGERateCaseDetail!AI$4,LGEData!$C$52:$C$170,LGERateCaseDetail!$B52)</f>
        <v>2749.83</v>
      </c>
      <c r="AK52" s="63">
        <f>AI52*VLOOKUP($D52,RateData!$A$1:$M$6,RateData!$E$2,FALSE)</f>
        <v>16301.640000000001</v>
      </c>
      <c r="AL52" s="64">
        <f>AJ52*VLOOKUP($D52,RateData!$A$1:$M$6,RateData!$L$2,FALSE)</f>
        <v>15371.5497</v>
      </c>
      <c r="AM52" s="75">
        <f>SUMIFS(LGEData!$W$52:$W$170,LGEData!$F$52:$F$170,LGERateCaseDetail!AM$4,LGEData!$C$52:$C$170,LGERateCaseDetail!$B52)</f>
        <v>2227</v>
      </c>
      <c r="AN52" s="76">
        <f>SUMIFS(LGEData!$V$52:$V$170,LGEData!$F$52:$F$170,LGERateCaseDetail!AM$4,LGEData!$C$52:$C$170,LGERateCaseDetail!$B52)</f>
        <v>2812.39</v>
      </c>
      <c r="AO52" s="63">
        <f>AM52*VLOOKUP($D52,RateData!$A$1:$M$6,RateData!$E$2,FALSE)</f>
        <v>16301.640000000001</v>
      </c>
      <c r="AP52" s="64">
        <f>AN52*VLOOKUP($D52,RateData!$A$1:$M$6,RateData!$L$2,FALSE)</f>
        <v>15721.2601</v>
      </c>
      <c r="AQ52" s="75">
        <f>SUMIFS(LGEData!$W$52:$W$170,LGEData!$F$52:$F$170,LGERateCaseDetail!AQ$4,LGEData!$C$52:$C$170,LGERateCaseDetail!$B52)</f>
        <v>2304</v>
      </c>
      <c r="AR52" s="76">
        <f>SUMIFS(LGEData!$V$52:$V$170,LGEData!$F$52:$F$170,LGERateCaseDetail!AQ$4,LGEData!$C$52:$C$170,LGERateCaseDetail!$B52)</f>
        <v>2857.13</v>
      </c>
      <c r="AS52" s="63">
        <f>AQ52*VLOOKUP($D52,RateData!$A$1:$M$6,RateData!$E$2,FALSE)</f>
        <v>16865.28</v>
      </c>
      <c r="AT52" s="64">
        <f>AR52*VLOOKUP($D52,RateData!$A$1:$M$6,RateData!$L$2,FALSE)</f>
        <v>15971.3567</v>
      </c>
      <c r="AU52" s="75">
        <f>SUMIFS(LGEData!$W$52:$W$170,LGEData!$F$52:$F$170,LGERateCaseDetail!AU$4,LGEData!$C$52:$C$170,LGERateCaseDetail!$B52)</f>
        <v>0</v>
      </c>
      <c r="AV52" s="76">
        <f>SUMIFS(LGEData!$V$52:$V$170,LGEData!$F$52:$F$170,LGERateCaseDetail!AU$4,LGEData!$C$52:$C$170,LGERateCaseDetail!$B52)</f>
        <v>0</v>
      </c>
      <c r="AW52" s="63">
        <f>AU52*VLOOKUP($D52,RateData!$A$1:$M$6,RateData!$E$2,FALSE)</f>
        <v>0</v>
      </c>
      <c r="AX52" s="64">
        <f>AV52*VLOOKUP($D52,RateData!$A$1:$M$6,RateData!$L$2,FALSE)</f>
        <v>0</v>
      </c>
      <c r="AY52" s="75">
        <f>SUMIFS(LGEData!$W$52:$W$170,LGEData!$F$52:$F$170,LGERateCaseDetail!AY$4,LGEData!$C$52:$C$170,LGERateCaseDetail!$B52)</f>
        <v>13824</v>
      </c>
      <c r="AZ52" s="76">
        <f>SUMIFS(LGEData!$V$52:$V$170,LGEData!$F$52:$F$170,LGERateCaseDetail!AY$4,LGEData!$C$52:$C$170,LGERateCaseDetail!$B52)</f>
        <v>30449.040000000001</v>
      </c>
      <c r="BA52" s="63">
        <f>AY52*VLOOKUP($D52,RateData!$A$1:$M$6,RateData!$E$2,FALSE)</f>
        <v>101191.68000000001</v>
      </c>
      <c r="BB52" s="64">
        <f>AZ52*VLOOKUP($D52,RateData!$A$1:$M$6,RateData!$L$2,FALSE)</f>
        <v>170210.1336</v>
      </c>
      <c r="BC52" s="146">
        <f t="shared" si="10"/>
        <v>36480</v>
      </c>
      <c r="BD52" s="76">
        <f t="shared" si="10"/>
        <v>56901.61</v>
      </c>
      <c r="BE52" s="63">
        <f t="shared" si="10"/>
        <v>289184.40000000002</v>
      </c>
      <c r="BF52" s="64">
        <f t="shared" si="10"/>
        <v>318079.9999</v>
      </c>
    </row>
    <row r="53" spans="1:58">
      <c r="B53" s="55" t="s">
        <v>36</v>
      </c>
      <c r="C53" s="38" t="s">
        <v>38</v>
      </c>
      <c r="D53" s="38" t="s">
        <v>57</v>
      </c>
      <c r="E53" s="56" t="s">
        <v>35</v>
      </c>
      <c r="G53" s="75">
        <f>SUMIFS(LGEData!$W$52:$W$170,LGEData!$F$52:$F$170,LGERateCaseDetail!G$4,LGEData!$C$52:$C$170,LGERateCaseDetail!$B53)</f>
        <v>13478</v>
      </c>
      <c r="H53" s="76">
        <f>SUMIFS(LGEData!$V$52:$V$170,LGEData!$F$52:$F$170,LGERateCaseDetail!G$4,LGEData!$C$52:$C$170,LGERateCaseDetail!$B53)</f>
        <v>15418.74</v>
      </c>
      <c r="I53" s="63">
        <f>G53*VLOOKUP($D53,RateData!$A$1:$M$6,RateData!$E$2,FALSE)</f>
        <v>98658.96</v>
      </c>
      <c r="J53" s="64">
        <f>H53*VLOOKUP($D53,RateData!$A$1:$M$6,RateData!$L$2,FALSE)</f>
        <v>86190.756599999993</v>
      </c>
      <c r="K53" s="75">
        <f>SUMIFS(LGEData!$W$52:$W$170,LGEData!$F$52:$F$170,LGERateCaseDetail!K$4,LGEData!$C$52:$C$170,LGERateCaseDetail!$B53)</f>
        <v>14170</v>
      </c>
      <c r="L53" s="76">
        <f>SUMIFS(LGEData!$V$52:$V$170,LGEData!$F$52:$F$170,LGERateCaseDetail!K$4,LGEData!$C$52:$C$170,LGERateCaseDetail!$B53)</f>
        <v>16261.16</v>
      </c>
      <c r="M53" s="63">
        <f>K53*VLOOKUP($D53,RateData!$A$1:$M$6,RateData!$E$2,FALSE)</f>
        <v>103724.40000000001</v>
      </c>
      <c r="N53" s="64">
        <f>L53*VLOOKUP($D53,RateData!$A$1:$M$6,RateData!$L$2,FALSE)</f>
        <v>90899.884399999995</v>
      </c>
      <c r="O53" s="75">
        <f>SUMIFS(LGEData!$W$52:$W$170,LGEData!$F$52:$F$170,LGERateCaseDetail!O$4,LGEData!$C$52:$C$170,LGERateCaseDetail!$B53)</f>
        <v>14861</v>
      </c>
      <c r="P53" s="75">
        <f>SUMIFS(LGEData!$V$52:$V$170,LGEData!$F$52:$F$170,LGERateCaseDetail!O$4,LGEData!$C$52:$C$170,LGERateCaseDetail!$B53)</f>
        <v>16775.349999999999</v>
      </c>
      <c r="Q53" s="63">
        <f>O53*VLOOKUP($D53,RateData!$A$1:$M$6,RateData!$F$2,FALSE)</f>
        <v>150393.31999999998</v>
      </c>
      <c r="R53" s="64">
        <f>P53*VLOOKUP($D53,RateData!$A$1:$M$6,RateData!$L$2,FALSE)</f>
        <v>93774.206499999986</v>
      </c>
      <c r="S53" s="75">
        <f>SUMIFS(LGEData!$W$52:$W$170,LGEData!$F$52:$F$170,LGERateCaseDetail!S$4,LGEData!$C$52:$C$170,LGERateCaseDetail!$B53)</f>
        <v>15206</v>
      </c>
      <c r="T53" s="76">
        <f>SUMIFS(LGEData!$V$52:$V$170,LGEData!$F$52:$F$170,LGERateCaseDetail!S$4,LGEData!$C$52:$C$170,LGERateCaseDetail!$B53)</f>
        <v>17332.53</v>
      </c>
      <c r="U53" s="63">
        <f>S53*VLOOKUP($D53,RateData!$A$1:$M$6,RateData!$F$2,FALSE)</f>
        <v>153884.72</v>
      </c>
      <c r="V53" s="64">
        <f>T53*VLOOKUP($D53,RateData!$A$1:$M$6,RateData!$L$2,FALSE)</f>
        <v>96888.842699999994</v>
      </c>
      <c r="W53" s="75">
        <f>SUMIFS(LGEData!$W$52:$W$170,LGEData!$F$52:$F$170,LGERateCaseDetail!W$4,LGEData!$C$52:$C$170,LGERateCaseDetail!$B53)</f>
        <v>15206</v>
      </c>
      <c r="X53" s="76">
        <f>SUMIFS(LGEData!$V$52:$V$170,LGEData!$F$52:$F$170,LGERateCaseDetail!W$4,LGEData!$C$52:$C$170,LGERateCaseDetail!$B53)</f>
        <v>17289.599999999999</v>
      </c>
      <c r="Y53" s="63">
        <f>W53*VLOOKUP($D53,RateData!$A$1:$M$6,RateData!$F$2,FALSE)</f>
        <v>153884.72</v>
      </c>
      <c r="Z53" s="64">
        <f>X53*VLOOKUP($D53,RateData!$A$1:$M$6,RateData!$L$2,FALSE)</f>
        <v>96648.863999999987</v>
      </c>
      <c r="AA53" s="75">
        <f>SUMIFS(LGEData!$W$52:$W$170,LGEData!$F$52:$F$170,LGERateCaseDetail!AA$4,LGEData!$C$52:$C$170,LGERateCaseDetail!$B53)</f>
        <v>10944</v>
      </c>
      <c r="AB53" s="76">
        <f>SUMIFS(LGEData!$V$52:$V$170,LGEData!$F$52:$F$170,LGERateCaseDetail!AA$4,LGEData!$C$52:$C$170,LGERateCaseDetail!$B53)</f>
        <v>12645.79</v>
      </c>
      <c r="AC53" s="63">
        <f>AA53*VLOOKUP($D53,RateData!$A$1:$M$6,RateData!$F$2,FALSE)</f>
        <v>110753.27999999998</v>
      </c>
      <c r="AD53" s="64">
        <f>AB53*VLOOKUP($D53,RateData!$A$1:$M$6,RateData!$L$2,FALSE)</f>
        <v>70689.966100000005</v>
      </c>
      <c r="AE53" s="75">
        <f>SUMIFS(LGEData!$W$52:$W$170,LGEData!$F$52:$F$170,LGERateCaseDetail!AE$4,LGEData!$C$52:$C$170,LGERateCaseDetail!$B53)</f>
        <v>12096</v>
      </c>
      <c r="AF53" s="76">
        <f>SUMIFS(LGEData!$V$52:$V$170,LGEData!$F$52:$F$170,LGERateCaseDetail!AE$4,LGEData!$C$52:$C$170,LGERateCaseDetail!$B53)</f>
        <v>13874.79</v>
      </c>
      <c r="AG53" s="63">
        <f>AE53*VLOOKUP($D53,RateData!$A$1:$M$6,RateData!$E$2,FALSE)</f>
        <v>88542.720000000001</v>
      </c>
      <c r="AH53" s="64">
        <f>AF53*VLOOKUP($D53,RateData!$A$1:$M$6,RateData!$L$2,FALSE)</f>
        <v>77560.076100000006</v>
      </c>
      <c r="AI53" s="75">
        <f>SUMIFS(LGEData!$W$52:$W$170,LGEData!$F$52:$F$170,LGERateCaseDetail!AI$4,LGEData!$C$52:$C$170,LGERateCaseDetail!$B53)</f>
        <v>13133</v>
      </c>
      <c r="AJ53" s="76">
        <f>SUMIFS(LGEData!$V$52:$V$170,LGEData!$F$52:$F$170,LGERateCaseDetail!AI$4,LGEData!$C$52:$C$170,LGERateCaseDetail!$B53)</f>
        <v>15217.74</v>
      </c>
      <c r="AK53" s="63">
        <f>AI53*VLOOKUP($D53,RateData!$A$1:$M$6,RateData!$E$2,FALSE)</f>
        <v>96133.56</v>
      </c>
      <c r="AL53" s="64">
        <f>AJ53*VLOOKUP($D53,RateData!$A$1:$M$6,RateData!$L$2,FALSE)</f>
        <v>85067.166599999997</v>
      </c>
      <c r="AM53" s="75">
        <f>SUMIFS(LGEData!$W$52:$W$170,LGEData!$F$52:$F$170,LGERateCaseDetail!AM$4,LGEData!$C$52:$C$170,LGERateCaseDetail!$B53)</f>
        <v>10253</v>
      </c>
      <c r="AN53" s="76">
        <f>SUMIFS(LGEData!$V$52:$V$170,LGEData!$F$52:$F$170,LGERateCaseDetail!AM$4,LGEData!$C$52:$C$170,LGERateCaseDetail!$B53)</f>
        <v>11760</v>
      </c>
      <c r="AO53" s="63">
        <f>AM53*VLOOKUP($D53,RateData!$A$1:$M$6,RateData!$E$2,FALSE)</f>
        <v>75051.960000000006</v>
      </c>
      <c r="AP53" s="64">
        <f>AN53*VLOOKUP($D53,RateData!$A$1:$M$6,RateData!$L$2,FALSE)</f>
        <v>65738.399999999994</v>
      </c>
      <c r="AQ53" s="75">
        <f>SUMIFS(LGEData!$W$52:$W$170,LGEData!$F$52:$F$170,LGERateCaseDetail!AQ$4,LGEData!$C$52:$C$170,LGERateCaseDetail!$B53)</f>
        <v>13248</v>
      </c>
      <c r="AR53" s="76">
        <f>SUMIFS(LGEData!$V$52:$V$170,LGEData!$F$52:$F$170,LGERateCaseDetail!AQ$4,LGEData!$C$52:$C$170,LGERateCaseDetail!$B53)</f>
        <v>15200.29</v>
      </c>
      <c r="AS53" s="63">
        <f>AQ53*VLOOKUP($D53,RateData!$A$1:$M$6,RateData!$E$2,FALSE)</f>
        <v>96975.360000000001</v>
      </c>
      <c r="AT53" s="64">
        <f>AR53*VLOOKUP($D53,RateData!$A$1:$M$6,RateData!$L$2,FALSE)</f>
        <v>84969.621100000004</v>
      </c>
      <c r="AU53" s="75">
        <f>SUMIFS(LGEData!$W$52:$W$170,LGEData!$F$52:$F$170,LGERateCaseDetail!AU$4,LGEData!$C$52:$C$170,LGERateCaseDetail!$B53)</f>
        <v>13248</v>
      </c>
      <c r="AV53" s="76">
        <f>SUMIFS(LGEData!$V$52:$V$170,LGEData!$F$52:$F$170,LGERateCaseDetail!AU$4,LGEData!$C$52:$C$170,LGERateCaseDetail!$B53)</f>
        <v>14996.37</v>
      </c>
      <c r="AW53" s="63">
        <f>AU53*VLOOKUP($D53,RateData!$A$1:$M$6,RateData!$E$2,FALSE)</f>
        <v>96975.360000000001</v>
      </c>
      <c r="AX53" s="64">
        <f>AV53*VLOOKUP($D53,RateData!$A$1:$M$6,RateData!$L$2,FALSE)</f>
        <v>83829.708299999998</v>
      </c>
      <c r="AY53" s="75">
        <f>SUMIFS(LGEData!$W$52:$W$170,LGEData!$F$52:$F$170,LGERateCaseDetail!AY$4,LGEData!$C$52:$C$170,LGERateCaseDetail!$B53)</f>
        <v>13709</v>
      </c>
      <c r="AZ53" s="76">
        <f>SUMIFS(LGEData!$V$52:$V$170,LGEData!$F$52:$F$170,LGERateCaseDetail!AY$4,LGEData!$C$52:$C$170,LGERateCaseDetail!$B53)</f>
        <v>15689.21</v>
      </c>
      <c r="BA53" s="63">
        <f>AY53*VLOOKUP($D53,RateData!$A$1:$M$6,RateData!$E$2,FALSE)</f>
        <v>100349.88</v>
      </c>
      <c r="BB53" s="64">
        <f>AZ53*VLOOKUP($D53,RateData!$A$1:$M$6,RateData!$L$2,FALSE)</f>
        <v>87702.683899999989</v>
      </c>
      <c r="BC53" s="75">
        <f t="shared" si="10"/>
        <v>159552</v>
      </c>
      <c r="BD53" s="76">
        <f t="shared" si="10"/>
        <v>182461.57</v>
      </c>
      <c r="BE53" s="63">
        <f t="shared" si="10"/>
        <v>1325328.2400000002</v>
      </c>
      <c r="BF53" s="64">
        <f t="shared" si="10"/>
        <v>1019960.1762999998</v>
      </c>
    </row>
    <row r="54" spans="1:58">
      <c r="B54" s="55" t="s">
        <v>39</v>
      </c>
      <c r="C54" s="38" t="s">
        <v>41</v>
      </c>
      <c r="D54" s="38" t="s">
        <v>57</v>
      </c>
      <c r="E54" s="56" t="s">
        <v>35</v>
      </c>
      <c r="G54" s="75">
        <f>SUMIFS(LGEData!$W$52:$W$170,LGEData!$F$52:$F$170,LGERateCaseDetail!G$4,LGEData!$C$52:$C$170,LGERateCaseDetail!$B54)</f>
        <v>9734</v>
      </c>
      <c r="H54" s="76">
        <f>SUMIFS(LGEData!$V$52:$V$170,LGEData!$F$52:$F$170,LGERateCaseDetail!G$4,LGEData!$C$52:$C$170,LGERateCaseDetail!$B54)</f>
        <v>3994.8</v>
      </c>
      <c r="I54" s="63">
        <f>G54*VLOOKUP($D54,RateData!$A$1:$M$6,RateData!$E$2,FALSE)</f>
        <v>71252.88</v>
      </c>
      <c r="J54" s="64">
        <f>H54*VLOOKUP($D54,RateData!$A$1:$M$6,RateData!$L$2,FALSE)</f>
        <v>22330.932000000001</v>
      </c>
      <c r="K54" s="75">
        <f>SUMIFS(LGEData!$W$52:$W$170,LGEData!$F$52:$F$170,LGERateCaseDetail!K$4,LGEData!$C$52:$C$170,LGERateCaseDetail!$B54)</f>
        <v>9734</v>
      </c>
      <c r="L54" s="76">
        <f>SUMIFS(LGEData!$V$52:$V$170,LGEData!$F$52:$F$170,LGERateCaseDetail!K$4,LGEData!$C$52:$C$170,LGERateCaseDetail!$B54)</f>
        <v>5155.12</v>
      </c>
      <c r="M54" s="63">
        <f>K54*VLOOKUP($D54,RateData!$A$1:$M$6,RateData!$E$2,FALSE)</f>
        <v>71252.88</v>
      </c>
      <c r="N54" s="64">
        <f>L54*VLOOKUP($D54,RateData!$A$1:$M$6,RateData!$L$2,FALSE)</f>
        <v>28817.120799999997</v>
      </c>
      <c r="O54" s="75">
        <f>SUMIFS(LGEData!$W$52:$W$170,LGEData!$F$52:$F$170,LGERateCaseDetail!O$4,LGEData!$C$52:$C$170,LGERateCaseDetail!$B54)</f>
        <v>9734</v>
      </c>
      <c r="P54" s="75">
        <f>SUMIFS(LGEData!$V$52:$V$170,LGEData!$F$52:$F$170,LGERateCaseDetail!O$4,LGEData!$C$52:$C$170,LGERateCaseDetail!$B54)</f>
        <v>7598.18</v>
      </c>
      <c r="Q54" s="63">
        <f>O54*VLOOKUP($D54,RateData!$A$1:$M$6,RateData!$F$2,FALSE)</f>
        <v>98508.079999999987</v>
      </c>
      <c r="R54" s="64">
        <f>P54*VLOOKUP($D54,RateData!$A$1:$M$6,RateData!$L$2,FALSE)</f>
        <v>42473.826200000003</v>
      </c>
      <c r="S54" s="75">
        <f>SUMIFS(LGEData!$W$52:$W$170,LGEData!$F$52:$F$170,LGERateCaseDetail!S$4,LGEData!$C$52:$C$170,LGERateCaseDetail!$B54)</f>
        <v>9734</v>
      </c>
      <c r="T54" s="76">
        <f>SUMIFS(LGEData!$V$52:$V$170,LGEData!$F$52:$F$170,LGERateCaseDetail!S$4,LGEData!$C$52:$C$170,LGERateCaseDetail!$B54)</f>
        <v>8910.14</v>
      </c>
      <c r="U54" s="63">
        <f>S54*VLOOKUP($D54,RateData!$A$1:$M$6,RateData!$F$2,FALSE)</f>
        <v>98508.079999999987</v>
      </c>
      <c r="V54" s="64">
        <f>T54*VLOOKUP($D54,RateData!$A$1:$M$6,RateData!$L$2,FALSE)</f>
        <v>49807.682599999993</v>
      </c>
      <c r="W54" s="75">
        <f>SUMIFS(LGEData!$W$52:$W$170,LGEData!$F$52:$F$170,LGERateCaseDetail!W$4,LGEData!$C$52:$C$170,LGERateCaseDetail!$B54)</f>
        <v>11059</v>
      </c>
      <c r="X54" s="76">
        <f>SUMIFS(LGEData!$V$52:$V$170,LGEData!$F$52:$F$170,LGERateCaseDetail!W$4,LGEData!$C$52:$C$170,LGERateCaseDetail!$B54)</f>
        <v>11227.42</v>
      </c>
      <c r="Y54" s="63">
        <f>W54*VLOOKUP($D54,RateData!$A$1:$M$6,RateData!$F$2,FALSE)</f>
        <v>111917.07999999999</v>
      </c>
      <c r="Z54" s="64">
        <f>X54*VLOOKUP($D54,RateData!$A$1:$M$6,RateData!$L$2,FALSE)</f>
        <v>62761.277799999996</v>
      </c>
      <c r="AA54" s="75">
        <f>SUMIFS(LGEData!$W$52:$W$170,LGEData!$F$52:$F$170,LGERateCaseDetail!AA$4,LGEData!$C$52:$C$170,LGERateCaseDetail!$B54)</f>
        <v>11693</v>
      </c>
      <c r="AB54" s="76">
        <f>SUMIFS(LGEData!$V$52:$V$170,LGEData!$F$52:$F$170,LGERateCaseDetail!AA$4,LGEData!$C$52:$C$170,LGERateCaseDetail!$B54)</f>
        <v>11994.64</v>
      </c>
      <c r="AC54" s="63">
        <f>AA54*VLOOKUP($D54,RateData!$A$1:$M$6,RateData!$F$2,FALSE)</f>
        <v>118333.15999999999</v>
      </c>
      <c r="AD54" s="64">
        <f>AB54*VLOOKUP($D54,RateData!$A$1:$M$6,RateData!$L$2,FALSE)</f>
        <v>67050.037599999996</v>
      </c>
      <c r="AE54" s="75">
        <f>SUMIFS(LGEData!$W$52:$W$170,LGEData!$F$52:$F$170,LGERateCaseDetail!AE$4,LGEData!$C$52:$C$170,LGERateCaseDetail!$B54)</f>
        <v>11347</v>
      </c>
      <c r="AF54" s="76">
        <f>SUMIFS(LGEData!$V$52:$V$170,LGEData!$F$52:$F$170,LGERateCaseDetail!AE$4,LGEData!$C$52:$C$170,LGERateCaseDetail!$B54)</f>
        <v>11734.86</v>
      </c>
      <c r="AG54" s="63">
        <f>AE54*VLOOKUP($D54,RateData!$A$1:$M$6,RateData!$E$2,FALSE)</f>
        <v>83060.040000000008</v>
      </c>
      <c r="AH54" s="64">
        <f>AF54*VLOOKUP($D54,RateData!$A$1:$M$6,RateData!$L$2,FALSE)</f>
        <v>65597.867400000003</v>
      </c>
      <c r="AI54" s="75">
        <f>SUMIFS(LGEData!$W$52:$W$170,LGEData!$F$52:$F$170,LGERateCaseDetail!AI$4,LGEData!$C$52:$C$170,LGERateCaseDetail!$B54)</f>
        <v>8525</v>
      </c>
      <c r="AJ54" s="76">
        <f>SUMIFS(LGEData!$V$52:$V$170,LGEData!$F$52:$F$170,LGERateCaseDetail!AI$4,LGEData!$C$52:$C$170,LGERateCaseDetail!$B54)</f>
        <v>9016.75</v>
      </c>
      <c r="AK54" s="63">
        <f>AI54*VLOOKUP($D54,RateData!$A$1:$M$6,RateData!$E$2,FALSE)</f>
        <v>62403</v>
      </c>
      <c r="AL54" s="64">
        <f>AJ54*VLOOKUP($D54,RateData!$A$1:$M$6,RateData!$L$2,FALSE)</f>
        <v>50403.6325</v>
      </c>
      <c r="AM54" s="75">
        <f>SUMIFS(LGEData!$W$52:$W$170,LGEData!$F$52:$F$170,LGERateCaseDetail!AM$4,LGEData!$C$52:$C$170,LGERateCaseDetail!$B54)</f>
        <v>11290</v>
      </c>
      <c r="AN54" s="76">
        <f>SUMIFS(LGEData!$V$52:$V$170,LGEData!$F$52:$F$170,LGERateCaseDetail!AM$4,LGEData!$C$52:$C$170,LGERateCaseDetail!$B54)</f>
        <v>12162.33</v>
      </c>
      <c r="AO54" s="63">
        <f>AM54*VLOOKUP($D54,RateData!$A$1:$M$6,RateData!$E$2,FALSE)</f>
        <v>82642.8</v>
      </c>
      <c r="AP54" s="64">
        <f>AN54*VLOOKUP($D54,RateData!$A$1:$M$6,RateData!$L$2,FALSE)</f>
        <v>67987.424700000003</v>
      </c>
      <c r="AQ54" s="75">
        <f>SUMIFS(LGEData!$W$52:$W$170,LGEData!$F$52:$F$170,LGERateCaseDetail!AQ$4,LGEData!$C$52:$C$170,LGERateCaseDetail!$B54)</f>
        <v>11808</v>
      </c>
      <c r="AR54" s="76">
        <f>SUMIFS(LGEData!$V$52:$V$170,LGEData!$F$52:$F$170,LGERateCaseDetail!AQ$4,LGEData!$C$52:$C$170,LGERateCaseDetail!$B54)</f>
        <v>12553.76</v>
      </c>
      <c r="AS54" s="63">
        <f>AQ54*VLOOKUP($D54,RateData!$A$1:$M$6,RateData!$E$2,FALSE)</f>
        <v>86434.559999999998</v>
      </c>
      <c r="AT54" s="64">
        <f>AR54*VLOOKUP($D54,RateData!$A$1:$M$6,RateData!$L$2,FALSE)</f>
        <v>70175.518400000001</v>
      </c>
      <c r="AU54" s="75">
        <f>SUMIFS(LGEData!$W$52:$W$170,LGEData!$F$52:$F$170,LGERateCaseDetail!AU$4,LGEData!$C$52:$C$170,LGERateCaseDetail!$B54)</f>
        <v>11405</v>
      </c>
      <c r="AV54" s="76">
        <f>SUMIFS(LGEData!$V$52:$V$170,LGEData!$F$52:$F$170,LGERateCaseDetail!AU$4,LGEData!$C$52:$C$170,LGERateCaseDetail!$B54)</f>
        <v>12096.55</v>
      </c>
      <c r="AW54" s="63">
        <f>AU54*VLOOKUP($D54,RateData!$A$1:$M$6,RateData!$E$2,FALSE)</f>
        <v>83484.600000000006</v>
      </c>
      <c r="AX54" s="64">
        <f>AV54*VLOOKUP($D54,RateData!$A$1:$M$6,RateData!$L$2,FALSE)</f>
        <v>67619.714499999987</v>
      </c>
      <c r="AY54" s="75">
        <f>SUMIFS(LGEData!$W$52:$W$170,LGEData!$F$52:$F$170,LGERateCaseDetail!AY$4,LGEData!$C$52:$C$170,LGERateCaseDetail!$B54)</f>
        <v>13651</v>
      </c>
      <c r="AZ54" s="76">
        <f>SUMIFS(LGEData!$V$52:$V$170,LGEData!$F$52:$F$170,LGERateCaseDetail!AY$4,LGEData!$C$52:$C$170,LGERateCaseDetail!$B54)</f>
        <v>14140.18</v>
      </c>
      <c r="BA54" s="63">
        <f>AY54*VLOOKUP($D54,RateData!$A$1:$M$6,RateData!$E$2,FALSE)</f>
        <v>99925.32</v>
      </c>
      <c r="BB54" s="64">
        <f>AZ54*VLOOKUP($D54,RateData!$A$1:$M$6,RateData!$L$2,FALSE)</f>
        <v>79043.606199999995</v>
      </c>
      <c r="BC54" s="75">
        <f t="shared" si="10"/>
        <v>129714</v>
      </c>
      <c r="BD54" s="76">
        <f t="shared" si="10"/>
        <v>120584.73000000001</v>
      </c>
      <c r="BE54" s="63">
        <f t="shared" si="10"/>
        <v>1067722.48</v>
      </c>
      <c r="BF54" s="64">
        <f t="shared" si="10"/>
        <v>674068.64070000011</v>
      </c>
    </row>
    <row r="55" spans="1:58">
      <c r="B55" s="55" t="s">
        <v>42</v>
      </c>
      <c r="C55" s="38" t="s">
        <v>41</v>
      </c>
      <c r="D55" s="38" t="s">
        <v>57</v>
      </c>
      <c r="E55" s="56" t="s">
        <v>35</v>
      </c>
      <c r="G55" s="75">
        <f>SUMIFS(LGEData!$W$52:$W$170,LGEData!$F$52:$F$170,LGERateCaseDetail!G$4,LGEData!$C$52:$C$170,LGERateCaseDetail!$B55)</f>
        <v>28512</v>
      </c>
      <c r="H55" s="76">
        <f>SUMIFS(LGEData!$V$52:$V$170,LGEData!$F$52:$F$170,LGERateCaseDetail!G$4,LGEData!$C$52:$C$170,LGERateCaseDetail!$B55)</f>
        <v>29681.119999999999</v>
      </c>
      <c r="I55" s="63">
        <f>G55*VLOOKUP($D55,RateData!$A$1:$M$6,RateData!$E$2,FALSE)</f>
        <v>208707.84</v>
      </c>
      <c r="J55" s="64">
        <f>H55*VLOOKUP($D55,RateData!$A$1:$M$6,RateData!$L$2,FALSE)</f>
        <v>165917.4608</v>
      </c>
      <c r="K55" s="75">
        <f>SUMIFS(LGEData!$W$52:$W$170,LGEData!$F$52:$F$170,LGERateCaseDetail!K$4,LGEData!$C$52:$C$170,LGERateCaseDetail!$B55)</f>
        <v>29088</v>
      </c>
      <c r="L55" s="76">
        <f>SUMIFS(LGEData!$V$52:$V$170,LGEData!$F$52:$F$170,LGERateCaseDetail!K$4,LGEData!$C$52:$C$170,LGERateCaseDetail!$B55)</f>
        <v>30535.13</v>
      </c>
      <c r="M55" s="63">
        <f>K55*VLOOKUP($D55,RateData!$A$1:$M$6,RateData!$E$2,FALSE)</f>
        <v>212924.16</v>
      </c>
      <c r="N55" s="64">
        <f>L55*VLOOKUP($D55,RateData!$A$1:$M$6,RateData!$L$2,FALSE)</f>
        <v>170691.37669999999</v>
      </c>
      <c r="O55" s="75">
        <f>SUMIFS(LGEData!$W$52:$W$170,LGEData!$F$52:$F$170,LGERateCaseDetail!O$4,LGEData!$C$52:$C$170,LGERateCaseDetail!$B55)</f>
        <v>30240</v>
      </c>
      <c r="P55" s="75">
        <f>SUMIFS(LGEData!$V$52:$V$170,LGEData!$F$52:$F$170,LGERateCaseDetail!O$4,LGEData!$C$52:$C$170,LGERateCaseDetail!$B55)</f>
        <v>35364.83</v>
      </c>
      <c r="Q55" s="63">
        <f>O55*VLOOKUP($D55,RateData!$A$1:$M$6,RateData!$F$2,FALSE)</f>
        <v>306028.79999999999</v>
      </c>
      <c r="R55" s="64">
        <f>P55*VLOOKUP($D55,RateData!$A$1:$M$6,RateData!$L$2,FALSE)</f>
        <v>197689.39970000001</v>
      </c>
      <c r="S55" s="75">
        <f>SUMIFS(LGEData!$W$52:$W$170,LGEData!$F$52:$F$170,LGERateCaseDetail!S$4,LGEData!$C$52:$C$170,LGERateCaseDetail!$B55)</f>
        <v>31248</v>
      </c>
      <c r="T55" s="76">
        <f>SUMIFS(LGEData!$V$52:$V$170,LGEData!$F$52:$F$170,LGERateCaseDetail!S$4,LGEData!$C$52:$C$170,LGERateCaseDetail!$B55)</f>
        <v>34137.42</v>
      </c>
      <c r="U55" s="63">
        <f>S55*VLOOKUP($D55,RateData!$A$1:$M$6,RateData!$F$2,FALSE)</f>
        <v>316229.75999999995</v>
      </c>
      <c r="V55" s="64">
        <f>T55*VLOOKUP($D55,RateData!$A$1:$M$6,RateData!$L$2,FALSE)</f>
        <v>190828.17779999998</v>
      </c>
      <c r="W55" s="75">
        <f>SUMIFS(LGEData!$W$52:$W$170,LGEData!$F$52:$F$170,LGERateCaseDetail!W$4,LGEData!$C$52:$C$170,LGERateCaseDetail!$B55)</f>
        <v>32400</v>
      </c>
      <c r="X55" s="76">
        <f>SUMIFS(LGEData!$V$52:$V$170,LGEData!$F$52:$F$170,LGERateCaseDetail!W$4,LGEData!$C$52:$C$170,LGERateCaseDetail!$B55)</f>
        <v>33885.31</v>
      </c>
      <c r="Y55" s="63">
        <f>W55*VLOOKUP($D55,RateData!$A$1:$M$6,RateData!$F$2,FALSE)</f>
        <v>327888</v>
      </c>
      <c r="Z55" s="64">
        <f>X55*VLOOKUP($D55,RateData!$A$1:$M$6,RateData!$L$2,FALSE)</f>
        <v>189418.88289999997</v>
      </c>
      <c r="AA55" s="75">
        <f>SUMIFS(LGEData!$W$52:$W$170,LGEData!$F$52:$F$170,LGERateCaseDetail!AA$4,LGEData!$C$52:$C$170,LGERateCaseDetail!$B55)</f>
        <v>32976</v>
      </c>
      <c r="AB55" s="76">
        <f>SUMIFS(LGEData!$V$52:$V$170,LGEData!$F$52:$F$170,LGERateCaseDetail!AA$4,LGEData!$C$52:$C$170,LGERateCaseDetail!$B55)</f>
        <v>32484.05</v>
      </c>
      <c r="AC55" s="63">
        <f>AA55*VLOOKUP($D55,RateData!$A$1:$M$6,RateData!$F$2,FALSE)</f>
        <v>333717.12</v>
      </c>
      <c r="AD55" s="64">
        <f>AB55*VLOOKUP($D55,RateData!$A$1:$M$6,RateData!$L$2,FALSE)</f>
        <v>181585.8395</v>
      </c>
      <c r="AE55" s="75">
        <f>SUMIFS(LGEData!$W$52:$W$170,LGEData!$F$52:$F$170,LGERateCaseDetail!AE$4,LGEData!$C$52:$C$170,LGERateCaseDetail!$B55)</f>
        <v>31968</v>
      </c>
      <c r="AF55" s="76">
        <f>SUMIFS(LGEData!$V$52:$V$170,LGEData!$F$52:$F$170,LGERateCaseDetail!AE$4,LGEData!$C$52:$C$170,LGERateCaseDetail!$B55)</f>
        <v>31692.11</v>
      </c>
      <c r="AG55" s="63">
        <f>AE55*VLOOKUP($D55,RateData!$A$1:$M$6,RateData!$E$2,FALSE)</f>
        <v>234005.76000000001</v>
      </c>
      <c r="AH55" s="64">
        <f>AF55*VLOOKUP($D55,RateData!$A$1:$M$6,RateData!$L$2,FALSE)</f>
        <v>177158.89489999998</v>
      </c>
      <c r="AI55" s="75">
        <f>SUMIFS(LGEData!$W$52:$W$170,LGEData!$F$52:$F$170,LGERateCaseDetail!AI$4,LGEData!$C$52:$C$170,LGERateCaseDetail!$B55)</f>
        <v>28656</v>
      </c>
      <c r="AJ55" s="76">
        <f>SUMIFS(LGEData!$V$52:$V$170,LGEData!$F$52:$F$170,LGERateCaseDetail!AI$4,LGEData!$C$52:$C$170,LGERateCaseDetail!$B55)</f>
        <v>31500.47</v>
      </c>
      <c r="AK55" s="63">
        <f>AI55*VLOOKUP($D55,RateData!$A$1:$M$6,RateData!$E$2,FALSE)</f>
        <v>209761.92000000001</v>
      </c>
      <c r="AL55" s="64">
        <f>AJ55*VLOOKUP($D55,RateData!$A$1:$M$6,RateData!$L$2,FALSE)</f>
        <v>176087.62729999999</v>
      </c>
      <c r="AM55" s="75">
        <f>SUMIFS(LGEData!$W$52:$W$170,LGEData!$F$52:$F$170,LGERateCaseDetail!AM$4,LGEData!$C$52:$C$170,LGERateCaseDetail!$B55)</f>
        <v>28656</v>
      </c>
      <c r="AN55" s="76">
        <f>SUMIFS(LGEData!$V$52:$V$170,LGEData!$F$52:$F$170,LGERateCaseDetail!AM$4,LGEData!$C$52:$C$170,LGERateCaseDetail!$B55)</f>
        <v>29370.35</v>
      </c>
      <c r="AO55" s="63">
        <f>AM55*VLOOKUP($D55,RateData!$A$1:$M$6,RateData!$E$2,FALSE)</f>
        <v>209761.92000000001</v>
      </c>
      <c r="AP55" s="64">
        <f>AN55*VLOOKUP($D55,RateData!$A$1:$M$6,RateData!$L$2,FALSE)</f>
        <v>164180.25649999999</v>
      </c>
      <c r="AQ55" s="75">
        <f>SUMIFS(LGEData!$W$52:$W$170,LGEData!$F$52:$F$170,LGERateCaseDetail!AQ$4,LGEData!$C$52:$C$170,LGERateCaseDetail!$B55)</f>
        <v>28800</v>
      </c>
      <c r="AR55" s="76">
        <f>SUMIFS(LGEData!$V$52:$V$170,LGEData!$F$52:$F$170,LGERateCaseDetail!AQ$4,LGEData!$C$52:$C$170,LGERateCaseDetail!$B55)</f>
        <v>29521.4</v>
      </c>
      <c r="AS55" s="63">
        <f>AQ55*VLOOKUP($D55,RateData!$A$1:$M$6,RateData!$E$2,FALSE)</f>
        <v>210816</v>
      </c>
      <c r="AT55" s="64">
        <f>AR55*VLOOKUP($D55,RateData!$A$1:$M$6,RateData!$L$2,FALSE)</f>
        <v>165024.62600000002</v>
      </c>
      <c r="AU55" s="75">
        <f>SUMIFS(LGEData!$W$52:$W$170,LGEData!$F$52:$F$170,LGERateCaseDetail!AU$4,LGEData!$C$52:$C$170,LGERateCaseDetail!$B55)</f>
        <v>29088</v>
      </c>
      <c r="AV55" s="76">
        <f>SUMIFS(LGEData!$V$52:$V$170,LGEData!$F$52:$F$170,LGERateCaseDetail!AU$4,LGEData!$C$52:$C$170,LGERateCaseDetail!$B55)</f>
        <v>29781.21</v>
      </c>
      <c r="AW55" s="63">
        <f>AU55*VLOOKUP($D55,RateData!$A$1:$M$6,RateData!$E$2,FALSE)</f>
        <v>212924.16</v>
      </c>
      <c r="AX55" s="64">
        <f>AV55*VLOOKUP($D55,RateData!$A$1:$M$6,RateData!$L$2,FALSE)</f>
        <v>166476.9639</v>
      </c>
      <c r="AY55" s="75">
        <f>SUMIFS(LGEData!$W$52:$W$170,LGEData!$F$52:$F$170,LGERateCaseDetail!AY$4,LGEData!$C$52:$C$170,LGERateCaseDetail!$B55)</f>
        <v>29376</v>
      </c>
      <c r="AZ55" s="76">
        <f>SUMIFS(LGEData!$V$52:$V$170,LGEData!$F$52:$F$170,LGERateCaseDetail!AY$4,LGEData!$C$52:$C$170,LGERateCaseDetail!$B55)</f>
        <v>30133.18</v>
      </c>
      <c r="BA55" s="63">
        <f>AY55*VLOOKUP($D55,RateData!$A$1:$M$6,RateData!$E$2,FALSE)</f>
        <v>215032.32000000001</v>
      </c>
      <c r="BB55" s="64">
        <f>AZ55*VLOOKUP($D55,RateData!$A$1:$M$6,RateData!$L$2,FALSE)</f>
        <v>168444.4762</v>
      </c>
      <c r="BC55" s="75">
        <f t="shared" si="10"/>
        <v>361008</v>
      </c>
      <c r="BD55" s="76">
        <f t="shared" si="10"/>
        <v>378086.58</v>
      </c>
      <c r="BE55" s="63">
        <f t="shared" si="10"/>
        <v>2997797.7600000002</v>
      </c>
      <c r="BF55" s="64">
        <f t="shared" si="10"/>
        <v>2113503.9822</v>
      </c>
    </row>
    <row r="56" spans="1:58" ht="15">
      <c r="B56" s="55" t="s">
        <v>44</v>
      </c>
      <c r="C56" s="38" t="s">
        <v>45</v>
      </c>
      <c r="D56" s="38" t="s">
        <v>54</v>
      </c>
      <c r="E56" s="39" t="s">
        <v>20</v>
      </c>
      <c r="G56" s="79">
        <f>SUMIFS(LGEData!$W$52:$W$170,LGEData!$F$52:$F$170,LGERateCaseDetail!G$4,LGEData!$C$52:$C$170,LGERateCaseDetail!$B56)</f>
        <v>0</v>
      </c>
      <c r="H56" s="80">
        <f>SUMIFS(LGEData!$V$52:$V$170,LGEData!$F$52:$F$170,LGERateCaseDetail!G$4,LGEData!$C$52:$C$170,LGERateCaseDetail!$B56)</f>
        <v>26342.400000000001</v>
      </c>
      <c r="I56" s="81">
        <f>H56*VLOOKUP($D56,RateData!$A$1:$M$6,RateData!$F$2,FALSE)</f>
        <v>113799.16800000002</v>
      </c>
      <c r="J56" s="82">
        <f>H56*VLOOKUP($D56,RateData!$A$1:$M$6,RateData!$L$2,FALSE)</f>
        <v>122228.736</v>
      </c>
      <c r="K56" s="79">
        <f>SUMIFS(LGEData!$W$52:$W$170,LGEData!$F$52:$F$170,LGERateCaseDetail!K$4,LGEData!$C$52:$C$170,LGERateCaseDetail!$B56)</f>
        <v>0</v>
      </c>
      <c r="L56" s="80">
        <f>SUMIFS(LGEData!$V$52:$V$170,LGEData!$F$52:$F$170,LGERateCaseDetail!K$4,LGEData!$C$52:$C$170,LGERateCaseDetail!$B56)</f>
        <v>26832</v>
      </c>
      <c r="M56" s="81">
        <f>L56*VLOOKUP($D56,RateData!$A$1:$M$6,RateData!$F$2,FALSE)</f>
        <v>115914.24000000001</v>
      </c>
      <c r="N56" s="82">
        <f>L56*VLOOKUP($D56,RateData!$A$1:$M$6,RateData!$L$2,FALSE)</f>
        <v>124500.48</v>
      </c>
      <c r="O56" s="79">
        <f>SUMIFS(LGEData!$W$52:$W$170,LGEData!$F$52:$F$170,LGERateCaseDetail!O$4,LGEData!$C$52:$C$170,LGERateCaseDetail!$B56)</f>
        <v>0</v>
      </c>
      <c r="P56" s="79">
        <f>SUMIFS(LGEData!$V$52:$V$170,LGEData!$F$52:$F$170,LGERateCaseDetail!O$4,LGEData!$C$52:$C$170,LGERateCaseDetail!$B56)</f>
        <v>28233.599999999999</v>
      </c>
      <c r="Q56" s="81">
        <f>P56*VLOOKUP($D56,RateData!$A$1:$M$6,RateData!$F$2,FALSE)</f>
        <v>121969.152</v>
      </c>
      <c r="R56" s="82">
        <f>P56*VLOOKUP($D56,RateData!$A$1:$M$6,RateData!$L$2,FALSE)</f>
        <v>131003.90399999998</v>
      </c>
      <c r="S56" s="79">
        <f>SUMIFS(LGEData!$W$52:$W$170,LGEData!$F$52:$F$170,LGERateCaseDetail!S$4,LGEData!$C$52:$C$170,LGERateCaseDetail!$B56)</f>
        <v>0</v>
      </c>
      <c r="T56" s="80">
        <f>SUMIFS(LGEData!$V$52:$V$170,LGEData!$F$52:$F$170,LGERateCaseDetail!S$4,LGEData!$C$52:$C$170,LGERateCaseDetail!$B56)</f>
        <v>28886.400000000001</v>
      </c>
      <c r="U56" s="81">
        <f>T56*VLOOKUP($D56,RateData!$A$1:$M$6,RateData!$F$2,FALSE)</f>
        <v>124789.24800000002</v>
      </c>
      <c r="V56" s="82">
        <f>T56*VLOOKUP($D56,RateData!$A$1:$M$6,RateData!$L$2,FALSE)</f>
        <v>134032.89600000001</v>
      </c>
      <c r="W56" s="79">
        <f>SUMIFS(LGEData!$W$52:$W$170,LGEData!$F$52:$F$170,LGERateCaseDetail!W$4,LGEData!$C$52:$C$170,LGERateCaseDetail!$B56)</f>
        <v>0</v>
      </c>
      <c r="X56" s="80">
        <f>SUMIFS(LGEData!$V$52:$V$170,LGEData!$F$52:$F$170,LGERateCaseDetail!W$4,LGEData!$C$52:$C$170,LGERateCaseDetail!$B56)</f>
        <v>29011.200000000001</v>
      </c>
      <c r="Y56" s="81">
        <f>X56*VLOOKUP($D56,RateData!$A$1:$M$6,RateData!$F$2,FALSE)</f>
        <v>125328.38400000001</v>
      </c>
      <c r="Z56" s="82">
        <f>X56*VLOOKUP($D56,RateData!$A$1:$M$6,RateData!$L$2,FALSE)</f>
        <v>134611.96799999999</v>
      </c>
      <c r="AA56" s="79">
        <f>SUMIFS(LGEData!$W$52:$W$170,LGEData!$F$52:$F$170,LGERateCaseDetail!AA$4,LGEData!$C$52:$C$170,LGERateCaseDetail!$B56)</f>
        <v>0</v>
      </c>
      <c r="AB56" s="80">
        <f>SUMIFS(LGEData!$V$52:$V$170,LGEData!$F$52:$F$170,LGERateCaseDetail!AA$4,LGEData!$C$52:$C$170,LGERateCaseDetail!$B56)</f>
        <v>0</v>
      </c>
      <c r="AC56" s="81">
        <f>AB56*VLOOKUP($D56,RateData!$A$1:$M$6,RateData!$F$2,FALSE)</f>
        <v>0</v>
      </c>
      <c r="AD56" s="82">
        <f>AB56*VLOOKUP($D56,RateData!$A$1:$M$6,RateData!$L$2,FALSE)</f>
        <v>0</v>
      </c>
      <c r="AE56" s="79">
        <f>SUMIFS(LGEData!$W$52:$W$170,LGEData!$F$52:$F$170,LGERateCaseDetail!AE$4,LGEData!$C$52:$C$170,LGERateCaseDetail!$B56)</f>
        <v>0</v>
      </c>
      <c r="AF56" s="80">
        <f>SUMIFS(LGEData!$V$52:$V$170,LGEData!$F$52:$F$170,LGERateCaseDetail!AE$4,LGEData!$C$52:$C$170,LGERateCaseDetail!$B56)</f>
        <v>52761.599999999999</v>
      </c>
      <c r="AG56" s="81">
        <f>AF56*VLOOKUP($D56,RateData!$A$1:$M$6,RateData!$F$2,FALSE)</f>
        <v>227930.11200000002</v>
      </c>
      <c r="AH56" s="82">
        <f>AF56*VLOOKUP($D56,RateData!$A$1:$M$6,RateData!$L$2,FALSE)</f>
        <v>244813.82399999996</v>
      </c>
      <c r="AI56" s="79">
        <f>SUMIFS(LGEData!$W$52:$W$170,LGEData!$F$52:$F$170,LGERateCaseDetail!AI$4,LGEData!$C$52:$C$170,LGERateCaseDetail!$B56)</f>
        <v>0</v>
      </c>
      <c r="AJ56" s="80">
        <f>SUMIFS(LGEData!$V$52:$V$170,LGEData!$F$52:$F$170,LGERateCaseDetail!AI$4,LGEData!$C$52:$C$170,LGERateCaseDetail!$B56)</f>
        <v>23587.200000000001</v>
      </c>
      <c r="AK56" s="81">
        <f>AJ56*VLOOKUP($D56,RateData!$A$1:$M$6,RateData!$F$2,FALSE)</f>
        <v>101896.70400000001</v>
      </c>
      <c r="AL56" s="82">
        <f>AJ56*VLOOKUP($D56,RateData!$A$1:$M$6,RateData!$L$2,FALSE)</f>
        <v>109444.60799999999</v>
      </c>
      <c r="AM56" s="79">
        <f>SUMIFS(LGEData!$W$52:$W$170,LGEData!$F$52:$F$170,LGERateCaseDetail!AM$4,LGEData!$C$52:$C$170,LGERateCaseDetail!$B56)</f>
        <v>0</v>
      </c>
      <c r="AN56" s="80">
        <f>SUMIFS(LGEData!$V$52:$V$170,LGEData!$F$52:$F$170,LGERateCaseDetail!AM$4,LGEData!$C$52:$C$170,LGERateCaseDetail!$B56)</f>
        <v>24595.200000000001</v>
      </c>
      <c r="AO56" s="81">
        <f>AN56*VLOOKUP($D56,RateData!$A$1:$M$6,RateData!$F$2,FALSE)</f>
        <v>106251.26400000001</v>
      </c>
      <c r="AP56" s="82">
        <f>AN56*VLOOKUP($D56,RateData!$A$1:$M$6,RateData!$L$2,FALSE)</f>
        <v>114121.72799999999</v>
      </c>
      <c r="AQ56" s="79">
        <f>SUMIFS(LGEData!$W$52:$W$170,LGEData!$F$52:$F$170,LGERateCaseDetail!AQ$4,LGEData!$C$52:$C$170,LGERateCaseDetail!$B56)</f>
        <v>0</v>
      </c>
      <c r="AR56" s="80">
        <f>SUMIFS(LGEData!$V$52:$V$170,LGEData!$F$52:$F$170,LGERateCaseDetail!AQ$4,LGEData!$C$52:$C$170,LGERateCaseDetail!$B56)</f>
        <v>26352</v>
      </c>
      <c r="AS56" s="81">
        <f>AR56*VLOOKUP($D56,RateData!$A$1:$M$6,RateData!$F$2,FALSE)</f>
        <v>113840.64000000001</v>
      </c>
      <c r="AT56" s="82">
        <f>AR56*VLOOKUP($D56,RateData!$A$1:$M$6,RateData!$L$2,FALSE)</f>
        <v>122273.28</v>
      </c>
      <c r="AU56" s="79">
        <f>SUMIFS(LGEData!$W$52:$W$170,LGEData!$F$52:$F$170,LGERateCaseDetail!AU$4,LGEData!$C$52:$C$170,LGERateCaseDetail!$B56)</f>
        <v>0</v>
      </c>
      <c r="AV56" s="80">
        <f>SUMIFS(LGEData!$V$52:$V$170,LGEData!$F$52:$F$170,LGERateCaseDetail!AU$4,LGEData!$C$52:$C$170,LGERateCaseDetail!$B56)</f>
        <v>0</v>
      </c>
      <c r="AW56" s="81">
        <f>AV56*VLOOKUP($D56,RateData!$A$1:$M$6,RateData!$F$2,FALSE)</f>
        <v>0</v>
      </c>
      <c r="AX56" s="82">
        <f>AV56*VLOOKUP($D56,RateData!$A$1:$M$6,RateData!$L$2,FALSE)</f>
        <v>0</v>
      </c>
      <c r="AY56" s="79">
        <f>SUMIFS(LGEData!$W$52:$W$170,LGEData!$F$52:$F$170,LGERateCaseDetail!AY$4,LGEData!$C$52:$C$170,LGERateCaseDetail!$B56)</f>
        <v>0</v>
      </c>
      <c r="AZ56" s="80">
        <f>SUMIFS(LGEData!$V$52:$V$170,LGEData!$F$52:$F$170,LGERateCaseDetail!AY$4,LGEData!$C$52:$C$170,LGERateCaseDetail!$B56)</f>
        <v>54964.7</v>
      </c>
      <c r="BA56" s="81">
        <f>AZ56*VLOOKUP($D56,RateData!$A$1:$M$6,RateData!$F$2,FALSE)</f>
        <v>237447.50400000002</v>
      </c>
      <c r="BB56" s="82">
        <f>AZ56*VLOOKUP($D56,RateData!$A$1:$M$6,RateData!$L$2,FALSE)</f>
        <v>255036.20799999996</v>
      </c>
      <c r="BC56" s="79">
        <f t="shared" si="10"/>
        <v>0</v>
      </c>
      <c r="BD56" s="80">
        <f t="shared" si="10"/>
        <v>321566.30000000005</v>
      </c>
      <c r="BE56" s="81">
        <f t="shared" si="10"/>
        <v>1389166.416</v>
      </c>
      <c r="BF56" s="82">
        <f t="shared" si="10"/>
        <v>1492067.6319999998</v>
      </c>
    </row>
    <row r="57" spans="1:58">
      <c r="C57" s="56" t="s">
        <v>58</v>
      </c>
      <c r="G57" s="75">
        <f t="shared" ref="G57:AL57" si="11">SUM(G50:G56)</f>
        <v>53644</v>
      </c>
      <c r="H57" s="76">
        <f t="shared" si="11"/>
        <v>117851.15</v>
      </c>
      <c r="I57" s="63">
        <f t="shared" si="11"/>
        <v>678869.76</v>
      </c>
      <c r="J57" s="64">
        <f t="shared" si="11"/>
        <v>595851.37849999999</v>
      </c>
      <c r="K57" s="75">
        <f t="shared" si="11"/>
        <v>54912</v>
      </c>
      <c r="L57" s="76">
        <f t="shared" si="11"/>
        <v>121404.08</v>
      </c>
      <c r="M57" s="63">
        <f t="shared" si="11"/>
        <v>690942.67200000002</v>
      </c>
      <c r="N57" s="64">
        <f t="shared" si="11"/>
        <v>615098.46219999995</v>
      </c>
      <c r="O57" s="75">
        <f t="shared" si="11"/>
        <v>56755</v>
      </c>
      <c r="P57" s="75">
        <f t="shared" si="11"/>
        <v>130578.63</v>
      </c>
      <c r="Q57" s="63">
        <f t="shared" si="11"/>
        <v>869972.58400000003</v>
      </c>
      <c r="R57" s="64">
        <f t="shared" si="11"/>
        <v>664927.27669999993</v>
      </c>
      <c r="S57" s="75">
        <f t="shared" si="11"/>
        <v>58185</v>
      </c>
      <c r="T57" s="76">
        <f t="shared" si="11"/>
        <v>131579.83000000002</v>
      </c>
      <c r="U57" s="63">
        <f t="shared" si="11"/>
        <v>885144.45599999989</v>
      </c>
      <c r="V57" s="64">
        <f t="shared" si="11"/>
        <v>670369.98970000003</v>
      </c>
      <c r="W57" s="75">
        <f t="shared" si="11"/>
        <v>60662</v>
      </c>
      <c r="X57" s="76">
        <f t="shared" si="11"/>
        <v>135464.94</v>
      </c>
      <c r="Y57" s="63">
        <f t="shared" si="11"/>
        <v>918230.04799999995</v>
      </c>
      <c r="Z57" s="64">
        <f t="shared" si="11"/>
        <v>690324.45959999994</v>
      </c>
      <c r="AA57" s="75">
        <f t="shared" si="11"/>
        <v>57610</v>
      </c>
      <c r="AB57" s="76">
        <f t="shared" si="11"/>
        <v>100107.95</v>
      </c>
      <c r="AC57" s="63">
        <f t="shared" si="11"/>
        <v>757184.8</v>
      </c>
      <c r="AD57" s="64">
        <f t="shared" si="11"/>
        <v>521301.81549999997</v>
      </c>
      <c r="AE57" s="75">
        <f t="shared" si="11"/>
        <v>59558</v>
      </c>
      <c r="AF57" s="76">
        <f t="shared" si="11"/>
        <v>152598.23000000001</v>
      </c>
      <c r="AG57" s="63">
        <f t="shared" si="11"/>
        <v>836128.32000000007</v>
      </c>
      <c r="AH57" s="64">
        <f t="shared" si="11"/>
        <v>765025.13069999986</v>
      </c>
      <c r="AI57" s="75">
        <f t="shared" si="11"/>
        <v>52541</v>
      </c>
      <c r="AJ57" s="76">
        <f t="shared" si="11"/>
        <v>122968.69</v>
      </c>
      <c r="AK57" s="63">
        <f t="shared" si="11"/>
        <v>663170.56800000009</v>
      </c>
      <c r="AL57" s="64">
        <f t="shared" si="11"/>
        <v>626135.27210000006</v>
      </c>
      <c r="AM57" s="75">
        <f t="shared" ref="AM57:BF57" si="12">SUM(AM50:AM56)</f>
        <v>52426</v>
      </c>
      <c r="AN57" s="76">
        <f t="shared" si="12"/>
        <v>121771.67</v>
      </c>
      <c r="AO57" s="63">
        <f t="shared" si="12"/>
        <v>667438.03200000001</v>
      </c>
      <c r="AP57" s="64">
        <f t="shared" si="12"/>
        <v>618320.36529999995</v>
      </c>
      <c r="AQ57" s="75">
        <f t="shared" si="12"/>
        <v>56160</v>
      </c>
      <c r="AR57" s="76">
        <f t="shared" si="12"/>
        <v>124549.68</v>
      </c>
      <c r="AS57" s="63">
        <f t="shared" si="12"/>
        <v>689373.07200000004</v>
      </c>
      <c r="AT57" s="64">
        <f t="shared" si="12"/>
        <v>635036.46620000002</v>
      </c>
      <c r="AU57" s="75">
        <f t="shared" si="12"/>
        <v>53741</v>
      </c>
      <c r="AV57" s="76">
        <f t="shared" si="12"/>
        <v>82066.429999999993</v>
      </c>
      <c r="AW57" s="63">
        <f t="shared" si="12"/>
        <v>502214.85600000003</v>
      </c>
      <c r="AX57" s="64">
        <f t="shared" si="12"/>
        <v>434818.65870000003</v>
      </c>
      <c r="AY57" s="75">
        <f t="shared" si="12"/>
        <v>70560</v>
      </c>
      <c r="AZ57" s="76">
        <f t="shared" si="12"/>
        <v>186184.70999999996</v>
      </c>
      <c r="BA57" s="63">
        <f t="shared" si="12"/>
        <v>930238.99200000009</v>
      </c>
      <c r="BB57" s="64">
        <f t="shared" si="12"/>
        <v>949788.08389999997</v>
      </c>
      <c r="BC57" s="75">
        <f t="shared" si="12"/>
        <v>686754</v>
      </c>
      <c r="BD57" s="76">
        <f t="shared" si="12"/>
        <v>1527125.9900000002</v>
      </c>
      <c r="BE57" s="63">
        <f t="shared" si="12"/>
        <v>9088908.1600000001</v>
      </c>
      <c r="BF57" s="64">
        <f t="shared" si="12"/>
        <v>7786997.3590999991</v>
      </c>
    </row>
    <row r="58" spans="1:58">
      <c r="G58" s="70"/>
      <c r="H58" s="71"/>
      <c r="I58" s="71"/>
      <c r="J58" s="72"/>
      <c r="K58" s="70"/>
      <c r="L58" s="71"/>
      <c r="M58" s="71"/>
      <c r="N58" s="72"/>
      <c r="O58" s="70"/>
      <c r="P58" s="70"/>
      <c r="Q58" s="71"/>
      <c r="R58" s="72"/>
      <c r="S58" s="70"/>
      <c r="T58" s="71"/>
      <c r="U58" s="71"/>
      <c r="V58" s="72"/>
      <c r="W58" s="70"/>
      <c r="X58" s="71"/>
      <c r="Y58" s="71"/>
      <c r="Z58" s="72"/>
      <c r="AA58" s="70"/>
      <c r="AB58" s="71"/>
      <c r="AC58" s="71"/>
      <c r="AD58" s="72"/>
      <c r="AE58" s="70"/>
      <c r="AF58" s="71"/>
      <c r="AG58" s="71"/>
      <c r="AH58" s="72"/>
      <c r="AI58" s="70"/>
      <c r="AJ58" s="71"/>
      <c r="AK58" s="71"/>
      <c r="AL58" s="72"/>
      <c r="AM58" s="70"/>
      <c r="AN58" s="71"/>
      <c r="AO58" s="71"/>
      <c r="AP58" s="72"/>
      <c r="AQ58" s="70"/>
      <c r="AR58" s="71"/>
      <c r="AS58" s="71"/>
      <c r="AT58" s="72"/>
      <c r="AU58" s="70"/>
      <c r="AV58" s="71"/>
      <c r="AW58" s="71"/>
      <c r="AX58" s="72"/>
      <c r="AY58" s="70"/>
      <c r="AZ58" s="71"/>
      <c r="BA58" s="71"/>
      <c r="BB58" s="72"/>
      <c r="BC58" s="70"/>
      <c r="BD58" s="71"/>
      <c r="BE58" s="71"/>
      <c r="BF58" s="72"/>
    </row>
    <row r="60" spans="1:58" ht="39.6">
      <c r="A60" s="48" t="s">
        <v>26</v>
      </c>
      <c r="B60" s="49" t="s">
        <v>12</v>
      </c>
      <c r="C60" s="49" t="s">
        <v>14</v>
      </c>
      <c r="D60" s="50" t="s">
        <v>15</v>
      </c>
      <c r="E60" s="51" t="s">
        <v>51</v>
      </c>
      <c r="G60" s="52" t="s">
        <v>66</v>
      </c>
      <c r="H60" s="53"/>
      <c r="I60" s="53" t="s">
        <v>16</v>
      </c>
      <c r="J60" s="54" t="s">
        <v>17</v>
      </c>
      <c r="K60" s="52" t="str">
        <f>G60</f>
        <v>Power Factor Correction</v>
      </c>
      <c r="L60" s="53"/>
      <c r="M60" s="53" t="s">
        <v>16</v>
      </c>
      <c r="N60" s="54" t="s">
        <v>17</v>
      </c>
      <c r="O60" s="52" t="str">
        <f>K60</f>
        <v>Power Factor Correction</v>
      </c>
      <c r="P60" s="53"/>
      <c r="Q60" s="53" t="s">
        <v>16</v>
      </c>
      <c r="R60" s="54" t="s">
        <v>17</v>
      </c>
      <c r="S60" s="52" t="str">
        <f>O60</f>
        <v>Power Factor Correction</v>
      </c>
      <c r="T60" s="53"/>
      <c r="U60" s="53" t="s">
        <v>16</v>
      </c>
      <c r="V60" s="54" t="s">
        <v>17</v>
      </c>
      <c r="W60" s="52" t="str">
        <f>S60</f>
        <v>Power Factor Correction</v>
      </c>
      <c r="X60" s="53"/>
      <c r="Y60" s="53" t="s">
        <v>16</v>
      </c>
      <c r="Z60" s="54" t="s">
        <v>17</v>
      </c>
      <c r="AA60" s="52" t="str">
        <f>W60</f>
        <v>Power Factor Correction</v>
      </c>
      <c r="AB60" s="53"/>
      <c r="AC60" s="53" t="s">
        <v>16</v>
      </c>
      <c r="AD60" s="54" t="s">
        <v>17</v>
      </c>
      <c r="AE60" s="52" t="str">
        <f>AA60</f>
        <v>Power Factor Correction</v>
      </c>
      <c r="AF60" s="53"/>
      <c r="AG60" s="53" t="s">
        <v>16</v>
      </c>
      <c r="AH60" s="54" t="s">
        <v>17</v>
      </c>
      <c r="AI60" s="52" t="str">
        <f>AE60</f>
        <v>Power Factor Correction</v>
      </c>
      <c r="AJ60" s="53"/>
      <c r="AK60" s="53" t="s">
        <v>16</v>
      </c>
      <c r="AL60" s="54" t="s">
        <v>17</v>
      </c>
      <c r="AM60" s="52" t="str">
        <f>AI60</f>
        <v>Power Factor Correction</v>
      </c>
      <c r="AN60" s="53"/>
      <c r="AO60" s="53" t="s">
        <v>16</v>
      </c>
      <c r="AP60" s="54" t="s">
        <v>17</v>
      </c>
      <c r="AQ60" s="52" t="str">
        <f>AM60</f>
        <v>Power Factor Correction</v>
      </c>
      <c r="AR60" s="53"/>
      <c r="AS60" s="53" t="s">
        <v>16</v>
      </c>
      <c r="AT60" s="54" t="s">
        <v>17</v>
      </c>
      <c r="AU60" s="52" t="str">
        <f>AQ60</f>
        <v>Power Factor Correction</v>
      </c>
      <c r="AV60" s="53"/>
      <c r="AW60" s="53" t="s">
        <v>16</v>
      </c>
      <c r="AX60" s="54" t="s">
        <v>17</v>
      </c>
      <c r="AY60" s="52" t="str">
        <f>AU60</f>
        <v>Power Factor Correction</v>
      </c>
      <c r="AZ60" s="53"/>
      <c r="BA60" s="53" t="s">
        <v>16</v>
      </c>
      <c r="BB60" s="54" t="s">
        <v>17</v>
      </c>
      <c r="BC60" s="52" t="str">
        <f>AY60</f>
        <v>Power Factor Correction</v>
      </c>
      <c r="BD60" s="53"/>
      <c r="BE60" s="53" t="s">
        <v>16</v>
      </c>
      <c r="BF60" s="54" t="s">
        <v>17</v>
      </c>
    </row>
    <row r="61" spans="1:58">
      <c r="B61" s="55" t="s">
        <v>27</v>
      </c>
      <c r="C61" s="56" t="s">
        <v>53</v>
      </c>
      <c r="D61" s="38" t="s">
        <v>54</v>
      </c>
      <c r="E61" s="38" t="s">
        <v>20</v>
      </c>
      <c r="G61" s="57"/>
      <c r="H61" s="58"/>
      <c r="I61" s="59">
        <f>SUMIFS(LGEData!$Y$52:$Y$170,LGEData!$F$52:$F$170,G$4,LGEData!$C$52:$C$170,$B61)</f>
        <v>0</v>
      </c>
      <c r="J61" s="60">
        <v>0</v>
      </c>
      <c r="K61" s="57"/>
      <c r="L61" s="58"/>
      <c r="M61" s="59">
        <f>SUMIFS(LGEData!$Y$52:$Y$170,LGEData!$F$52:$F$170,K$4,LGEData!$C$52:$C$170,$B61)</f>
        <v>0</v>
      </c>
      <c r="N61" s="60">
        <v>0</v>
      </c>
      <c r="O61" s="57"/>
      <c r="P61" s="58"/>
      <c r="Q61" s="59">
        <f>SUMIFS(LGEData!$Y$52:$Y$170,LGEData!$F$52:$F$170,O$4,LGEData!$C$52:$C$170,$B61)</f>
        <v>0</v>
      </c>
      <c r="R61" s="60">
        <v>0</v>
      </c>
      <c r="S61" s="57"/>
      <c r="T61" s="58"/>
      <c r="U61" s="59">
        <f>SUMIFS(LGEData!$Y$52:$Y$170,LGEData!$F$52:$F$170,S$4,LGEData!$C$52:$C$170,$B61)</f>
        <v>0</v>
      </c>
      <c r="V61" s="60">
        <v>0</v>
      </c>
      <c r="W61" s="57"/>
      <c r="X61" s="58"/>
      <c r="Y61" s="59">
        <f>SUMIFS(LGEData!$Y$52:$Y$170,LGEData!$F$52:$F$170,W$4,LGEData!$C$52:$C$170,$B61)</f>
        <v>0</v>
      </c>
      <c r="Z61" s="60">
        <v>0</v>
      </c>
      <c r="AA61" s="57"/>
      <c r="AB61" s="58"/>
      <c r="AC61" s="59">
        <f>SUMIFS(LGEData!$Y$52:$Y$170,LGEData!$F$52:$F$170,AA$4,LGEData!$C$52:$C$170,$B61)</f>
        <v>0</v>
      </c>
      <c r="AD61" s="60">
        <v>0</v>
      </c>
      <c r="AE61" s="57"/>
      <c r="AF61" s="58"/>
      <c r="AG61" s="59">
        <f>SUMIFS(LGEData!$Y$52:$Y$170,LGEData!$F$52:$F$170,AE$4,LGEData!$C$52:$C$170,$B61)</f>
        <v>0</v>
      </c>
      <c r="AH61" s="60">
        <v>0</v>
      </c>
      <c r="AI61" s="57"/>
      <c r="AJ61" s="58"/>
      <c r="AK61" s="59">
        <f>SUMIFS(LGEData!$Y$52:$Y$170,LGEData!$F$52:$F$170,AI$4,LGEData!$C$52:$C$170,$B61)</f>
        <v>0</v>
      </c>
      <c r="AL61" s="60">
        <v>0</v>
      </c>
      <c r="AM61" s="57"/>
      <c r="AN61" s="58"/>
      <c r="AO61" s="59">
        <f>SUMIFS(LGEData!$Y$52:$Y$170,LGEData!$F$52:$F$170,AM$4,LGEData!$C$52:$C$170,$B61)</f>
        <v>0</v>
      </c>
      <c r="AP61" s="60">
        <v>0</v>
      </c>
      <c r="AQ61" s="57"/>
      <c r="AR61" s="58"/>
      <c r="AS61" s="59">
        <f>SUMIFS(LGEData!$Y$52:$Y$170,LGEData!$F$52:$F$170,AQ$4,LGEData!$C$52:$C$170,$B61)</f>
        <v>0</v>
      </c>
      <c r="AT61" s="60">
        <v>0</v>
      </c>
      <c r="AU61" s="57"/>
      <c r="AV61" s="58"/>
      <c r="AW61" s="59">
        <f>SUMIFS(LGEData!$Y$52:$Y$170,LGEData!$F$52:$F$170,AU$4,LGEData!$C$52:$C$170,$B61)</f>
        <v>0</v>
      </c>
      <c r="AX61" s="60">
        <v>0</v>
      </c>
      <c r="AY61" s="57"/>
      <c r="AZ61" s="58"/>
      <c r="BA61" s="59">
        <f>SUMIFS(LGEData!$Y$52:$Y$170,LGEData!$F$52:$F$170,AY$4,LGEData!$C$52:$C$170,$B61)</f>
        <v>0</v>
      </c>
      <c r="BB61" s="60">
        <v>0</v>
      </c>
      <c r="BC61" s="73">
        <f t="shared" ref="BC61:BC67" si="13">SUM(G61,K61,O61,S61,W61,AA61,AE61,AI61,AM61,AQ61,AU61,AY61)</f>
        <v>0</v>
      </c>
      <c r="BD61" s="74"/>
      <c r="BE61" s="59">
        <f t="shared" ref="BE61:BF67" si="14">SUM(I61,M61,Q61,U61,Y61,AC61,AG61,AK61,AO61,AS61,AW61,BA61)</f>
        <v>0</v>
      </c>
      <c r="BF61" s="60">
        <f t="shared" si="14"/>
        <v>0</v>
      </c>
    </row>
    <row r="62" spans="1:58">
      <c r="B62" s="55" t="s">
        <v>30</v>
      </c>
      <c r="C62" s="38" t="s">
        <v>32</v>
      </c>
      <c r="D62" s="38" t="s">
        <v>54</v>
      </c>
      <c r="E62" s="38" t="s">
        <v>20</v>
      </c>
      <c r="G62" s="75"/>
      <c r="H62" s="76"/>
      <c r="I62" s="63">
        <f>SUMIFS(LGEData!$Y$52:$Y$170,LGEData!$F$52:$F$170,G$4,LGEData!$C$52:$C$170,$B62)</f>
        <v>0</v>
      </c>
      <c r="J62" s="64">
        <v>0</v>
      </c>
      <c r="K62" s="75"/>
      <c r="L62" s="76"/>
      <c r="M62" s="63">
        <f>SUMIFS(LGEData!$Y$52:$Y$170,LGEData!$F$52:$F$170,K$4,LGEData!$C$52:$C$170,$B62)</f>
        <v>0</v>
      </c>
      <c r="N62" s="64">
        <v>0</v>
      </c>
      <c r="O62" s="75"/>
      <c r="P62" s="76"/>
      <c r="Q62" s="63">
        <f>SUMIFS(LGEData!$Y$52:$Y$170,LGEData!$F$52:$F$170,O$4,LGEData!$C$52:$C$170,$B62)</f>
        <v>0</v>
      </c>
      <c r="R62" s="64">
        <v>0</v>
      </c>
      <c r="S62" s="75"/>
      <c r="T62" s="76"/>
      <c r="U62" s="63">
        <f>SUMIFS(LGEData!$Y$52:$Y$170,LGEData!$F$52:$F$170,S$4,LGEData!$C$52:$C$170,$B62)</f>
        <v>0</v>
      </c>
      <c r="V62" s="64">
        <v>0</v>
      </c>
      <c r="W62" s="75"/>
      <c r="X62" s="76"/>
      <c r="Y62" s="63">
        <f>SUMIFS(LGEData!$Y$52:$Y$170,LGEData!$F$52:$F$170,W$4,LGEData!$C$52:$C$170,$B62)</f>
        <v>0</v>
      </c>
      <c r="Z62" s="64">
        <v>0</v>
      </c>
      <c r="AA62" s="75"/>
      <c r="AB62" s="76"/>
      <c r="AC62" s="63">
        <f>SUMIFS(LGEData!$Y$52:$Y$170,LGEData!$F$52:$F$170,AA$4,LGEData!$C$52:$C$170,$B62)</f>
        <v>0</v>
      </c>
      <c r="AD62" s="64">
        <v>0</v>
      </c>
      <c r="AE62" s="75"/>
      <c r="AF62" s="76"/>
      <c r="AG62" s="63">
        <f>SUMIFS(LGEData!$Y$52:$Y$170,LGEData!$F$52:$F$170,AE$4,LGEData!$C$52:$C$170,$B62)</f>
        <v>0</v>
      </c>
      <c r="AH62" s="64">
        <v>0</v>
      </c>
      <c r="AI62" s="75"/>
      <c r="AJ62" s="76"/>
      <c r="AK62" s="63">
        <f>SUMIFS(LGEData!$Y$52:$Y$170,LGEData!$F$52:$F$170,AI$4,LGEData!$C$52:$C$170,$B62)</f>
        <v>0</v>
      </c>
      <c r="AL62" s="64">
        <v>0</v>
      </c>
      <c r="AM62" s="75"/>
      <c r="AN62" s="76"/>
      <c r="AO62" s="63">
        <f>SUMIFS(LGEData!$Y$52:$Y$170,LGEData!$F$52:$F$170,AM$4,LGEData!$C$52:$C$170,$B62)</f>
        <v>0</v>
      </c>
      <c r="AP62" s="64">
        <v>0</v>
      </c>
      <c r="AQ62" s="75"/>
      <c r="AR62" s="76"/>
      <c r="AS62" s="63">
        <f>SUMIFS(LGEData!$Y$52:$Y$170,LGEData!$F$52:$F$170,AQ$4,LGEData!$C$52:$C$170,$B62)</f>
        <v>0</v>
      </c>
      <c r="AT62" s="64">
        <v>0</v>
      </c>
      <c r="AU62" s="75"/>
      <c r="AV62" s="76"/>
      <c r="AW62" s="63">
        <f>SUMIFS(LGEData!$Y$52:$Y$170,LGEData!$F$52:$F$170,AU$4,LGEData!$C$52:$C$170,$B62)</f>
        <v>0</v>
      </c>
      <c r="AX62" s="64">
        <v>0</v>
      </c>
      <c r="AY62" s="75"/>
      <c r="AZ62" s="76"/>
      <c r="BA62" s="63">
        <f>SUMIFS(LGEData!$Y$52:$Y$170,LGEData!$F$52:$F$170,AY$4,LGEData!$C$52:$C$170,$B62)</f>
        <v>0</v>
      </c>
      <c r="BB62" s="64">
        <v>0</v>
      </c>
      <c r="BC62" s="75">
        <f t="shared" si="13"/>
        <v>0</v>
      </c>
      <c r="BD62" s="76"/>
      <c r="BE62" s="63">
        <f t="shared" si="14"/>
        <v>0</v>
      </c>
      <c r="BF62" s="64">
        <f t="shared" si="14"/>
        <v>0</v>
      </c>
    </row>
    <row r="63" spans="1:58">
      <c r="B63" s="65" t="s">
        <v>33</v>
      </c>
      <c r="C63" s="38" t="s">
        <v>55</v>
      </c>
      <c r="D63" s="38" t="s">
        <v>56</v>
      </c>
      <c r="E63" s="56" t="s">
        <v>35</v>
      </c>
      <c r="G63" s="75"/>
      <c r="H63" s="76"/>
      <c r="I63" s="63">
        <f>SUMIFS(LGEData!$Y$52:$Y$170,LGEData!$F$52:$F$170,G$4,LGEData!$C$52:$C$170,$B63)</f>
        <v>-34813.01</v>
      </c>
      <c r="J63" s="64">
        <v>0</v>
      </c>
      <c r="K63" s="75"/>
      <c r="L63" s="76"/>
      <c r="M63" s="63">
        <f>SUMIFS(LGEData!$Y$52:$Y$170,LGEData!$F$52:$F$170,K$4,LGEData!$C$52:$C$170,$B63)</f>
        <v>-88.09</v>
      </c>
      <c r="N63" s="64">
        <v>0</v>
      </c>
      <c r="O63" s="75"/>
      <c r="P63" s="76"/>
      <c r="Q63" s="63">
        <f>SUMIFS(LGEData!$Y$52:$Y$170,LGEData!$F$52:$F$170,O$4,LGEData!$C$52:$C$170,$B63)</f>
        <v>0</v>
      </c>
      <c r="R63" s="64">
        <v>0</v>
      </c>
      <c r="S63" s="75"/>
      <c r="T63" s="76"/>
      <c r="U63" s="63">
        <f>SUMIFS(LGEData!$Y$52:$Y$170,LGEData!$F$52:$F$170,S$4,LGEData!$C$52:$C$170,$B63)</f>
        <v>0</v>
      </c>
      <c r="V63" s="64">
        <v>0</v>
      </c>
      <c r="W63" s="75"/>
      <c r="X63" s="76"/>
      <c r="Y63" s="63">
        <f>SUMIFS(LGEData!$Y$52:$Y$170,LGEData!$F$52:$F$170,W$4,LGEData!$C$52:$C$170,$B63)</f>
        <v>341.93</v>
      </c>
      <c r="Z63" s="64">
        <v>0</v>
      </c>
      <c r="AA63" s="75"/>
      <c r="AB63" s="76"/>
      <c r="AC63" s="63">
        <f>SUMIFS(LGEData!$Y$52:$Y$170,LGEData!$F$52:$F$170,AA$4,LGEData!$C$52:$C$170,$B63)</f>
        <v>683.86</v>
      </c>
      <c r="AD63" s="64">
        <v>0</v>
      </c>
      <c r="AE63" s="75"/>
      <c r="AF63" s="76"/>
      <c r="AG63" s="63">
        <f>SUMIFS(LGEData!$Y$52:$Y$170,LGEData!$F$52:$F$170,AE$4,LGEData!$C$52:$C$170,$B63)</f>
        <v>808.88</v>
      </c>
      <c r="AH63" s="64">
        <v>0</v>
      </c>
      <c r="AI63" s="75"/>
      <c r="AJ63" s="76"/>
      <c r="AK63" s="63">
        <f>SUMIFS(LGEData!$Y$52:$Y$170,LGEData!$F$52:$F$170,AI$4,LGEData!$C$52:$C$170,$B63)</f>
        <v>0</v>
      </c>
      <c r="AL63" s="64">
        <v>0</v>
      </c>
      <c r="AM63" s="75"/>
      <c r="AN63" s="76"/>
      <c r="AO63" s="63">
        <f>SUMIFS(LGEData!$Y$52:$Y$170,LGEData!$F$52:$F$170,AM$4,LGEData!$C$52:$C$170,$B63)</f>
        <v>-206.92</v>
      </c>
      <c r="AP63" s="64">
        <v>0</v>
      </c>
      <c r="AQ63" s="75"/>
      <c r="AR63" s="76"/>
      <c r="AS63" s="63">
        <f>SUMIFS(LGEData!$Y$52:$Y$170,LGEData!$F$52:$F$170,AQ$4,LGEData!$C$52:$C$170,$B63)</f>
        <v>-213.97</v>
      </c>
      <c r="AT63" s="64">
        <v>0</v>
      </c>
      <c r="AU63" s="75"/>
      <c r="AV63" s="76"/>
      <c r="AW63" s="63">
        <f>SUMIFS(LGEData!$Y$52:$Y$170,LGEData!$F$52:$F$170,AU$4,LGEData!$C$52:$C$170,$B63)</f>
        <v>0</v>
      </c>
      <c r="AX63" s="64">
        <v>0</v>
      </c>
      <c r="AY63" s="75"/>
      <c r="AZ63" s="76"/>
      <c r="BA63" s="63">
        <f>SUMIFS(LGEData!$Y$52:$Y$170,LGEData!$F$52:$F$170,AY$4,LGEData!$C$52:$C$170,$B63)</f>
        <v>29641.7</v>
      </c>
      <c r="BB63" s="64">
        <v>0</v>
      </c>
      <c r="BC63" s="75">
        <f t="shared" si="13"/>
        <v>0</v>
      </c>
      <c r="BD63" s="76"/>
      <c r="BE63" s="63">
        <f t="shared" si="14"/>
        <v>-3845.619999999999</v>
      </c>
      <c r="BF63" s="64">
        <f t="shared" si="14"/>
        <v>0</v>
      </c>
    </row>
    <row r="64" spans="1:58">
      <c r="B64" s="55" t="s">
        <v>36</v>
      </c>
      <c r="C64" s="38" t="s">
        <v>38</v>
      </c>
      <c r="D64" s="38" t="s">
        <v>57</v>
      </c>
      <c r="E64" s="56" t="s">
        <v>35</v>
      </c>
      <c r="G64" s="75"/>
      <c r="H64" s="76"/>
      <c r="I64" s="63">
        <f>SUMIFS(LGEData!$Y$52:$Y$170,LGEData!$F$52:$F$170,G$4,LGEData!$C$52:$C$170,$B64)</f>
        <v>-4342.1400000000003</v>
      </c>
      <c r="J64" s="64">
        <v>0</v>
      </c>
      <c r="K64" s="75"/>
      <c r="L64" s="76"/>
      <c r="M64" s="63">
        <f>SUMIFS(LGEData!$Y$52:$Y$170,LGEData!$F$52:$F$170,K$4,LGEData!$C$52:$C$170,$B64)</f>
        <v>-3900.61</v>
      </c>
      <c r="N64" s="64">
        <v>0</v>
      </c>
      <c r="O64" s="75"/>
      <c r="P64" s="76"/>
      <c r="Q64" s="63">
        <f>SUMIFS(LGEData!$Y$52:$Y$170,LGEData!$F$52:$F$170,O$4,LGEData!$C$52:$C$170,$B64)</f>
        <v>-5089.53</v>
      </c>
      <c r="R64" s="64">
        <v>0</v>
      </c>
      <c r="S64" s="75"/>
      <c r="T64" s="76"/>
      <c r="U64" s="63">
        <f>SUMIFS(LGEData!$Y$52:$Y$170,LGEData!$F$52:$F$170,S$4,LGEData!$C$52:$C$170,$B64)</f>
        <v>-6075.87</v>
      </c>
      <c r="V64" s="64">
        <v>0</v>
      </c>
      <c r="W64" s="75"/>
      <c r="X64" s="76"/>
      <c r="Y64" s="63">
        <f>SUMIFS(LGEData!$Y$52:$Y$170,LGEData!$F$52:$F$170,W$4,LGEData!$C$52:$C$170,$B64)</f>
        <v>-6075.87</v>
      </c>
      <c r="Z64" s="64">
        <v>0</v>
      </c>
      <c r="AA64" s="75"/>
      <c r="AB64" s="76"/>
      <c r="AC64" s="63">
        <f>SUMIFS(LGEData!$Y$52:$Y$170,LGEData!$F$52:$F$170,AA$4,LGEData!$C$52:$C$170,$B64)</f>
        <v>-3748.1</v>
      </c>
      <c r="AD64" s="64">
        <v>0</v>
      </c>
      <c r="AE64" s="75"/>
      <c r="AF64" s="76"/>
      <c r="AG64" s="63">
        <f>SUMIFS(LGEData!$Y$52:$Y$170,LGEData!$F$52:$F$170,AE$4,LGEData!$C$52:$C$170,$B64)</f>
        <v>-3329.79</v>
      </c>
      <c r="AH64" s="64">
        <v>0</v>
      </c>
      <c r="AI64" s="75"/>
      <c r="AJ64" s="76"/>
      <c r="AK64" s="63">
        <f>SUMIFS(LGEData!$Y$52:$Y$170,LGEData!$F$52:$F$170,AI$4,LGEData!$C$52:$C$170,$B64)</f>
        <v>-3626.7</v>
      </c>
      <c r="AL64" s="64">
        <v>0</v>
      </c>
      <c r="AM64" s="75"/>
      <c r="AN64" s="76"/>
      <c r="AO64" s="63">
        <f>SUMIFS(LGEData!$Y$52:$Y$170,LGEData!$F$52:$F$170,AM$4,LGEData!$C$52:$C$170,$B64)</f>
        <v>-2833.89</v>
      </c>
      <c r="AP64" s="64">
        <v>0</v>
      </c>
      <c r="AQ64" s="75"/>
      <c r="AR64" s="76"/>
      <c r="AS64" s="63">
        <f>SUMIFS(LGEData!$Y$52:$Y$170,LGEData!$F$52:$F$170,AQ$4,LGEData!$C$52:$C$170,$B64)</f>
        <v>-4281.5600000000004</v>
      </c>
      <c r="AT64" s="64">
        <v>0</v>
      </c>
      <c r="AU64" s="75"/>
      <c r="AV64" s="76"/>
      <c r="AW64" s="63">
        <f>SUMIFS(LGEData!$Y$52:$Y$170,LGEData!$F$52:$F$170,AU$4,LGEData!$C$52:$C$170,$B64)</f>
        <v>-4254.7299999999996</v>
      </c>
      <c r="AX64" s="64">
        <v>0</v>
      </c>
      <c r="AY64" s="75"/>
      <c r="AZ64" s="76"/>
      <c r="BA64" s="63">
        <f>SUMIFS(LGEData!$Y$52:$Y$170,LGEData!$F$52:$F$170,AY$4,LGEData!$C$52:$C$170,$B64)</f>
        <v>-3780.34</v>
      </c>
      <c r="BB64" s="64">
        <v>0</v>
      </c>
      <c r="BC64" s="75">
        <f t="shared" si="13"/>
        <v>0</v>
      </c>
      <c r="BD64" s="76"/>
      <c r="BE64" s="63">
        <f t="shared" si="14"/>
        <v>-51339.12999999999</v>
      </c>
      <c r="BF64" s="64">
        <f t="shared" si="14"/>
        <v>0</v>
      </c>
    </row>
    <row r="65" spans="1:58">
      <c r="B65" s="55" t="s">
        <v>39</v>
      </c>
      <c r="C65" s="38" t="s">
        <v>41</v>
      </c>
      <c r="D65" s="38" t="s">
        <v>57</v>
      </c>
      <c r="E65" s="56" t="s">
        <v>35</v>
      </c>
      <c r="G65" s="75"/>
      <c r="H65" s="76"/>
      <c r="I65" s="63">
        <f>SUMIFS(LGEData!$Y$52:$Y$170,LGEData!$F$52:$F$170,G$4,LGEData!$C$52:$C$170,$B65)</f>
        <v>-8558.51</v>
      </c>
      <c r="J65" s="64">
        <v>0</v>
      </c>
      <c r="K65" s="75"/>
      <c r="L65" s="76"/>
      <c r="M65" s="63">
        <f>SUMIFS(LGEData!$Y$52:$Y$170,LGEData!$F$52:$F$170,K$4,LGEData!$C$52:$C$170,$B65)</f>
        <v>-8558.51</v>
      </c>
      <c r="N65" s="64">
        <v>0</v>
      </c>
      <c r="O65" s="75"/>
      <c r="P65" s="76"/>
      <c r="Q65" s="63">
        <f>SUMIFS(LGEData!$Y$52:$Y$170,LGEData!$F$52:$F$170,O$4,LGEData!$C$52:$C$170,$B65)</f>
        <v>-9494.75</v>
      </c>
      <c r="R65" s="64">
        <v>0</v>
      </c>
      <c r="S65" s="75"/>
      <c r="T65" s="76"/>
      <c r="U65" s="63">
        <f>SUMIFS(LGEData!$Y$52:$Y$170,LGEData!$F$52:$F$170,S$4,LGEData!$C$52:$C$170,$B65)</f>
        <v>-8377.7199999999993</v>
      </c>
      <c r="V65" s="64">
        <v>0</v>
      </c>
      <c r="W65" s="75"/>
      <c r="X65" s="76"/>
      <c r="Y65" s="63">
        <f>SUMIFS(LGEData!$Y$52:$Y$170,LGEData!$F$52:$F$170,W$4,LGEData!$C$52:$C$170,$B65)</f>
        <v>-10100.15</v>
      </c>
      <c r="Z65" s="64">
        <v>0</v>
      </c>
      <c r="AA65" s="75"/>
      <c r="AB65" s="76"/>
      <c r="AC65" s="63">
        <f>SUMIFS(LGEData!$Y$52:$Y$170,LGEData!$F$52:$F$170,AA$4,LGEData!$C$52:$C$170,$B65)</f>
        <v>-11346.23</v>
      </c>
      <c r="AD65" s="64">
        <v>0</v>
      </c>
      <c r="AE65" s="75"/>
      <c r="AF65" s="76"/>
      <c r="AG65" s="63">
        <f>SUMIFS(LGEData!$Y$52:$Y$170,LGEData!$F$52:$F$170,AE$4,LGEData!$C$52:$C$170,$B65)</f>
        <v>-8850.36</v>
      </c>
      <c r="AH65" s="64">
        <v>0</v>
      </c>
      <c r="AI65" s="75"/>
      <c r="AJ65" s="76"/>
      <c r="AK65" s="63">
        <f>SUMIFS(LGEData!$Y$52:$Y$170,LGEData!$F$52:$F$170,AI$4,LGEData!$C$52:$C$170,$B65)</f>
        <v>-6257.89</v>
      </c>
      <c r="AL65" s="64">
        <v>0</v>
      </c>
      <c r="AM65" s="75"/>
      <c r="AN65" s="76"/>
      <c r="AO65" s="63">
        <f>SUMIFS(LGEData!$Y$52:$Y$170,LGEData!$F$52:$F$170,AM$4,LGEData!$C$52:$C$170,$B65)</f>
        <v>-7783.88</v>
      </c>
      <c r="AP65" s="64">
        <v>0</v>
      </c>
      <c r="AQ65" s="75"/>
      <c r="AR65" s="76"/>
      <c r="AS65" s="63">
        <f>SUMIFS(LGEData!$Y$52:$Y$170,LGEData!$F$52:$F$170,AQ$4,LGEData!$C$52:$C$170,$B65)</f>
        <v>64197.5</v>
      </c>
      <c r="AT65" s="64">
        <v>0</v>
      </c>
      <c r="AU65" s="75"/>
      <c r="AV65" s="76"/>
      <c r="AW65" s="63">
        <f>SUMIFS(LGEData!$Y$52:$Y$170,LGEData!$F$52:$F$170,AU$4,LGEData!$C$52:$C$170,$B65)</f>
        <v>-81237.56</v>
      </c>
      <c r="AX65" s="64">
        <v>0</v>
      </c>
      <c r="AY65" s="75"/>
      <c r="AZ65" s="76"/>
      <c r="BA65" s="63">
        <f>SUMIFS(LGEData!$Y$52:$Y$170,LGEData!$F$52:$F$170,AY$4,LGEData!$C$52:$C$170,$B65)</f>
        <v>-10038.549999999999</v>
      </c>
      <c r="BB65" s="64">
        <v>0</v>
      </c>
      <c r="BC65" s="75">
        <f t="shared" si="13"/>
        <v>0</v>
      </c>
      <c r="BD65" s="76"/>
      <c r="BE65" s="63">
        <f t="shared" si="14"/>
        <v>-106406.61</v>
      </c>
      <c r="BF65" s="64">
        <f t="shared" si="14"/>
        <v>0</v>
      </c>
    </row>
    <row r="66" spans="1:58">
      <c r="B66" s="55" t="s">
        <v>42</v>
      </c>
      <c r="C66" s="38" t="s">
        <v>41</v>
      </c>
      <c r="D66" s="38" t="s">
        <v>57</v>
      </c>
      <c r="E66" s="56" t="s">
        <v>35</v>
      </c>
      <c r="G66" s="75"/>
      <c r="H66" s="76"/>
      <c r="I66" s="63">
        <f>SUMIFS(LGEData!$Y$52:$Y$170,LGEData!$F$52:$F$170,G$4,LGEData!$C$52:$C$170,$B66)</f>
        <v>-24854.48</v>
      </c>
      <c r="J66" s="64">
        <v>0</v>
      </c>
      <c r="K66" s="75"/>
      <c r="L66" s="76"/>
      <c r="M66" s="63">
        <f>SUMIFS(LGEData!$Y$52:$Y$170,LGEData!$F$52:$F$170,K$4,LGEData!$C$52:$C$170,$B66)</f>
        <v>-25402.12</v>
      </c>
      <c r="N66" s="64">
        <v>0</v>
      </c>
      <c r="O66" s="75"/>
      <c r="P66" s="76"/>
      <c r="Q66" s="63">
        <f>SUMIFS(LGEData!$Y$52:$Y$170,LGEData!$F$52:$F$170,O$4,LGEData!$C$52:$C$170,$B66)</f>
        <v>-26360.81</v>
      </c>
      <c r="R66" s="64">
        <v>0</v>
      </c>
      <c r="S66" s="75"/>
      <c r="T66" s="76"/>
      <c r="U66" s="63">
        <f>SUMIFS(LGEData!$Y$52:$Y$170,LGEData!$F$52:$F$170,S$4,LGEData!$C$52:$C$170,$B66)</f>
        <v>-21432.38</v>
      </c>
      <c r="V66" s="64">
        <v>0</v>
      </c>
      <c r="W66" s="75"/>
      <c r="X66" s="76"/>
      <c r="Y66" s="63">
        <f>SUMIFS(LGEData!$Y$52:$Y$170,LGEData!$F$52:$F$170,W$4,LGEData!$C$52:$C$170,$B66)</f>
        <v>-31521.13</v>
      </c>
      <c r="Z66" s="64">
        <v>0</v>
      </c>
      <c r="AA66" s="75"/>
      <c r="AB66" s="76"/>
      <c r="AC66" s="63">
        <f>SUMIFS(LGEData!$Y$52:$Y$170,LGEData!$F$52:$F$170,AA$4,LGEData!$C$52:$C$170,$B66)</f>
        <v>-33880.86</v>
      </c>
      <c r="AD66" s="64">
        <v>0</v>
      </c>
      <c r="AE66" s="75"/>
      <c r="AF66" s="76"/>
      <c r="AG66" s="63">
        <f>SUMIFS(LGEData!$Y$52:$Y$170,LGEData!$F$52:$F$170,AE$4,LGEData!$C$52:$C$170,$B66)</f>
        <v>-32845.199999999997</v>
      </c>
      <c r="AH66" s="64">
        <v>0</v>
      </c>
      <c r="AI66" s="75"/>
      <c r="AJ66" s="76"/>
      <c r="AK66" s="63">
        <f>SUMIFS(LGEData!$Y$52:$Y$170,LGEData!$F$52:$F$170,AI$4,LGEData!$C$52:$C$170,$B66)</f>
        <v>-17091.580000000002</v>
      </c>
      <c r="AL66" s="64">
        <v>0</v>
      </c>
      <c r="AM66" s="75"/>
      <c r="AN66" s="76"/>
      <c r="AO66" s="63">
        <f>SUMIFS(LGEData!$Y$52:$Y$170,LGEData!$F$52:$F$170,AM$4,LGEData!$C$52:$C$170,$B66)</f>
        <v>-15776.85</v>
      </c>
      <c r="AP66" s="64">
        <v>0</v>
      </c>
      <c r="AQ66" s="75"/>
      <c r="AR66" s="76"/>
      <c r="AS66" s="63">
        <f>SUMIFS(LGEData!$Y$52:$Y$170,LGEData!$F$52:$F$170,AQ$4,LGEData!$C$52:$C$170,$B66)</f>
        <v>-25105.54</v>
      </c>
      <c r="AT66" s="64">
        <v>0</v>
      </c>
      <c r="AU66" s="75"/>
      <c r="AV66" s="76"/>
      <c r="AW66" s="63">
        <f>SUMIFS(LGEData!$Y$52:$Y$170,LGEData!$F$52:$F$170,AU$4,LGEData!$C$52:$C$170,$B66)</f>
        <v>-25356.59</v>
      </c>
      <c r="AX66" s="64">
        <v>0</v>
      </c>
      <c r="AY66" s="75"/>
      <c r="AZ66" s="76"/>
      <c r="BA66" s="63">
        <f>SUMIFS(LGEData!$Y$52:$Y$170,LGEData!$F$52:$F$170,AY$4,LGEData!$C$52:$C$170,$B66)</f>
        <v>-25653.17</v>
      </c>
      <c r="BB66" s="64">
        <v>0</v>
      </c>
      <c r="BC66" s="75">
        <f t="shared" si="13"/>
        <v>0</v>
      </c>
      <c r="BD66" s="76"/>
      <c r="BE66" s="63">
        <f t="shared" si="14"/>
        <v>-305280.71000000008</v>
      </c>
      <c r="BF66" s="64">
        <f t="shared" si="14"/>
        <v>0</v>
      </c>
    </row>
    <row r="67" spans="1:58" ht="15">
      <c r="B67" s="55" t="s">
        <v>44</v>
      </c>
      <c r="C67" s="38" t="s">
        <v>45</v>
      </c>
      <c r="D67" s="38" t="s">
        <v>54</v>
      </c>
      <c r="E67" s="39" t="s">
        <v>20</v>
      </c>
      <c r="G67" s="79"/>
      <c r="H67" s="80"/>
      <c r="I67" s="81">
        <f>SUMIFS(LGEData!$Y$52:$Y$170,LGEData!$F$52:$F$170,G$4,LGEData!$C$52:$C$170,$B67)</f>
        <v>0</v>
      </c>
      <c r="J67" s="82">
        <v>0</v>
      </c>
      <c r="K67" s="79"/>
      <c r="L67" s="80"/>
      <c r="M67" s="81">
        <f>SUMIFS(LGEData!$Y$52:$Y$170,LGEData!$F$52:$F$170,K$4,LGEData!$C$52:$C$170,$B67)</f>
        <v>0</v>
      </c>
      <c r="N67" s="82">
        <v>0</v>
      </c>
      <c r="O67" s="79"/>
      <c r="P67" s="80"/>
      <c r="Q67" s="81">
        <f>SUMIFS(LGEData!$Y$52:$Y$170,LGEData!$F$52:$F$170,O$4,LGEData!$C$52:$C$170,$B67)</f>
        <v>0</v>
      </c>
      <c r="R67" s="82">
        <v>0</v>
      </c>
      <c r="S67" s="79"/>
      <c r="T67" s="80"/>
      <c r="U67" s="81">
        <f>SUMIFS(LGEData!$Y$52:$Y$170,LGEData!$F$52:$F$170,S$4,LGEData!$C$52:$C$170,$B67)</f>
        <v>0</v>
      </c>
      <c r="V67" s="82">
        <v>0</v>
      </c>
      <c r="W67" s="79"/>
      <c r="X67" s="80"/>
      <c r="Y67" s="81">
        <f>SUMIFS(LGEData!$Y$52:$Y$170,LGEData!$F$52:$F$170,W$4,LGEData!$C$52:$C$170,$B67)</f>
        <v>0</v>
      </c>
      <c r="Z67" s="82">
        <v>0</v>
      </c>
      <c r="AA67" s="79"/>
      <c r="AB67" s="80"/>
      <c r="AC67" s="81">
        <f>SUMIFS(LGEData!$Y$52:$Y$170,LGEData!$F$52:$F$170,AA$4,LGEData!$C$52:$C$170,$B67)</f>
        <v>0</v>
      </c>
      <c r="AD67" s="82">
        <v>0</v>
      </c>
      <c r="AE67" s="79"/>
      <c r="AF67" s="80"/>
      <c r="AG67" s="81">
        <f>SUMIFS(LGEData!$Y$52:$Y$170,LGEData!$F$52:$F$170,AE$4,LGEData!$C$52:$C$170,$B67)</f>
        <v>0</v>
      </c>
      <c r="AH67" s="82">
        <v>0</v>
      </c>
      <c r="AI67" s="79"/>
      <c r="AJ67" s="80"/>
      <c r="AK67" s="81">
        <f>SUMIFS(LGEData!$Y$52:$Y$170,LGEData!$F$52:$F$170,AI$4,LGEData!$C$52:$C$170,$B67)</f>
        <v>0</v>
      </c>
      <c r="AL67" s="82">
        <v>0</v>
      </c>
      <c r="AM67" s="79"/>
      <c r="AN67" s="80"/>
      <c r="AO67" s="81">
        <f>SUMIFS(LGEData!$Y$52:$Y$170,LGEData!$F$52:$F$170,AM$4,LGEData!$C$52:$C$170,$B67)</f>
        <v>0</v>
      </c>
      <c r="AP67" s="82">
        <v>0</v>
      </c>
      <c r="AQ67" s="79"/>
      <c r="AR67" s="80"/>
      <c r="AS67" s="81">
        <f>SUMIFS(LGEData!$Y$52:$Y$170,LGEData!$F$52:$F$170,AQ$4,LGEData!$C$52:$C$170,$B67)</f>
        <v>0</v>
      </c>
      <c r="AT67" s="82">
        <v>0</v>
      </c>
      <c r="AU67" s="79"/>
      <c r="AV67" s="80"/>
      <c r="AW67" s="81">
        <f>SUMIFS(LGEData!$Y$52:$Y$170,LGEData!$F$52:$F$170,AU$4,LGEData!$C$52:$C$170,$B67)</f>
        <v>0</v>
      </c>
      <c r="AX67" s="82">
        <v>0</v>
      </c>
      <c r="AY67" s="79"/>
      <c r="AZ67" s="80"/>
      <c r="BA67" s="81">
        <f>SUMIFS(LGEData!$Y$52:$Y$170,LGEData!$F$52:$F$170,AY$4,LGEData!$C$52:$C$170,$B67)</f>
        <v>0</v>
      </c>
      <c r="BB67" s="82">
        <v>0</v>
      </c>
      <c r="BC67" s="79">
        <f t="shared" si="13"/>
        <v>0</v>
      </c>
      <c r="BD67" s="80"/>
      <c r="BE67" s="81">
        <f t="shared" si="14"/>
        <v>0</v>
      </c>
      <c r="BF67" s="82">
        <f t="shared" si="14"/>
        <v>0</v>
      </c>
    </row>
    <row r="68" spans="1:58">
      <c r="C68" s="56" t="s">
        <v>58</v>
      </c>
      <c r="G68" s="61"/>
      <c r="H68" s="62"/>
      <c r="I68" s="63">
        <f>SUM(I61:I67)</f>
        <v>-72568.14</v>
      </c>
      <c r="J68" s="64">
        <f>SUM(J61:J67)</f>
        <v>0</v>
      </c>
      <c r="K68" s="61"/>
      <c r="L68" s="62"/>
      <c r="M68" s="63">
        <f>SUM(M61:M67)</f>
        <v>-37949.33</v>
      </c>
      <c r="N68" s="64">
        <f>SUM(N61:N67)</f>
        <v>0</v>
      </c>
      <c r="O68" s="61"/>
      <c r="P68" s="62"/>
      <c r="Q68" s="63">
        <f>SUM(Q61:Q67)</f>
        <v>-40945.089999999997</v>
      </c>
      <c r="R68" s="64">
        <f>SUM(R61:R67)</f>
        <v>0</v>
      </c>
      <c r="S68" s="61"/>
      <c r="T68" s="62"/>
      <c r="U68" s="63">
        <f>SUM(U61:U67)</f>
        <v>-35885.97</v>
      </c>
      <c r="V68" s="64">
        <f>SUM(V61:V67)</f>
        <v>0</v>
      </c>
      <c r="W68" s="61"/>
      <c r="X68" s="62"/>
      <c r="Y68" s="63">
        <f>SUM(Y61:Y67)</f>
        <v>-47355.22</v>
      </c>
      <c r="Z68" s="64">
        <f>SUM(Z61:Z67)</f>
        <v>0</v>
      </c>
      <c r="AA68" s="61"/>
      <c r="AB68" s="62"/>
      <c r="AC68" s="63">
        <f>SUM(AC61:AC67)</f>
        <v>-48291.33</v>
      </c>
      <c r="AD68" s="64">
        <f>SUM(AD61:AD67)</f>
        <v>0</v>
      </c>
      <c r="AE68" s="61"/>
      <c r="AF68" s="62"/>
      <c r="AG68" s="63">
        <f>SUM(AG61:AG67)</f>
        <v>-44216.47</v>
      </c>
      <c r="AH68" s="64">
        <f>SUM(AH61:AH67)</f>
        <v>0</v>
      </c>
      <c r="AI68" s="61"/>
      <c r="AJ68" s="62"/>
      <c r="AK68" s="63">
        <f>SUM(AK61:AK67)</f>
        <v>-26976.170000000002</v>
      </c>
      <c r="AL68" s="64">
        <f>SUM(AL61:AL67)</f>
        <v>0</v>
      </c>
      <c r="AM68" s="61"/>
      <c r="AN68" s="62"/>
      <c r="AO68" s="63">
        <f>SUM(AO61:AO67)</f>
        <v>-26601.54</v>
      </c>
      <c r="AP68" s="64">
        <f>SUM(AP61:AP67)</f>
        <v>0</v>
      </c>
      <c r="AQ68" s="61"/>
      <c r="AR68" s="62"/>
      <c r="AS68" s="63">
        <f>SUM(AS61:AS67)</f>
        <v>34596.43</v>
      </c>
      <c r="AT68" s="64">
        <f>SUM(AT61:AT67)</f>
        <v>0</v>
      </c>
      <c r="AU68" s="61"/>
      <c r="AV68" s="62"/>
      <c r="AW68" s="63">
        <f>SUM(AW61:AW67)</f>
        <v>-110848.87999999999</v>
      </c>
      <c r="AX68" s="64">
        <f>SUM(AX61:AX67)</f>
        <v>0</v>
      </c>
      <c r="AY68" s="61"/>
      <c r="AZ68" s="62"/>
      <c r="BA68" s="63">
        <f>SUM(BA61:BA67)</f>
        <v>-9830.3599999999969</v>
      </c>
      <c r="BB68" s="64">
        <f>SUM(BB61:BB67)</f>
        <v>0</v>
      </c>
      <c r="BC68" s="75">
        <f>SUM(BC61:BC67)</f>
        <v>0</v>
      </c>
      <c r="BD68" s="76"/>
      <c r="BE68" s="63">
        <f>SUM(BE61:BE67)</f>
        <v>-466872.07000000007</v>
      </c>
      <c r="BF68" s="64">
        <f>SUM(BF61:BF67)</f>
        <v>0</v>
      </c>
    </row>
    <row r="69" spans="1:58">
      <c r="G69" s="70"/>
      <c r="H69" s="71"/>
      <c r="I69" s="71"/>
      <c r="J69" s="72"/>
      <c r="K69" s="70"/>
      <c r="L69" s="71"/>
      <c r="M69" s="71"/>
      <c r="N69" s="72"/>
      <c r="O69" s="70"/>
      <c r="P69" s="71"/>
      <c r="Q69" s="71"/>
      <c r="R69" s="72"/>
      <c r="S69" s="70"/>
      <c r="T69" s="71"/>
      <c r="U69" s="71"/>
      <c r="V69" s="72"/>
      <c r="W69" s="70"/>
      <c r="X69" s="71"/>
      <c r="Y69" s="71"/>
      <c r="Z69" s="72"/>
      <c r="AA69" s="70"/>
      <c r="AB69" s="71"/>
      <c r="AC69" s="71"/>
      <c r="AD69" s="72"/>
      <c r="AE69" s="70"/>
      <c r="AF69" s="71"/>
      <c r="AG69" s="71"/>
      <c r="AH69" s="72"/>
      <c r="AI69" s="70"/>
      <c r="AJ69" s="71"/>
      <c r="AK69" s="71"/>
      <c r="AL69" s="72"/>
      <c r="AM69" s="70"/>
      <c r="AN69" s="71"/>
      <c r="AO69" s="71"/>
      <c r="AP69" s="72"/>
      <c r="AQ69" s="70"/>
      <c r="AR69" s="71"/>
      <c r="AS69" s="71"/>
      <c r="AT69" s="72"/>
      <c r="AU69" s="70"/>
      <c r="AV69" s="71"/>
      <c r="AW69" s="71"/>
      <c r="AX69" s="72"/>
      <c r="AY69" s="70"/>
      <c r="AZ69" s="71"/>
      <c r="BA69" s="71"/>
      <c r="BB69" s="72"/>
      <c r="BC69" s="70"/>
      <c r="BD69" s="71"/>
      <c r="BE69" s="71"/>
      <c r="BF69" s="72"/>
    </row>
    <row r="71" spans="1:58">
      <c r="A71" s="48" t="s">
        <v>26</v>
      </c>
      <c r="B71" s="49" t="s">
        <v>12</v>
      </c>
      <c r="C71" s="49" t="s">
        <v>14</v>
      </c>
      <c r="D71" s="50" t="s">
        <v>15</v>
      </c>
      <c r="E71" s="51" t="s">
        <v>51</v>
      </c>
      <c r="G71" s="52" t="s">
        <v>67</v>
      </c>
      <c r="H71" s="53"/>
      <c r="I71" s="53" t="s">
        <v>16</v>
      </c>
      <c r="J71" s="54" t="s">
        <v>17</v>
      </c>
      <c r="K71" s="52" t="s">
        <v>67</v>
      </c>
      <c r="L71" s="53"/>
      <c r="M71" s="53" t="s">
        <v>16</v>
      </c>
      <c r="N71" s="54" t="s">
        <v>17</v>
      </c>
      <c r="O71" s="52" t="s">
        <v>67</v>
      </c>
      <c r="P71" s="53"/>
      <c r="Q71" s="53" t="s">
        <v>16</v>
      </c>
      <c r="R71" s="54" t="s">
        <v>17</v>
      </c>
      <c r="S71" s="52" t="s">
        <v>67</v>
      </c>
      <c r="T71" s="53"/>
      <c r="U71" s="53" t="s">
        <v>16</v>
      </c>
      <c r="V71" s="54" t="s">
        <v>17</v>
      </c>
      <c r="W71" s="52" t="s">
        <v>67</v>
      </c>
      <c r="X71" s="53"/>
      <c r="Y71" s="53" t="s">
        <v>16</v>
      </c>
      <c r="Z71" s="54" t="s">
        <v>17</v>
      </c>
      <c r="AA71" s="52" t="s">
        <v>67</v>
      </c>
      <c r="AB71" s="53"/>
      <c r="AC71" s="53" t="s">
        <v>16</v>
      </c>
      <c r="AD71" s="54" t="s">
        <v>17</v>
      </c>
      <c r="AE71" s="52" t="s">
        <v>67</v>
      </c>
      <c r="AF71" s="53"/>
      <c r="AG71" s="53" t="s">
        <v>16</v>
      </c>
      <c r="AH71" s="54" t="s">
        <v>17</v>
      </c>
      <c r="AI71" s="52" t="s">
        <v>67</v>
      </c>
      <c r="AJ71" s="53"/>
      <c r="AK71" s="53" t="s">
        <v>16</v>
      </c>
      <c r="AL71" s="54" t="s">
        <v>17</v>
      </c>
      <c r="AM71" s="52" t="s">
        <v>67</v>
      </c>
      <c r="AN71" s="53"/>
      <c r="AO71" s="53" t="s">
        <v>16</v>
      </c>
      <c r="AP71" s="54" t="s">
        <v>17</v>
      </c>
      <c r="AQ71" s="52" t="s">
        <v>67</v>
      </c>
      <c r="AR71" s="53"/>
      <c r="AS71" s="53" t="s">
        <v>16</v>
      </c>
      <c r="AT71" s="54" t="s">
        <v>17</v>
      </c>
      <c r="AU71" s="52" t="s">
        <v>67</v>
      </c>
      <c r="AV71" s="53"/>
      <c r="AW71" s="53" t="s">
        <v>16</v>
      </c>
      <c r="AX71" s="54" t="s">
        <v>17</v>
      </c>
      <c r="AY71" s="52" t="s">
        <v>67</v>
      </c>
      <c r="AZ71" s="53"/>
      <c r="BA71" s="53" t="s">
        <v>16</v>
      </c>
      <c r="BB71" s="54" t="s">
        <v>17</v>
      </c>
      <c r="BC71" s="52" t="s">
        <v>67</v>
      </c>
      <c r="BD71" s="53"/>
      <c r="BE71" s="53" t="s">
        <v>16</v>
      </c>
      <c r="BF71" s="54" t="s">
        <v>17</v>
      </c>
    </row>
    <row r="72" spans="1:58">
      <c r="B72" s="55" t="s">
        <v>27</v>
      </c>
      <c r="C72" s="56" t="s">
        <v>53</v>
      </c>
      <c r="D72" s="38" t="s">
        <v>54</v>
      </c>
      <c r="E72" s="38" t="s">
        <v>20</v>
      </c>
      <c r="G72" s="57">
        <f>ROUND(I72/-5.4,0)</f>
        <v>0</v>
      </c>
      <c r="H72" s="58"/>
      <c r="I72" s="59">
        <f>SUMIFS(LGEData!$S$52:$S$170,LGEData!$F$52:$F$170,G$4,LGEData!$C$52:$C$170,$B72)</f>
        <v>0</v>
      </c>
      <c r="J72" s="60">
        <f>-ROUND(G72*VLOOKUP($D72,RateData!$A$1:$M$6,RateData!$M$2,FALSE),0)</f>
        <v>0</v>
      </c>
      <c r="K72" s="57">
        <f>ROUND(M72/-5.4,0)</f>
        <v>0</v>
      </c>
      <c r="L72" s="58"/>
      <c r="M72" s="59">
        <f>SUMIFS(LGEData!$S$52:$S$170,LGEData!$F$52:$F$170,K$4,LGEData!$C$52:$C$170,$B72)</f>
        <v>0</v>
      </c>
      <c r="N72" s="60">
        <f>-ROUND(K72*VLOOKUP($D72,RateData!$A$1:$M$6,RateData!$M$2,FALSE),0)</f>
        <v>0</v>
      </c>
      <c r="O72" s="57">
        <f>ROUND(Q72/-5.4,0)</f>
        <v>0</v>
      </c>
      <c r="P72" s="58"/>
      <c r="Q72" s="59">
        <f>SUMIFS(LGEData!$S$52:$S$170,LGEData!$F$52:$F$170,O$4,LGEData!$C$52:$C$170,$B72)</f>
        <v>0</v>
      </c>
      <c r="R72" s="60">
        <f>-ROUND(O72*VLOOKUP($D72,RateData!$A$1:$M$6,RateData!$M$2,FALSE),0)</f>
        <v>0</v>
      </c>
      <c r="S72" s="57">
        <f>ROUND(U72/-5.4,0)</f>
        <v>0</v>
      </c>
      <c r="T72" s="58"/>
      <c r="U72" s="59">
        <f>SUMIFS(LGEData!$S$52:$S$170,LGEData!$F$52:$F$170,S$4,LGEData!$C$52:$C$170,$B72)</f>
        <v>0</v>
      </c>
      <c r="V72" s="60">
        <f>-ROUND(S72*VLOOKUP($D72,RateData!$A$1:$M$6,RateData!$M$2,FALSE),0)</f>
        <v>0</v>
      </c>
      <c r="W72" s="57">
        <f>ROUND(Y72/-5.4,0)</f>
        <v>0</v>
      </c>
      <c r="X72" s="58"/>
      <c r="Y72" s="59">
        <f>SUMIFS(LGEData!$S$52:$S$170,LGEData!$F$52:$F$170,W$4,LGEData!$C$52:$C$170,$B72)</f>
        <v>0</v>
      </c>
      <c r="Z72" s="60">
        <f>-ROUND(W72*VLOOKUP($D72,RateData!$A$1:$M$6,RateData!$M$2,FALSE),0)</f>
        <v>0</v>
      </c>
      <c r="AA72" s="57">
        <f>ROUND(AC72/-5.4,0)</f>
        <v>0</v>
      </c>
      <c r="AB72" s="58"/>
      <c r="AC72" s="59">
        <f>SUMIFS(LGEData!$S$52:$S$170,LGEData!$F$52:$F$170,AA$4,LGEData!$C$52:$C$170,$B72)</f>
        <v>0</v>
      </c>
      <c r="AD72" s="60">
        <f>-ROUND(AA72*VLOOKUP($D72,RateData!$A$1:$M$6,RateData!$M$2,FALSE),0)</f>
        <v>0</v>
      </c>
      <c r="AE72" s="57">
        <f>ROUND(AG72/-5.4,0)</f>
        <v>0</v>
      </c>
      <c r="AF72" s="58"/>
      <c r="AG72" s="59">
        <f>SUMIFS(LGEData!$S$52:$S$170,LGEData!$F$52:$F$170,AE$4,LGEData!$C$52:$C$170,$B72)</f>
        <v>0</v>
      </c>
      <c r="AH72" s="60">
        <f>-ROUND(AE72*VLOOKUP($D72,RateData!$A$1:$M$6,RateData!$M$2,FALSE),0)</f>
        <v>0</v>
      </c>
      <c r="AI72" s="57">
        <f>ROUND(AK72/-5.4,0)</f>
        <v>0</v>
      </c>
      <c r="AJ72" s="58"/>
      <c r="AK72" s="59">
        <f>SUMIFS(LGEData!$S$52:$S$170,LGEData!$F$52:$F$170,AI$4,LGEData!$C$52:$C$170,$B72)</f>
        <v>0</v>
      </c>
      <c r="AL72" s="60">
        <f>-ROUND(AI72*VLOOKUP($D72,RateData!$A$1:$M$6,RateData!$M$2,FALSE),0)</f>
        <v>0</v>
      </c>
      <c r="AM72" s="57">
        <f>ROUND(AO72/-5.4,0)</f>
        <v>0</v>
      </c>
      <c r="AN72" s="58"/>
      <c r="AO72" s="59">
        <f>SUMIFS(LGEData!$S$52:$S$170,LGEData!$F$52:$F$170,AM$4,LGEData!$C$52:$C$170,$B72)</f>
        <v>0</v>
      </c>
      <c r="AP72" s="60">
        <f>-ROUND(AM72*VLOOKUP($D72,RateData!$A$1:$M$6,RateData!$M$2,FALSE),0)</f>
        <v>0</v>
      </c>
      <c r="AQ72" s="57">
        <f>ROUND(AS72/-5.4,0)</f>
        <v>0</v>
      </c>
      <c r="AR72" s="58"/>
      <c r="AS72" s="59">
        <f>SUMIFS(LGEData!$S$52:$S$170,LGEData!$F$52:$F$170,AQ$4,LGEData!$C$52:$C$170,$B72)</f>
        <v>0</v>
      </c>
      <c r="AT72" s="60">
        <f>-ROUND(AQ72*VLOOKUP($D72,RateData!$A$1:$M$6,RateData!$M$2,FALSE),0)</f>
        <v>0</v>
      </c>
      <c r="AU72" s="57">
        <f>ROUND(AW72/-5.4,0)</f>
        <v>0</v>
      </c>
      <c r="AV72" s="58"/>
      <c r="AW72" s="59">
        <f>SUMIFS(LGEData!$S$52:$S$170,LGEData!$F$52:$F$170,AU$4,LGEData!$C$52:$C$170,$B72)</f>
        <v>0</v>
      </c>
      <c r="AX72" s="60">
        <f>-ROUND(AU72*VLOOKUP($D72,RateData!$A$1:$M$6,RateData!$M$2,FALSE),0)</f>
        <v>0</v>
      </c>
      <c r="AY72" s="57">
        <f>ROUND(BA72/-5.4,0)</f>
        <v>0</v>
      </c>
      <c r="AZ72" s="58"/>
      <c r="BA72" s="59">
        <f>SUMIFS(LGEData!$S$52:$S$170,LGEData!$F$52:$F$170,AY$4,LGEData!$C$52:$C$170,$B72)</f>
        <v>0</v>
      </c>
      <c r="BB72" s="60">
        <f>-ROUND(AY72*VLOOKUP($D72,RateData!$A$1:$M$6,RateData!$M$2,FALSE),0)</f>
        <v>0</v>
      </c>
      <c r="BC72" s="73">
        <f t="shared" ref="BC72:BC78" si="15">SUM(G72,K72,O72,S72,W72,AA72,AE72,AI72,AM72,AQ72,AU72,AY72)</f>
        <v>0</v>
      </c>
      <c r="BD72" s="74"/>
      <c r="BE72" s="59">
        <f t="shared" ref="BE72:BF78" si="16">SUM(I72,M72,Q72,U72,Y72,AC72,AG72,AK72,AO72,AS72,AW72,BA72)</f>
        <v>0</v>
      </c>
      <c r="BF72" s="60">
        <f t="shared" si="16"/>
        <v>0</v>
      </c>
    </row>
    <row r="73" spans="1:58">
      <c r="B73" s="55" t="s">
        <v>30</v>
      </c>
      <c r="C73" s="38" t="s">
        <v>32</v>
      </c>
      <c r="D73" s="38" t="s">
        <v>54</v>
      </c>
      <c r="E73" s="38" t="s">
        <v>20</v>
      </c>
      <c r="G73" s="75">
        <f>ROUND(I73/-5.4,0)</f>
        <v>16041</v>
      </c>
      <c r="H73" s="76"/>
      <c r="I73" s="63">
        <f>SUMIFS(LGEData!$S$52:$S$170,LGEData!$F$52:$F$170,G$4,LGEData!$C$52:$C$170,$B73)</f>
        <v>-86619.199999999997</v>
      </c>
      <c r="J73" s="64">
        <f>-G73*VLOOKUP($D73,RateData!$A$1:$M$6,RateData!$M$2,FALSE)</f>
        <v>-36092.25</v>
      </c>
      <c r="K73" s="75">
        <f>ROUND(M73/-5.4,0)</f>
        <v>16346</v>
      </c>
      <c r="L73" s="76"/>
      <c r="M73" s="63">
        <f>SUMIFS(LGEData!$S$52:$S$170,LGEData!$F$52:$F$170,K$4,LGEData!$C$52:$C$170,$B73)</f>
        <v>-88270.399999999994</v>
      </c>
      <c r="N73" s="64">
        <f>-K73*VLOOKUP($D73,RateData!$A$1:$M$6,RateData!$M$2,FALSE)</f>
        <v>-36778.5</v>
      </c>
      <c r="O73" s="75">
        <f>ROUND(Q73/-5.4,0)</f>
        <v>14536</v>
      </c>
      <c r="P73" s="76"/>
      <c r="Q73" s="63">
        <f>SUMIFS(LGEData!$S$52:$S$170,LGEData!$F$52:$F$170,O$4,LGEData!$C$52:$C$170,$B73)</f>
        <v>-78492.72</v>
      </c>
      <c r="R73" s="64">
        <f>-O73*VLOOKUP($D73,RateData!$A$1:$M$6,RateData!$M$2,FALSE)</f>
        <v>-32706</v>
      </c>
      <c r="S73" s="75">
        <f>ROUND(U73/-5.4,0)</f>
        <v>11981</v>
      </c>
      <c r="T73" s="76"/>
      <c r="U73" s="63">
        <f>SUMIFS(LGEData!$S$52:$S$170,LGEData!$F$52:$F$170,S$4,LGEData!$C$52:$C$170,$B73)</f>
        <v>-64698.61</v>
      </c>
      <c r="V73" s="64">
        <f>-S73*VLOOKUP($D73,RateData!$A$1:$M$6,RateData!$M$2,FALSE)</f>
        <v>-26957.25</v>
      </c>
      <c r="W73" s="75">
        <f>ROUND(Y73/-5.4,0)</f>
        <v>8147</v>
      </c>
      <c r="X73" s="76"/>
      <c r="Y73" s="63">
        <f>SUMIFS(LGEData!$S$52:$S$170,LGEData!$F$52:$F$170,W$4,LGEData!$C$52:$C$170,$B73)</f>
        <v>-43991.66</v>
      </c>
      <c r="Z73" s="64">
        <f>-W73*VLOOKUP($D73,RateData!$A$1:$M$6,RateData!$M$2,FALSE)</f>
        <v>-18330.75</v>
      </c>
      <c r="AA73" s="75">
        <f>ROUND(AC73/-5.4,0)</f>
        <v>14483</v>
      </c>
      <c r="AB73" s="76"/>
      <c r="AC73" s="63">
        <f>SUMIFS(LGEData!$S$52:$S$170,LGEData!$F$52:$F$170,AA$4,LGEData!$C$52:$C$170,$B73)</f>
        <v>-78205.929999999993</v>
      </c>
      <c r="AD73" s="64">
        <f>-AA73*VLOOKUP($D73,RateData!$A$1:$M$6,RateData!$M$2,FALSE)</f>
        <v>-32586.75</v>
      </c>
      <c r="AE73" s="75">
        <f>ROUND(AG73/-5.4,0)</f>
        <v>16193</v>
      </c>
      <c r="AF73" s="76"/>
      <c r="AG73" s="63">
        <f>SUMIFS(LGEData!$S$52:$S$170,LGEData!$F$52:$F$170,AE$4,LGEData!$C$52:$C$170,$B73)</f>
        <v>-87444.800000000003</v>
      </c>
      <c r="AH73" s="64">
        <f>-AE73*VLOOKUP($D73,RateData!$A$1:$M$6,RateData!$M$2,FALSE)</f>
        <v>-36434.25</v>
      </c>
      <c r="AI73" s="75">
        <f>ROUND(AK73/-5.4,0)</f>
        <v>16958</v>
      </c>
      <c r="AJ73" s="76"/>
      <c r="AK73" s="63">
        <f>SUMIFS(LGEData!$S$52:$S$170,LGEData!$F$52:$F$170,AI$4,LGEData!$C$52:$C$170,$B73)</f>
        <v>-91572.800000000003</v>
      </c>
      <c r="AL73" s="64">
        <f>-AI73*VLOOKUP($D73,RateData!$A$1:$M$6,RateData!$M$2,FALSE)</f>
        <v>-38155.5</v>
      </c>
      <c r="AM73" s="75">
        <f>ROUND(AO73/-5.4,0)</f>
        <v>16499</v>
      </c>
      <c r="AN73" s="76"/>
      <c r="AO73" s="63">
        <f>SUMIFS(LGEData!$S$52:$S$170,LGEData!$F$52:$F$170,AM$4,LGEData!$C$52:$C$170,$B73)</f>
        <v>-89096</v>
      </c>
      <c r="AP73" s="64">
        <f>-AM73*VLOOKUP($D73,RateData!$A$1:$M$6,RateData!$M$2,FALSE)</f>
        <v>-37122.75</v>
      </c>
      <c r="AQ73" s="75">
        <f>ROUND(AS73/-5.4,0)</f>
        <v>14359</v>
      </c>
      <c r="AR73" s="76"/>
      <c r="AS73" s="63">
        <f>SUMIFS(LGEData!$S$52:$S$170,LGEData!$F$52:$F$170,AQ$4,LGEData!$C$52:$C$170,$B73)</f>
        <v>-77537.600000000006</v>
      </c>
      <c r="AT73" s="64">
        <f>-AQ73*VLOOKUP($D73,RateData!$A$1:$M$6,RateData!$M$2,FALSE)</f>
        <v>-32307.75</v>
      </c>
      <c r="AU73" s="75">
        <f>ROUND(AW73/-5.4,0)</f>
        <v>2892</v>
      </c>
      <c r="AV73" s="76"/>
      <c r="AW73" s="63">
        <f>SUMIFS(LGEData!$S$52:$S$170,LGEData!$F$52:$F$170,AU$4,LGEData!$C$52:$C$170,$B73)</f>
        <v>-15617.6</v>
      </c>
      <c r="AX73" s="64">
        <f>-AU73*VLOOKUP($D73,RateData!$A$1:$M$6,RateData!$M$2,FALSE)</f>
        <v>-6507</v>
      </c>
      <c r="AY73" s="75">
        <f>ROUND(BA73/-5.4,0)</f>
        <v>16346</v>
      </c>
      <c r="AZ73" s="76"/>
      <c r="BA73" s="63">
        <f>SUMIFS(LGEData!$S$52:$S$170,LGEData!$F$52:$F$170,AY$4,LGEData!$C$52:$C$170,$B73)</f>
        <v>-88270.399999999994</v>
      </c>
      <c r="BB73" s="64">
        <f>-AY73*VLOOKUP($D73,RateData!$A$1:$M$6,RateData!$M$2,FALSE)</f>
        <v>-36778.5</v>
      </c>
      <c r="BC73" s="75">
        <f t="shared" si="15"/>
        <v>164781</v>
      </c>
      <c r="BD73" s="76"/>
      <c r="BE73" s="63">
        <f t="shared" si="16"/>
        <v>-889817.72</v>
      </c>
      <c r="BF73" s="64">
        <f t="shared" si="16"/>
        <v>-370757.25</v>
      </c>
    </row>
    <row r="74" spans="1:58">
      <c r="B74" s="65" t="s">
        <v>33</v>
      </c>
      <c r="C74" s="38" t="s">
        <v>55</v>
      </c>
      <c r="D74" s="38" t="s">
        <v>56</v>
      </c>
      <c r="E74" s="56" t="s">
        <v>35</v>
      </c>
      <c r="G74" s="75">
        <f>ROUND(I74/-5.5,0)</f>
        <v>36436</v>
      </c>
      <c r="H74" s="76"/>
      <c r="I74" s="63">
        <f>SUMIFS(LGEData!$S$52:$S$170,LGEData!$F$52:$F$170,G$4,LGEData!$C$52:$C$170,$B74)</f>
        <v>-200398</v>
      </c>
      <c r="J74" s="64">
        <f>-G74*VLOOKUP($D74,RateData!$A$1:$M$6,RateData!$M$2,FALSE)</f>
        <v>-102020.79999999999</v>
      </c>
      <c r="K74" s="75">
        <f>ROUND(M74/-5.5,0)</f>
        <v>0</v>
      </c>
      <c r="L74" s="76"/>
      <c r="M74" s="63">
        <f>SUMIFS(LGEData!$S$52:$S$170,LGEData!$F$52:$F$170,K$4,LGEData!$C$52:$C$170,$B74)</f>
        <v>0</v>
      </c>
      <c r="N74" s="64">
        <f>-K74*VLOOKUP($D74,RateData!$A$1:$M$6,RateData!$M$2,FALSE)</f>
        <v>0</v>
      </c>
      <c r="O74" s="75">
        <f>ROUND(Q74/-5.5,0)</f>
        <v>0</v>
      </c>
      <c r="P74" s="76"/>
      <c r="Q74" s="63">
        <f>SUMIFS(LGEData!$S$52:$S$170,LGEData!$F$52:$F$170,O$4,LGEData!$C$52:$C$170,$B74)</f>
        <v>0</v>
      </c>
      <c r="R74" s="64">
        <f>-O74*VLOOKUP($D74,RateData!$A$1:$M$6,RateData!$M$2,FALSE)</f>
        <v>0</v>
      </c>
      <c r="S74" s="75">
        <f>ROUND(U74/-5.5,0)</f>
        <v>0</v>
      </c>
      <c r="T74" s="76"/>
      <c r="U74" s="63">
        <f>SUMIFS(LGEData!$S$52:$S$170,LGEData!$F$52:$F$170,S$4,LGEData!$C$52:$C$170,$B74)</f>
        <v>0</v>
      </c>
      <c r="V74" s="64">
        <f>-S74*VLOOKUP($D74,RateData!$A$1:$M$6,RateData!$M$2,FALSE)</f>
        <v>0</v>
      </c>
      <c r="W74" s="75">
        <f>ROUND(Y74/-5.5,0)</f>
        <v>0</v>
      </c>
      <c r="X74" s="76"/>
      <c r="Y74" s="63">
        <f>SUMIFS(LGEData!$S$52:$S$170,LGEData!$F$52:$F$170,W$4,LGEData!$C$52:$C$170,$B74)</f>
        <v>0</v>
      </c>
      <c r="Z74" s="64">
        <f>-W74*VLOOKUP($D74,RateData!$A$1:$M$6,RateData!$M$2,FALSE)</f>
        <v>0</v>
      </c>
      <c r="AA74" s="75">
        <f>ROUND(AC74/-5.5,0)</f>
        <v>0</v>
      </c>
      <c r="AB74" s="76"/>
      <c r="AC74" s="63">
        <f>SUMIFS(LGEData!$S$52:$S$170,LGEData!$F$52:$F$170,AA$4,LGEData!$C$52:$C$170,$B74)</f>
        <v>0</v>
      </c>
      <c r="AD74" s="64">
        <f>-AA74*VLOOKUP($D74,RateData!$A$1:$M$6,RateData!$M$2,FALSE)</f>
        <v>0</v>
      </c>
      <c r="AE74" s="75">
        <f>ROUND(AG74/-5.5,0)</f>
        <v>0</v>
      </c>
      <c r="AF74" s="76"/>
      <c r="AG74" s="63">
        <f>SUMIFS(LGEData!$S$52:$S$170,LGEData!$F$52:$F$170,AE$4,LGEData!$C$52:$C$170,$B74)</f>
        <v>0</v>
      </c>
      <c r="AH74" s="64">
        <f>-AE74*VLOOKUP($D74,RateData!$A$1:$M$6,RateData!$M$2,FALSE)</f>
        <v>0</v>
      </c>
      <c r="AI74" s="75">
        <f>ROUND(AK74/-5.5,0)</f>
        <v>0</v>
      </c>
      <c r="AJ74" s="76"/>
      <c r="AK74" s="63">
        <f>SUMIFS(LGEData!$S$52:$S$170,LGEData!$F$52:$F$170,AI$4,LGEData!$C$52:$C$170,$B74)</f>
        <v>0</v>
      </c>
      <c r="AL74" s="64">
        <f>-AI74*VLOOKUP($D74,RateData!$A$1:$M$6,RateData!$M$2,FALSE)</f>
        <v>0</v>
      </c>
      <c r="AM74" s="75">
        <f>ROUND(AO74/-5.5,0)</f>
        <v>0</v>
      </c>
      <c r="AN74" s="76"/>
      <c r="AO74" s="63">
        <f>SUMIFS(LGEData!$S$52:$S$170,LGEData!$F$52:$F$170,AM$4,LGEData!$C$52:$C$170,$B74)</f>
        <v>0</v>
      </c>
      <c r="AP74" s="64">
        <f>-AM74*VLOOKUP($D74,RateData!$A$1:$M$6,RateData!$M$2,FALSE)</f>
        <v>0</v>
      </c>
      <c r="AQ74" s="75">
        <f>ROUND(AS74/-5.5,0)</f>
        <v>0</v>
      </c>
      <c r="AR74" s="76"/>
      <c r="AS74" s="63">
        <f>SUMIFS(LGEData!$S$52:$S$170,LGEData!$F$52:$F$170,AQ$4,LGEData!$C$52:$C$170,$B74)</f>
        <v>0</v>
      </c>
      <c r="AT74" s="64">
        <f>-AQ74*VLOOKUP($D74,RateData!$A$1:$M$6,RateData!$M$2,FALSE)</f>
        <v>0</v>
      </c>
      <c r="AU74" s="75">
        <f>ROUND(AW74/-5.5,0)</f>
        <v>0</v>
      </c>
      <c r="AV74" s="76"/>
      <c r="AW74" s="63">
        <f>SUMIFS(LGEData!$S$52:$S$170,LGEData!$F$52:$F$170,AU$4,LGEData!$C$52:$C$170,$B74)</f>
        <v>0</v>
      </c>
      <c r="AX74" s="64">
        <f>-AU74*VLOOKUP($D74,RateData!$A$1:$M$6,RateData!$M$2,FALSE)</f>
        <v>0</v>
      </c>
      <c r="AY74" s="75">
        <f>ROUND(BA74/-5.5,0)</f>
        <v>0</v>
      </c>
      <c r="AZ74" s="76"/>
      <c r="BA74" s="63">
        <f>SUMIFS(LGEData!$S$52:$S$170,LGEData!$F$52:$F$170,AY$4,LGEData!$C$52:$C$170,$B74)</f>
        <v>0</v>
      </c>
      <c r="BB74" s="64">
        <f>-AY74*VLOOKUP($D74,RateData!$A$1:$M$6,RateData!$M$2,FALSE)</f>
        <v>0</v>
      </c>
      <c r="BC74" s="146">
        <f t="shared" si="15"/>
        <v>36436</v>
      </c>
      <c r="BD74" s="76"/>
      <c r="BE74" s="63">
        <f t="shared" si="16"/>
        <v>-200398</v>
      </c>
      <c r="BF74" s="64">
        <f t="shared" si="16"/>
        <v>-102020.79999999999</v>
      </c>
    </row>
    <row r="75" spans="1:58">
      <c r="B75" s="55" t="s">
        <v>36</v>
      </c>
      <c r="C75" s="38" t="s">
        <v>38</v>
      </c>
      <c r="D75" s="38" t="s">
        <v>57</v>
      </c>
      <c r="E75" s="56" t="s">
        <v>35</v>
      </c>
      <c r="G75" s="75">
        <f>ROUND(I75/-5.5,0)</f>
        <v>0</v>
      </c>
      <c r="H75" s="76"/>
      <c r="I75" s="63">
        <f>SUMIFS(LGEData!$S$52:$S$170,LGEData!$F$52:$F$170,G$4,LGEData!$C$52:$C$170,$B75)</f>
        <v>0</v>
      </c>
      <c r="J75" s="64">
        <f>G75*VLOOKUP($D75,RateData!$A$1:$M$6,RateData!$M$2,FALSE)</f>
        <v>0</v>
      </c>
      <c r="K75" s="75">
        <f>ROUND(M75/-5.5,0)</f>
        <v>0</v>
      </c>
      <c r="L75" s="76"/>
      <c r="M75" s="63">
        <f>SUMIFS(LGEData!$S$52:$S$170,LGEData!$F$52:$F$170,K$4,LGEData!$C$52:$C$170,$B75)</f>
        <v>0</v>
      </c>
      <c r="N75" s="64">
        <f>K75*VLOOKUP($D75,RateData!$A$1:$M$6,RateData!$M$2,FALSE)</f>
        <v>0</v>
      </c>
      <c r="O75" s="75">
        <f>ROUND(Q75/-5.5,0)</f>
        <v>0</v>
      </c>
      <c r="P75" s="76"/>
      <c r="Q75" s="63">
        <f>SUMIFS(LGEData!$S$52:$S$170,LGEData!$F$52:$F$170,O$4,LGEData!$C$52:$C$170,$B75)</f>
        <v>0</v>
      </c>
      <c r="R75" s="64">
        <f>O75*VLOOKUP($D75,RateData!$A$1:$M$6,RateData!$M$2,FALSE)</f>
        <v>0</v>
      </c>
      <c r="S75" s="75">
        <f>ROUND(U75/-5.5,0)</f>
        <v>0</v>
      </c>
      <c r="T75" s="76"/>
      <c r="U75" s="63">
        <f>SUMIFS(LGEData!$S$52:$S$170,LGEData!$F$52:$F$170,S$4,LGEData!$C$52:$C$170,$B75)</f>
        <v>0</v>
      </c>
      <c r="V75" s="64">
        <f>S75*VLOOKUP($D75,RateData!$A$1:$M$6,RateData!$M$2,FALSE)</f>
        <v>0</v>
      </c>
      <c r="W75" s="75">
        <f>ROUND(Y75/-5.5,0)</f>
        <v>0</v>
      </c>
      <c r="X75" s="76"/>
      <c r="Y75" s="63">
        <f>SUMIFS(LGEData!$S$52:$S$170,LGEData!$F$52:$F$170,W$4,LGEData!$C$52:$C$170,$B75)</f>
        <v>0</v>
      </c>
      <c r="Z75" s="64">
        <f>W75*VLOOKUP($D75,RateData!$A$1:$M$6,RateData!$M$2,FALSE)</f>
        <v>0</v>
      </c>
      <c r="AA75" s="75">
        <f>ROUND(AC75/-5.5,0)</f>
        <v>0</v>
      </c>
      <c r="AB75" s="76"/>
      <c r="AC75" s="63">
        <f>SUMIFS(LGEData!$S$52:$S$170,LGEData!$F$52:$F$170,AA$4,LGEData!$C$52:$C$170,$B75)</f>
        <v>0</v>
      </c>
      <c r="AD75" s="64">
        <f>AA75*VLOOKUP($D75,RateData!$A$1:$M$6,RateData!$M$2,FALSE)</f>
        <v>0</v>
      </c>
      <c r="AE75" s="75">
        <f>ROUND(AG75/-5.5,0)</f>
        <v>0</v>
      </c>
      <c r="AF75" s="76"/>
      <c r="AG75" s="63">
        <f>SUMIFS(LGEData!$S$52:$S$170,LGEData!$F$52:$F$170,AE$4,LGEData!$C$52:$C$170,$B75)</f>
        <v>0</v>
      </c>
      <c r="AH75" s="64">
        <f>AE75*VLOOKUP($D75,RateData!$A$1:$M$6,RateData!$M$2,FALSE)</f>
        <v>0</v>
      </c>
      <c r="AI75" s="75">
        <f>ROUND(AK75/-5.5,0)</f>
        <v>0</v>
      </c>
      <c r="AJ75" s="76"/>
      <c r="AK75" s="63">
        <f>SUMIFS(LGEData!$S$52:$S$170,LGEData!$F$52:$F$170,AI$4,LGEData!$C$52:$C$170,$B75)</f>
        <v>0</v>
      </c>
      <c r="AL75" s="64">
        <f>AI75*VLOOKUP($D75,RateData!$A$1:$M$6,RateData!$M$2,FALSE)</f>
        <v>0</v>
      </c>
      <c r="AM75" s="75">
        <f>ROUND(AO75/-5.5,0)</f>
        <v>0</v>
      </c>
      <c r="AN75" s="76"/>
      <c r="AO75" s="63">
        <f>SUMIFS(LGEData!$S$52:$S$170,LGEData!$F$52:$F$170,AM$4,LGEData!$C$52:$C$170,$B75)</f>
        <v>0</v>
      </c>
      <c r="AP75" s="64">
        <f>AM75*VLOOKUP($D75,RateData!$A$1:$M$6,RateData!$M$2,FALSE)</f>
        <v>0</v>
      </c>
      <c r="AQ75" s="75">
        <f>ROUND(AS75/-5.5,0)</f>
        <v>0</v>
      </c>
      <c r="AR75" s="76"/>
      <c r="AS75" s="63">
        <f>SUMIFS(LGEData!$S$52:$S$170,LGEData!$F$52:$F$170,AQ$4,LGEData!$C$52:$C$170,$B75)</f>
        <v>0</v>
      </c>
      <c r="AT75" s="64">
        <f>AQ75*VLOOKUP($D75,RateData!$A$1:$M$6,RateData!$M$2,FALSE)</f>
        <v>0</v>
      </c>
      <c r="AU75" s="75">
        <f>ROUND(AW75/-5.5,0)</f>
        <v>0</v>
      </c>
      <c r="AV75" s="76"/>
      <c r="AW75" s="63">
        <f>SUMIFS(LGEData!$S$52:$S$170,LGEData!$F$52:$F$170,AU$4,LGEData!$C$52:$C$170,$B75)</f>
        <v>0</v>
      </c>
      <c r="AX75" s="64">
        <f>AU75*VLOOKUP($D75,RateData!$A$1:$M$6,RateData!$M$2,FALSE)</f>
        <v>0</v>
      </c>
      <c r="AY75" s="75">
        <f>ROUND(BA75/-5.5,0)</f>
        <v>0</v>
      </c>
      <c r="AZ75" s="76"/>
      <c r="BA75" s="63">
        <f>SUMIFS(LGEData!$S$52:$S$170,LGEData!$F$52:$F$170,AY$4,LGEData!$C$52:$C$170,$B75)</f>
        <v>0</v>
      </c>
      <c r="BB75" s="64">
        <f>AY75*VLOOKUP($D75,RateData!$A$1:$M$6,RateData!$M$2,FALSE)</f>
        <v>0</v>
      </c>
      <c r="BC75" s="75">
        <f t="shared" si="15"/>
        <v>0</v>
      </c>
      <c r="BD75" s="76"/>
      <c r="BE75" s="63">
        <f t="shared" si="16"/>
        <v>0</v>
      </c>
      <c r="BF75" s="64">
        <f t="shared" si="16"/>
        <v>0</v>
      </c>
    </row>
    <row r="76" spans="1:58">
      <c r="B76" s="55" t="s">
        <v>39</v>
      </c>
      <c r="C76" s="38" t="s">
        <v>41</v>
      </c>
      <c r="D76" s="38" t="s">
        <v>57</v>
      </c>
      <c r="E76" s="56" t="s">
        <v>35</v>
      </c>
      <c r="G76" s="75">
        <f>ROUND(I76/-5.5,0)</f>
        <v>0</v>
      </c>
      <c r="H76" s="76"/>
      <c r="I76" s="63">
        <f>SUMIFS(LGEData!$S$52:$S$170,LGEData!$F$52:$F$170,G$4,LGEData!$C$52:$C$170,$B76)</f>
        <v>0</v>
      </c>
      <c r="J76" s="64">
        <f>G76*VLOOKUP($D76,RateData!$A$1:$M$6,RateData!$M$2,FALSE)</f>
        <v>0</v>
      </c>
      <c r="K76" s="75">
        <f>ROUND(M76/-5.5,0)</f>
        <v>0</v>
      </c>
      <c r="L76" s="76"/>
      <c r="M76" s="63">
        <f>SUMIFS(LGEData!$S$52:$S$170,LGEData!$F$52:$F$170,K$4,LGEData!$C$52:$C$170,$B76)</f>
        <v>0</v>
      </c>
      <c r="N76" s="64">
        <f>K76*VLOOKUP($D76,RateData!$A$1:$M$6,RateData!$M$2,FALSE)</f>
        <v>0</v>
      </c>
      <c r="O76" s="75">
        <f>ROUND(Q76/-5.5,0)</f>
        <v>0</v>
      </c>
      <c r="P76" s="76"/>
      <c r="Q76" s="63">
        <f>SUMIFS(LGEData!$S$52:$S$170,LGEData!$F$52:$F$170,O$4,LGEData!$C$52:$C$170,$B76)</f>
        <v>0</v>
      </c>
      <c r="R76" s="64">
        <f>O76*VLOOKUP($D76,RateData!$A$1:$M$6,RateData!$M$2,FALSE)</f>
        <v>0</v>
      </c>
      <c r="S76" s="75">
        <f>ROUND(U76/-5.5,0)</f>
        <v>0</v>
      </c>
      <c r="T76" s="76"/>
      <c r="U76" s="63">
        <f>SUMIFS(LGEData!$S$52:$S$170,LGEData!$F$52:$F$170,S$4,LGEData!$C$52:$C$170,$B76)</f>
        <v>0</v>
      </c>
      <c r="V76" s="64">
        <f>S76*VLOOKUP($D76,RateData!$A$1:$M$6,RateData!$M$2,FALSE)</f>
        <v>0</v>
      </c>
      <c r="W76" s="75">
        <f>ROUND(Y76/-5.5,0)</f>
        <v>0</v>
      </c>
      <c r="X76" s="76"/>
      <c r="Y76" s="63">
        <f>SUMIFS(LGEData!$S$52:$S$170,LGEData!$F$52:$F$170,W$4,LGEData!$C$52:$C$170,$B76)</f>
        <v>0</v>
      </c>
      <c r="Z76" s="64">
        <f>W76*VLOOKUP($D76,RateData!$A$1:$M$6,RateData!$M$2,FALSE)</f>
        <v>0</v>
      </c>
      <c r="AA76" s="75">
        <f>ROUND(AC76/-5.5,0)</f>
        <v>0</v>
      </c>
      <c r="AB76" s="76"/>
      <c r="AC76" s="63">
        <f>SUMIFS(LGEData!$S$52:$S$170,LGEData!$F$52:$F$170,AA$4,LGEData!$C$52:$C$170,$B76)</f>
        <v>0</v>
      </c>
      <c r="AD76" s="64">
        <f>AA76*VLOOKUP($D76,RateData!$A$1:$M$6,RateData!$M$2,FALSE)</f>
        <v>0</v>
      </c>
      <c r="AE76" s="75">
        <f>ROUND(AG76/-5.5,0)</f>
        <v>0</v>
      </c>
      <c r="AF76" s="76"/>
      <c r="AG76" s="63">
        <f>SUMIFS(LGEData!$S$52:$S$170,LGEData!$F$52:$F$170,AE$4,LGEData!$C$52:$C$170,$B76)</f>
        <v>0</v>
      </c>
      <c r="AH76" s="64">
        <f>AE76*VLOOKUP($D76,RateData!$A$1:$M$6,RateData!$M$2,FALSE)</f>
        <v>0</v>
      </c>
      <c r="AI76" s="75">
        <f>ROUND(AK76/-5.5,0)</f>
        <v>0</v>
      </c>
      <c r="AJ76" s="76"/>
      <c r="AK76" s="63">
        <f>SUMIFS(LGEData!$S$52:$S$170,LGEData!$F$52:$F$170,AI$4,LGEData!$C$52:$C$170,$B76)</f>
        <v>0</v>
      </c>
      <c r="AL76" s="64">
        <f>AI76*VLOOKUP($D76,RateData!$A$1:$M$6,RateData!$M$2,FALSE)</f>
        <v>0</v>
      </c>
      <c r="AM76" s="75">
        <f>ROUND(AO76/-5.5,0)</f>
        <v>0</v>
      </c>
      <c r="AN76" s="76"/>
      <c r="AO76" s="63">
        <f>SUMIFS(LGEData!$S$52:$S$170,LGEData!$F$52:$F$170,AM$4,LGEData!$C$52:$C$170,$B76)</f>
        <v>0</v>
      </c>
      <c r="AP76" s="64">
        <f>AM76*VLOOKUP($D76,RateData!$A$1:$M$6,RateData!$M$2,FALSE)</f>
        <v>0</v>
      </c>
      <c r="AQ76" s="75">
        <f>ROUND(AS76/-5.5,0)</f>
        <v>0</v>
      </c>
      <c r="AR76" s="76"/>
      <c r="AS76" s="63">
        <f>SUMIFS(LGEData!$S$52:$S$170,LGEData!$F$52:$F$170,AQ$4,LGEData!$C$52:$C$170,$B76)</f>
        <v>0</v>
      </c>
      <c r="AT76" s="64">
        <f>AQ76*VLOOKUP($D76,RateData!$A$1:$M$6,RateData!$M$2,FALSE)</f>
        <v>0</v>
      </c>
      <c r="AU76" s="75">
        <f>ROUND(AW76/-5.5,0)</f>
        <v>0</v>
      </c>
      <c r="AV76" s="76"/>
      <c r="AW76" s="63">
        <f>SUMIFS(LGEData!$S$52:$S$170,LGEData!$F$52:$F$170,AU$4,LGEData!$C$52:$C$170,$B76)</f>
        <v>0</v>
      </c>
      <c r="AX76" s="64">
        <f>AU76*VLOOKUP($D76,RateData!$A$1:$M$6,RateData!$M$2,FALSE)</f>
        <v>0</v>
      </c>
      <c r="AY76" s="75">
        <f>ROUND(BA76/-5.5,0)</f>
        <v>0</v>
      </c>
      <c r="AZ76" s="76"/>
      <c r="BA76" s="63">
        <f>SUMIFS(LGEData!$S$52:$S$170,LGEData!$F$52:$F$170,AY$4,LGEData!$C$52:$C$170,$B76)</f>
        <v>0</v>
      </c>
      <c r="BB76" s="64">
        <f>AY76*VLOOKUP($D76,RateData!$A$1:$M$6,RateData!$M$2,FALSE)</f>
        <v>0</v>
      </c>
      <c r="BC76" s="75">
        <f t="shared" si="15"/>
        <v>0</v>
      </c>
      <c r="BD76" s="76"/>
      <c r="BE76" s="63">
        <f t="shared" si="16"/>
        <v>0</v>
      </c>
      <c r="BF76" s="64">
        <f t="shared" si="16"/>
        <v>0</v>
      </c>
    </row>
    <row r="77" spans="1:58">
      <c r="B77" s="55" t="s">
        <v>42</v>
      </c>
      <c r="C77" s="38" t="s">
        <v>41</v>
      </c>
      <c r="D77" s="38" t="s">
        <v>57</v>
      </c>
      <c r="E77" s="56" t="s">
        <v>35</v>
      </c>
      <c r="G77" s="75">
        <f>ROUND(I77/-5.5,0)</f>
        <v>0</v>
      </c>
      <c r="H77" s="76"/>
      <c r="I77" s="63">
        <f>SUMIFS(LGEData!$S$52:$S$170,LGEData!$F$52:$F$170,G$4,LGEData!$C$52:$C$170,$B77)</f>
        <v>0</v>
      </c>
      <c r="J77" s="64">
        <f>G77*VLOOKUP($D77,RateData!$A$1:$M$6,RateData!$M$2,FALSE)</f>
        <v>0</v>
      </c>
      <c r="K77" s="75">
        <f>ROUND(M77/-5.5,0)</f>
        <v>0</v>
      </c>
      <c r="L77" s="76"/>
      <c r="M77" s="63">
        <f>SUMIFS(LGEData!$S$52:$S$170,LGEData!$F$52:$F$170,K$4,LGEData!$C$52:$C$170,$B77)</f>
        <v>0</v>
      </c>
      <c r="N77" s="64">
        <f>K77*VLOOKUP($D77,RateData!$A$1:$M$6,RateData!$M$2,FALSE)</f>
        <v>0</v>
      </c>
      <c r="O77" s="75">
        <f>ROUND(Q77/-5.5,0)</f>
        <v>0</v>
      </c>
      <c r="P77" s="76"/>
      <c r="Q77" s="63">
        <f>SUMIFS(LGEData!$S$52:$S$170,LGEData!$F$52:$F$170,O$4,LGEData!$C$52:$C$170,$B77)</f>
        <v>0</v>
      </c>
      <c r="R77" s="64">
        <f>O77*VLOOKUP($D77,RateData!$A$1:$M$6,RateData!$M$2,FALSE)</f>
        <v>0</v>
      </c>
      <c r="S77" s="75">
        <f>ROUND(U77/-5.5,0)</f>
        <v>0</v>
      </c>
      <c r="T77" s="76"/>
      <c r="U77" s="63">
        <f>SUMIFS(LGEData!$S$52:$S$170,LGEData!$F$52:$F$170,S$4,LGEData!$C$52:$C$170,$B77)</f>
        <v>0</v>
      </c>
      <c r="V77" s="64">
        <f>S77*VLOOKUP($D77,RateData!$A$1:$M$6,RateData!$M$2,FALSE)</f>
        <v>0</v>
      </c>
      <c r="W77" s="75">
        <f>ROUND(Y77/-5.5,0)</f>
        <v>0</v>
      </c>
      <c r="X77" s="76"/>
      <c r="Y77" s="63">
        <f>SUMIFS(LGEData!$S$52:$S$170,LGEData!$F$52:$F$170,W$4,LGEData!$C$52:$C$170,$B77)</f>
        <v>0</v>
      </c>
      <c r="Z77" s="64">
        <f>W77*VLOOKUP($D77,RateData!$A$1:$M$6,RateData!$M$2,FALSE)</f>
        <v>0</v>
      </c>
      <c r="AA77" s="75">
        <f>ROUND(AC77/-5.5,0)</f>
        <v>0</v>
      </c>
      <c r="AB77" s="76"/>
      <c r="AC77" s="63">
        <f>SUMIFS(LGEData!$S$52:$S$170,LGEData!$F$52:$F$170,AA$4,LGEData!$C$52:$C$170,$B77)</f>
        <v>0</v>
      </c>
      <c r="AD77" s="64">
        <f>AA77*VLOOKUP($D77,RateData!$A$1:$M$6,RateData!$M$2,FALSE)</f>
        <v>0</v>
      </c>
      <c r="AE77" s="75">
        <f>ROUND(AG77/-5.5,0)</f>
        <v>0</v>
      </c>
      <c r="AF77" s="76"/>
      <c r="AG77" s="63">
        <f>SUMIFS(LGEData!$S$52:$S$170,LGEData!$F$52:$F$170,AE$4,LGEData!$C$52:$C$170,$B77)</f>
        <v>0</v>
      </c>
      <c r="AH77" s="64">
        <f>AE77*VLOOKUP($D77,RateData!$A$1:$M$6,RateData!$M$2,FALSE)</f>
        <v>0</v>
      </c>
      <c r="AI77" s="75">
        <f>ROUND(AK77/-5.5,0)</f>
        <v>0</v>
      </c>
      <c r="AJ77" s="76"/>
      <c r="AK77" s="63">
        <f>SUMIFS(LGEData!$S$52:$S$170,LGEData!$F$52:$F$170,AI$4,LGEData!$C$52:$C$170,$B77)</f>
        <v>0</v>
      </c>
      <c r="AL77" s="64">
        <f>AI77*VLOOKUP($D77,RateData!$A$1:$M$6,RateData!$M$2,FALSE)</f>
        <v>0</v>
      </c>
      <c r="AM77" s="75">
        <f>ROUND(AO77/-5.5,0)</f>
        <v>0</v>
      </c>
      <c r="AN77" s="76"/>
      <c r="AO77" s="63">
        <f>SUMIFS(LGEData!$S$52:$S$170,LGEData!$F$52:$F$170,AM$4,LGEData!$C$52:$C$170,$B77)</f>
        <v>0</v>
      </c>
      <c r="AP77" s="64">
        <f>AM77*VLOOKUP($D77,RateData!$A$1:$M$6,RateData!$M$2,FALSE)</f>
        <v>0</v>
      </c>
      <c r="AQ77" s="75">
        <f>ROUND(AS77/-5.5,0)</f>
        <v>0</v>
      </c>
      <c r="AR77" s="76"/>
      <c r="AS77" s="63">
        <f>SUMIFS(LGEData!$S$52:$S$170,LGEData!$F$52:$F$170,AQ$4,LGEData!$C$52:$C$170,$B77)</f>
        <v>0</v>
      </c>
      <c r="AT77" s="64">
        <f>AQ77*VLOOKUP($D77,RateData!$A$1:$M$6,RateData!$M$2,FALSE)</f>
        <v>0</v>
      </c>
      <c r="AU77" s="75">
        <f>ROUND(AW77/-5.5,0)</f>
        <v>0</v>
      </c>
      <c r="AV77" s="76"/>
      <c r="AW77" s="63">
        <f>SUMIFS(LGEData!$S$52:$S$170,LGEData!$F$52:$F$170,AU$4,LGEData!$C$52:$C$170,$B77)</f>
        <v>0</v>
      </c>
      <c r="AX77" s="64">
        <f>AU77*VLOOKUP($D77,RateData!$A$1:$M$6,RateData!$M$2,FALSE)</f>
        <v>0</v>
      </c>
      <c r="AY77" s="75">
        <f>ROUND(BA77/-5.5,0)</f>
        <v>0</v>
      </c>
      <c r="AZ77" s="76"/>
      <c r="BA77" s="63">
        <f>SUMIFS(LGEData!$S$52:$S$170,LGEData!$F$52:$F$170,AY$4,LGEData!$C$52:$C$170,$B77)</f>
        <v>0</v>
      </c>
      <c r="BB77" s="64">
        <f>AY77*VLOOKUP($D77,RateData!$A$1:$M$6,RateData!$M$2,FALSE)</f>
        <v>0</v>
      </c>
      <c r="BC77" s="75">
        <f t="shared" si="15"/>
        <v>0</v>
      </c>
      <c r="BD77" s="76"/>
      <c r="BE77" s="63">
        <f t="shared" si="16"/>
        <v>0</v>
      </c>
      <c r="BF77" s="64">
        <f t="shared" si="16"/>
        <v>0</v>
      </c>
    </row>
    <row r="78" spans="1:58" ht="15">
      <c r="B78" s="55" t="s">
        <v>44</v>
      </c>
      <c r="C78" s="38" t="s">
        <v>45</v>
      </c>
      <c r="D78" s="38" t="s">
        <v>54</v>
      </c>
      <c r="E78" s="39" t="s">
        <v>20</v>
      </c>
      <c r="G78" s="79">
        <f>ROUND(I78/-5.4,0)</f>
        <v>0</v>
      </c>
      <c r="H78" s="80"/>
      <c r="I78" s="81">
        <f>SUMIFS(LGEData!$S$52:$S$170,LGEData!$F$52:$F$170,G$4,LGEData!$C$52:$C$170,$B78)</f>
        <v>0</v>
      </c>
      <c r="J78" s="82">
        <f>G78*VLOOKUP($D78,RateData!$A$1:$M$6,RateData!$M$2,FALSE)</f>
        <v>0</v>
      </c>
      <c r="K78" s="79">
        <f>ROUND(M78/-5.4,0)</f>
        <v>0</v>
      </c>
      <c r="L78" s="80"/>
      <c r="M78" s="81">
        <f>SUMIFS(LGEData!$S$52:$S$170,LGEData!$F$52:$F$170,K$4,LGEData!$C$52:$C$170,$B78)</f>
        <v>0</v>
      </c>
      <c r="N78" s="82">
        <f>K78*VLOOKUP($D78,RateData!$A$1:$M$6,RateData!$M$2,FALSE)</f>
        <v>0</v>
      </c>
      <c r="O78" s="79">
        <f>ROUND(Q78/-5.4,0)</f>
        <v>0</v>
      </c>
      <c r="P78" s="80"/>
      <c r="Q78" s="81">
        <f>SUMIFS(LGEData!$S$52:$S$170,LGEData!$F$52:$F$170,O$4,LGEData!$C$52:$C$170,$B78)</f>
        <v>0</v>
      </c>
      <c r="R78" s="82">
        <f>O78*VLOOKUP($D78,RateData!$A$1:$M$6,RateData!$M$2,FALSE)</f>
        <v>0</v>
      </c>
      <c r="S78" s="79">
        <f>ROUND(U78/-5.4,0)</f>
        <v>0</v>
      </c>
      <c r="T78" s="80"/>
      <c r="U78" s="81">
        <f>SUMIFS(LGEData!$S$52:$S$170,LGEData!$F$52:$F$170,S$4,LGEData!$C$52:$C$170,$B78)</f>
        <v>0</v>
      </c>
      <c r="V78" s="82">
        <f>S78*VLOOKUP($D78,RateData!$A$1:$M$6,RateData!$M$2,FALSE)</f>
        <v>0</v>
      </c>
      <c r="W78" s="79">
        <f>ROUND(Y78/-5.4,0)</f>
        <v>0</v>
      </c>
      <c r="X78" s="80"/>
      <c r="Y78" s="81">
        <f>SUMIFS(LGEData!$S$52:$S$170,LGEData!$F$52:$F$170,W$4,LGEData!$C$52:$C$170,$B78)</f>
        <v>0</v>
      </c>
      <c r="Z78" s="82">
        <f>W78*VLOOKUP($D78,RateData!$A$1:$M$6,RateData!$M$2,FALSE)</f>
        <v>0</v>
      </c>
      <c r="AA78" s="79">
        <f>ROUND(AC78/-5.4,0)</f>
        <v>0</v>
      </c>
      <c r="AB78" s="80"/>
      <c r="AC78" s="81">
        <f>SUMIFS(LGEData!$S$52:$S$170,LGEData!$F$52:$F$170,AA$4,LGEData!$C$52:$C$170,$B78)</f>
        <v>0</v>
      </c>
      <c r="AD78" s="82">
        <f>AA78*VLOOKUP($D78,RateData!$A$1:$M$6,RateData!$M$2,FALSE)</f>
        <v>0</v>
      </c>
      <c r="AE78" s="79">
        <f>ROUND(AG78/-5.4,0)</f>
        <v>0</v>
      </c>
      <c r="AF78" s="80"/>
      <c r="AG78" s="81">
        <f>SUMIFS(LGEData!$S$52:$S$170,LGEData!$F$52:$F$170,AE$4,LGEData!$C$52:$C$170,$B78)</f>
        <v>0</v>
      </c>
      <c r="AH78" s="82">
        <f>AE78*VLOOKUP($D78,RateData!$A$1:$M$6,RateData!$M$2,FALSE)</f>
        <v>0</v>
      </c>
      <c r="AI78" s="79">
        <f>ROUND(AK78/-5.4,0)</f>
        <v>0</v>
      </c>
      <c r="AJ78" s="80"/>
      <c r="AK78" s="81">
        <f>SUMIFS(LGEData!$S$52:$S$170,LGEData!$F$52:$F$170,AI$4,LGEData!$C$52:$C$170,$B78)</f>
        <v>0</v>
      </c>
      <c r="AL78" s="82">
        <f>AI78*VLOOKUP($D78,RateData!$A$1:$M$6,RateData!$M$2,FALSE)</f>
        <v>0</v>
      </c>
      <c r="AM78" s="79">
        <f>ROUND(AO78/-5.4,0)</f>
        <v>0</v>
      </c>
      <c r="AN78" s="80"/>
      <c r="AO78" s="81">
        <f>SUMIFS(LGEData!$S$52:$S$170,LGEData!$F$52:$F$170,AM$4,LGEData!$C$52:$C$170,$B78)</f>
        <v>0</v>
      </c>
      <c r="AP78" s="82">
        <f>AM78*VLOOKUP($D78,RateData!$A$1:$M$6,RateData!$M$2,FALSE)</f>
        <v>0</v>
      </c>
      <c r="AQ78" s="79">
        <f>ROUND(AS78/-5.4,0)</f>
        <v>0</v>
      </c>
      <c r="AR78" s="80"/>
      <c r="AS78" s="81">
        <f>SUMIFS(LGEData!$S$52:$S$170,LGEData!$F$52:$F$170,AQ$4,LGEData!$C$52:$C$170,$B78)</f>
        <v>0</v>
      </c>
      <c r="AT78" s="82">
        <f>AQ78*VLOOKUP($D78,RateData!$A$1:$M$6,RateData!$M$2,FALSE)</f>
        <v>0</v>
      </c>
      <c r="AU78" s="79">
        <f>ROUND(AW78/-5.4,0)</f>
        <v>0</v>
      </c>
      <c r="AV78" s="80"/>
      <c r="AW78" s="81">
        <f>SUMIFS(LGEData!$S$52:$S$170,LGEData!$F$52:$F$170,AU$4,LGEData!$C$52:$C$170,$B78)</f>
        <v>0</v>
      </c>
      <c r="AX78" s="82">
        <f>AU78*VLOOKUP($D78,RateData!$A$1:$M$6,RateData!$M$2,FALSE)</f>
        <v>0</v>
      </c>
      <c r="AY78" s="79">
        <f>ROUND(BA78/-5.4,0)</f>
        <v>0</v>
      </c>
      <c r="AZ78" s="80"/>
      <c r="BA78" s="81">
        <f>SUMIFS(LGEData!$S$52:$S$170,LGEData!$F$52:$F$170,AY$4,LGEData!$C$52:$C$170,$B78)</f>
        <v>0</v>
      </c>
      <c r="BB78" s="82">
        <f>AY78*VLOOKUP($D78,RateData!$A$1:$M$6,RateData!$M$2,FALSE)</f>
        <v>0</v>
      </c>
      <c r="BC78" s="79">
        <f t="shared" si="15"/>
        <v>0</v>
      </c>
      <c r="BD78" s="80"/>
      <c r="BE78" s="81">
        <f t="shared" si="16"/>
        <v>0</v>
      </c>
      <c r="BF78" s="82">
        <f t="shared" si="16"/>
        <v>0</v>
      </c>
    </row>
    <row r="79" spans="1:58">
      <c r="C79" s="56" t="s">
        <v>58</v>
      </c>
      <c r="G79" s="61">
        <f>SUM(G72:G78)</f>
        <v>52477</v>
      </c>
      <c r="H79" s="62"/>
      <c r="I79" s="63">
        <f>SUM(I72:I78)</f>
        <v>-287017.2</v>
      </c>
      <c r="J79" s="64">
        <f>SUM(J72:J78)</f>
        <v>-138113.04999999999</v>
      </c>
      <c r="K79" s="61">
        <f>SUM(K72:K78)</f>
        <v>16346</v>
      </c>
      <c r="L79" s="62"/>
      <c r="M79" s="63">
        <f>SUM(M72:M78)</f>
        <v>-88270.399999999994</v>
      </c>
      <c r="N79" s="64">
        <f>SUM(N72:N78)</f>
        <v>-36778.5</v>
      </c>
      <c r="O79" s="61">
        <f>SUM(O72:O78)</f>
        <v>14536</v>
      </c>
      <c r="P79" s="62"/>
      <c r="Q79" s="63">
        <f>SUM(Q72:Q78)</f>
        <v>-78492.72</v>
      </c>
      <c r="R79" s="64">
        <f>SUM(R72:R78)</f>
        <v>-32706</v>
      </c>
      <c r="S79" s="61">
        <f>SUM(S72:S78)</f>
        <v>11981</v>
      </c>
      <c r="T79" s="62"/>
      <c r="U79" s="63">
        <f>SUM(U72:U78)</f>
        <v>-64698.61</v>
      </c>
      <c r="V79" s="64">
        <f>SUM(V72:V78)</f>
        <v>-26957.25</v>
      </c>
      <c r="W79" s="61">
        <f>SUM(W72:W78)</f>
        <v>8147</v>
      </c>
      <c r="X79" s="62"/>
      <c r="Y79" s="63">
        <f>SUM(Y72:Y78)</f>
        <v>-43991.66</v>
      </c>
      <c r="Z79" s="64">
        <f>SUM(Z72:Z78)</f>
        <v>-18330.75</v>
      </c>
      <c r="AA79" s="61">
        <f>SUM(AA72:AA78)</f>
        <v>14483</v>
      </c>
      <c r="AB79" s="62"/>
      <c r="AC79" s="63">
        <f>SUM(AC72:AC78)</f>
        <v>-78205.929999999993</v>
      </c>
      <c r="AD79" s="64">
        <f>SUM(AD72:AD78)</f>
        <v>-32586.75</v>
      </c>
      <c r="AE79" s="61">
        <f>SUM(AE72:AE78)</f>
        <v>16193</v>
      </c>
      <c r="AF79" s="62"/>
      <c r="AG79" s="63">
        <f>SUM(AG72:AG78)</f>
        <v>-87444.800000000003</v>
      </c>
      <c r="AH79" s="64">
        <f>SUM(AH72:AH78)</f>
        <v>-36434.25</v>
      </c>
      <c r="AI79" s="61">
        <f>SUM(AI72:AI78)</f>
        <v>16958</v>
      </c>
      <c r="AJ79" s="62"/>
      <c r="AK79" s="63">
        <f>SUM(AK72:AK78)</f>
        <v>-91572.800000000003</v>
      </c>
      <c r="AL79" s="64">
        <f>SUM(AL72:AL78)</f>
        <v>-38155.5</v>
      </c>
      <c r="AM79" s="61">
        <f>SUM(AM72:AM78)</f>
        <v>16499</v>
      </c>
      <c r="AN79" s="62"/>
      <c r="AO79" s="63">
        <f>SUM(AO72:AO78)</f>
        <v>-89096</v>
      </c>
      <c r="AP79" s="64">
        <f>SUM(AP72:AP78)</f>
        <v>-37122.75</v>
      </c>
      <c r="AQ79" s="61">
        <f>SUM(AQ72:AQ78)</f>
        <v>14359</v>
      </c>
      <c r="AR79" s="62"/>
      <c r="AS79" s="63">
        <f>SUM(AS72:AS78)</f>
        <v>-77537.600000000006</v>
      </c>
      <c r="AT79" s="64">
        <f>SUM(AT72:AT78)</f>
        <v>-32307.75</v>
      </c>
      <c r="AU79" s="61">
        <f>SUM(AU72:AU78)</f>
        <v>2892</v>
      </c>
      <c r="AV79" s="62"/>
      <c r="AW79" s="63">
        <f>SUM(AW72:AW78)</f>
        <v>-15617.6</v>
      </c>
      <c r="AX79" s="64">
        <f>SUM(AX72:AX78)</f>
        <v>-6507</v>
      </c>
      <c r="AY79" s="61">
        <f>SUM(AY72:AY78)</f>
        <v>16346</v>
      </c>
      <c r="AZ79" s="62"/>
      <c r="BA79" s="63">
        <f>SUM(BA72:BA78)</f>
        <v>-88270.399999999994</v>
      </c>
      <c r="BB79" s="64">
        <f>SUM(BB72:BB78)</f>
        <v>-36778.5</v>
      </c>
      <c r="BC79" s="75">
        <f>SUM(BC72:BC78)</f>
        <v>201217</v>
      </c>
      <c r="BD79" s="76"/>
      <c r="BE79" s="63">
        <f>SUM(BE72:BE78)</f>
        <v>-1090215.72</v>
      </c>
      <c r="BF79" s="64">
        <f>SUM(BF72:BF78)</f>
        <v>-472778.05</v>
      </c>
    </row>
    <row r="80" spans="1:58">
      <c r="G80" s="70"/>
      <c r="H80" s="71"/>
      <c r="I80" s="71"/>
      <c r="J80" s="72"/>
      <c r="K80" s="70"/>
      <c r="L80" s="71"/>
      <c r="M80" s="71"/>
      <c r="N80" s="72"/>
      <c r="O80" s="70"/>
      <c r="P80" s="71"/>
      <c r="Q80" s="71"/>
      <c r="R80" s="72"/>
      <c r="S80" s="70"/>
      <c r="T80" s="71"/>
      <c r="U80" s="71"/>
      <c r="V80" s="72"/>
      <c r="W80" s="70"/>
      <c r="X80" s="71"/>
      <c r="Y80" s="71"/>
      <c r="Z80" s="72"/>
      <c r="AA80" s="70"/>
      <c r="AB80" s="71"/>
      <c r="AC80" s="71"/>
      <c r="AD80" s="72"/>
      <c r="AE80" s="70"/>
      <c r="AF80" s="71"/>
      <c r="AG80" s="71"/>
      <c r="AH80" s="72"/>
      <c r="AI80" s="70"/>
      <c r="AJ80" s="71"/>
      <c r="AK80" s="71"/>
      <c r="AL80" s="72"/>
      <c r="AM80" s="70"/>
      <c r="AN80" s="71"/>
      <c r="AO80" s="71"/>
      <c r="AP80" s="72"/>
      <c r="AQ80" s="70"/>
      <c r="AR80" s="71"/>
      <c r="AS80" s="71"/>
      <c r="AT80" s="72"/>
      <c r="AU80" s="70"/>
      <c r="AV80" s="71"/>
      <c r="AW80" s="71"/>
      <c r="AX80" s="72"/>
      <c r="AY80" s="70"/>
      <c r="AZ80" s="71"/>
      <c r="BA80" s="71"/>
      <c r="BB80" s="72"/>
      <c r="BC80" s="70"/>
      <c r="BD80" s="71"/>
      <c r="BE80" s="71"/>
      <c r="BF80" s="72"/>
    </row>
    <row r="82" spans="1:67">
      <c r="A82" s="48" t="s">
        <v>26</v>
      </c>
      <c r="B82" s="49" t="s">
        <v>12</v>
      </c>
      <c r="C82" s="49" t="s">
        <v>14</v>
      </c>
      <c r="D82" s="49"/>
      <c r="E82" s="50" t="s">
        <v>15</v>
      </c>
      <c r="G82" s="52" t="s">
        <v>68</v>
      </c>
      <c r="H82" s="53"/>
      <c r="I82" s="53" t="s">
        <v>16</v>
      </c>
      <c r="J82" s="54" t="s">
        <v>17</v>
      </c>
      <c r="K82" s="52" t="str">
        <f>G82</f>
        <v>Totals</v>
      </c>
      <c r="L82" s="53"/>
      <c r="M82" s="53" t="s">
        <v>16</v>
      </c>
      <c r="N82" s="54" t="s">
        <v>17</v>
      </c>
      <c r="O82" s="52" t="str">
        <f>K82</f>
        <v>Totals</v>
      </c>
      <c r="P82" s="53"/>
      <c r="Q82" s="53" t="s">
        <v>16</v>
      </c>
      <c r="R82" s="54" t="s">
        <v>17</v>
      </c>
      <c r="S82" s="52" t="str">
        <f>O82</f>
        <v>Totals</v>
      </c>
      <c r="T82" s="53"/>
      <c r="U82" s="53" t="s">
        <v>16</v>
      </c>
      <c r="V82" s="54" t="s">
        <v>17</v>
      </c>
      <c r="W82" s="52" t="str">
        <f>S82</f>
        <v>Totals</v>
      </c>
      <c r="X82" s="53"/>
      <c r="Y82" s="53" t="s">
        <v>16</v>
      </c>
      <c r="Z82" s="54" t="s">
        <v>17</v>
      </c>
      <c r="AA82" s="52" t="str">
        <f>W82</f>
        <v>Totals</v>
      </c>
      <c r="AB82" s="53"/>
      <c r="AC82" s="53" t="s">
        <v>16</v>
      </c>
      <c r="AD82" s="54" t="s">
        <v>17</v>
      </c>
      <c r="AE82" s="52" t="str">
        <f>AA82</f>
        <v>Totals</v>
      </c>
      <c r="AF82" s="53"/>
      <c r="AG82" s="53" t="s">
        <v>16</v>
      </c>
      <c r="AH82" s="54" t="s">
        <v>17</v>
      </c>
      <c r="AI82" s="52" t="str">
        <f>AE82</f>
        <v>Totals</v>
      </c>
      <c r="AJ82" s="53"/>
      <c r="AK82" s="53" t="s">
        <v>16</v>
      </c>
      <c r="AL82" s="54" t="s">
        <v>17</v>
      </c>
      <c r="AM82" s="52" t="str">
        <f>AI82</f>
        <v>Totals</v>
      </c>
      <c r="AN82" s="53"/>
      <c r="AO82" s="53" t="s">
        <v>16</v>
      </c>
      <c r="AP82" s="54" t="s">
        <v>17</v>
      </c>
      <c r="AQ82" s="52" t="str">
        <f>AM82</f>
        <v>Totals</v>
      </c>
      <c r="AR82" s="53"/>
      <c r="AS82" s="53" t="s">
        <v>16</v>
      </c>
      <c r="AT82" s="54" t="s">
        <v>17</v>
      </c>
      <c r="AU82" s="52" t="str">
        <f>AQ82</f>
        <v>Totals</v>
      </c>
      <c r="AV82" s="53"/>
      <c r="AW82" s="53" t="s">
        <v>16</v>
      </c>
      <c r="AX82" s="54" t="s">
        <v>17</v>
      </c>
      <c r="AY82" s="52" t="str">
        <f>AU82</f>
        <v>Totals</v>
      </c>
      <c r="AZ82" s="53"/>
      <c r="BA82" s="53" t="s">
        <v>16</v>
      </c>
      <c r="BB82" s="54" t="s">
        <v>17</v>
      </c>
      <c r="BC82" s="52" t="str">
        <f>AY82</f>
        <v>Totals</v>
      </c>
      <c r="BD82" s="53"/>
      <c r="BE82" s="53" t="s">
        <v>16</v>
      </c>
      <c r="BF82" s="54" t="s">
        <v>17</v>
      </c>
    </row>
    <row r="83" spans="1:67">
      <c r="B83" s="55" t="s">
        <v>27</v>
      </c>
      <c r="C83" s="56" t="s">
        <v>53</v>
      </c>
      <c r="D83" s="38" t="s">
        <v>54</v>
      </c>
      <c r="E83" s="38" t="s">
        <v>20</v>
      </c>
      <c r="G83" s="87"/>
      <c r="H83" s="63"/>
      <c r="I83" s="63">
        <f>SUMIF($B$6:$B$69,$B83,I$6:I$69)</f>
        <v>210160.65299999999</v>
      </c>
      <c r="J83" s="63">
        <f>SUMIF($B$6:$B$57,$B83,J$6:J$57)</f>
        <v>226971.91500000001</v>
      </c>
      <c r="K83" s="87"/>
      <c r="L83" s="63"/>
      <c r="M83" s="63">
        <f t="shared" ref="M83:M89" si="17">SUMIF($B$6:$B$69,$B83,M$6:M$69)</f>
        <v>224082.13399999996</v>
      </c>
      <c r="N83" s="63">
        <f>SUMIF($B$6:$B$57,$B83,N$6:N$57)</f>
        <v>242024.022</v>
      </c>
      <c r="O83" s="87"/>
      <c r="P83" s="63"/>
      <c r="Q83" s="63">
        <f t="shared" ref="Q83:Q89" si="18">SUMIF($B$6:$B$69,$B83,Q$6:Q$69)</f>
        <v>224327.92499999999</v>
      </c>
      <c r="R83" s="63">
        <f>SUMIF($B$6:$B$57,$B83,R$6:R$57)</f>
        <v>242287.90899999999</v>
      </c>
      <c r="S83" s="87"/>
      <c r="T83" s="63"/>
      <c r="U83" s="63">
        <f>SUMIF($B$6:$B$69,$B83,U$6:U$69)</f>
        <v>199054.59299999999</v>
      </c>
      <c r="V83" s="63">
        <f>SUMIF($B$6:$B$57,$B83,V$6:V$57)</f>
        <v>214955.14500000002</v>
      </c>
      <c r="W83" s="87"/>
      <c r="X83" s="63"/>
      <c r="Y83" s="63">
        <f>SUMIF($B$6:$B$69,$B83,Y$6:Y$69)</f>
        <v>241574.70699999999</v>
      </c>
      <c r="Z83" s="63">
        <f>SUMIF($B$6:$B$57,$B83,Z$6:Z$57)</f>
        <v>260911.80900000001</v>
      </c>
      <c r="AA83" s="87"/>
      <c r="AB83" s="63"/>
      <c r="AC83" s="63">
        <f>SUMIF($B$6:$B$69,$B83,AC$6:AC$69)</f>
        <v>226353.29600000003</v>
      </c>
      <c r="AD83" s="63">
        <f>SUMIF($B$6:$B$57,$B83,AD$6:AD$57)</f>
        <v>244468.992</v>
      </c>
      <c r="AE83" s="87"/>
      <c r="AF83" s="63"/>
      <c r="AG83" s="63">
        <f>SUMIF($B$6:$B$69,$B83,AG$6:AG$69)</f>
        <v>228038.07500000001</v>
      </c>
      <c r="AH83" s="63">
        <f>SUMIF($B$6:$B$57,$B83,AH$6:AH$57)</f>
        <v>246275.95500000002</v>
      </c>
      <c r="AI83" s="87"/>
      <c r="AJ83" s="63"/>
      <c r="AK83" s="63">
        <f>SUMIF($B$6:$B$69,$B83,AK$6:AK$69)</f>
        <v>209333.122</v>
      </c>
      <c r="AL83" s="63">
        <f>SUMIF($B$6:$B$57,$B83,AL$6:AL$57)</f>
        <v>226066.84999999998</v>
      </c>
      <c r="AM83" s="87"/>
      <c r="AN83" s="63"/>
      <c r="AO83" s="63">
        <f>SUMIF($B$6:$B$69,$B83,AO$6:AO$69)</f>
        <v>230568.28999999998</v>
      </c>
      <c r="AP83" s="63">
        <f>SUMIF($B$6:$B$57,$B83,AP$6:AP$57)</f>
        <v>249012.89800000002</v>
      </c>
      <c r="AQ83" s="87"/>
      <c r="AR83" s="63"/>
      <c r="AS83" s="63">
        <f>SUMIF($B$6:$B$69,$B83,AS$6:AS$69)</f>
        <v>250022.54499999998</v>
      </c>
      <c r="AT83" s="63">
        <f>SUMIF($B$6:$B$57,$B83,AT$6:AT$57)</f>
        <v>270062.48900000006</v>
      </c>
      <c r="AU83" s="87"/>
      <c r="AV83" s="63"/>
      <c r="AW83" s="63">
        <f>SUMIF($B$6:$B$69,$B83,AW$6:AW$69)</f>
        <v>231109.12899999999</v>
      </c>
      <c r="AX83" s="63">
        <f>SUMIF($B$6:$B$57,$B83,AX$6:AX$57)</f>
        <v>249577.45700000002</v>
      </c>
      <c r="AY83" s="87"/>
      <c r="AZ83" s="63"/>
      <c r="BA83" s="63">
        <f>SUMIF($B$6:$B$69,$B83,BA$6:BA$69)</f>
        <v>221692.60100000002</v>
      </c>
      <c r="BB83" s="63">
        <f>SUMIF($B$6:$B$57,$B83,BB$6:BB$57)</f>
        <v>239410.89200000002</v>
      </c>
      <c r="BC83" s="57"/>
      <c r="BD83" s="58"/>
      <c r="BE83" s="63">
        <f>SUMIF($B$6:$B$69,$B83,BE$6:BE$69)</f>
        <v>2696317.0700000003</v>
      </c>
      <c r="BF83" s="60">
        <f>SUMIF($B$6:$B$57,$B83,BF$6:BF$57)</f>
        <v>2912026.3330000006</v>
      </c>
    </row>
    <row r="84" spans="1:67">
      <c r="B84" s="55" t="s">
        <v>30</v>
      </c>
      <c r="C84" s="38" t="s">
        <v>32</v>
      </c>
      <c r="D84" s="38" t="s">
        <v>54</v>
      </c>
      <c r="E84" s="38" t="s">
        <v>20</v>
      </c>
      <c r="G84" s="88"/>
      <c r="H84" s="63"/>
      <c r="I84" s="63">
        <f t="shared" ref="I84:I89" si="19">SUMIF($B$6:$B$69,$B84,I$6:I$69)</f>
        <v>768816.81299999997</v>
      </c>
      <c r="J84" s="63">
        <f t="shared" ref="J84:J89" si="20">SUMIF($B$6:$B$57,$B84,J$6:J$57)</f>
        <v>829507.99800000002</v>
      </c>
      <c r="K84" s="88"/>
      <c r="L84" s="63"/>
      <c r="M84" s="63">
        <f t="shared" si="17"/>
        <v>893171.93800000008</v>
      </c>
      <c r="N84" s="63">
        <f t="shared" ref="N84:N89" si="21">SUMIF($B$6:$B$57,$B84,N$6:N$57)</f>
        <v>964011.84400000004</v>
      </c>
      <c r="O84" s="88"/>
      <c r="P84" s="63"/>
      <c r="Q84" s="63">
        <f t="shared" si="18"/>
        <v>905719.44111999997</v>
      </c>
      <c r="R84" s="63">
        <f t="shared" ref="R84:R89" si="22">SUMIF($B$6:$B$57,$B84,R$6:R$57)</f>
        <v>977586.90204000007</v>
      </c>
      <c r="S84" s="88"/>
      <c r="T84" s="63"/>
      <c r="U84" s="63">
        <f t="shared" ref="U84:U89" si="23">SUMIF($B$6:$B$69,$B84,U$6:U$69)</f>
        <v>816634.29311999993</v>
      </c>
      <c r="V84" s="63">
        <f t="shared" ref="V84:V89" si="24">SUMIF($B$6:$B$57,$B84,V$6:V$57)</f>
        <v>881215.15104000003</v>
      </c>
      <c r="W84" s="88"/>
      <c r="X84" s="63"/>
      <c r="Y84" s="63">
        <f t="shared" ref="Y84:Y89" si="25">SUMIF($B$6:$B$69,$B84,Y$6:Y$69)</f>
        <v>924626.87043999985</v>
      </c>
      <c r="Z84" s="63">
        <f t="shared" ref="Z84:Z89" si="26">SUMIF($B$6:$B$57,$B84,Z$6:Z$57)</f>
        <v>997991.05248000007</v>
      </c>
      <c r="AA84" s="88"/>
      <c r="AB84" s="63"/>
      <c r="AC84" s="63">
        <f t="shared" ref="AC84:AC89" si="27">SUMIF($B$6:$B$69,$B84,AC$6:AC$69)</f>
        <v>787972.87079999992</v>
      </c>
      <c r="AD84" s="63">
        <f t="shared" ref="AD84:AD89" si="28">SUMIF($B$6:$B$57,$B84,AD$6:AD$57)</f>
        <v>850216.64860000007</v>
      </c>
      <c r="AE84" s="88"/>
      <c r="AF84" s="63"/>
      <c r="AG84" s="63">
        <f t="shared" ref="AG84:AG89" si="29">SUMIF($B$6:$B$69,$B84,AG$6:AG$69)</f>
        <v>703654.14799999993</v>
      </c>
      <c r="AH84" s="63">
        <f t="shared" ref="AH84:AH89" si="30">SUMIF($B$6:$B$57,$B84,AH$6:AH$57)</f>
        <v>759033.71600000001</v>
      </c>
      <c r="AI84" s="88"/>
      <c r="AJ84" s="63"/>
      <c r="AK84" s="63">
        <f t="shared" ref="AK84:AK89" si="31">SUMIF($B$6:$B$69,$B84,AK$6:AK$69)</f>
        <v>890908.47899999993</v>
      </c>
      <c r="AL84" s="63">
        <f t="shared" ref="AL84:AL89" si="32">SUMIF($B$6:$B$57,$B84,AL$6:AL$57)</f>
        <v>961504.21500000008</v>
      </c>
      <c r="AM84" s="88"/>
      <c r="AN84" s="63"/>
      <c r="AO84" s="63">
        <f t="shared" ref="AO84:AO89" si="33">SUMIF($B$6:$B$69,$B84,AO$6:AO$69)</f>
        <v>817000.93699999992</v>
      </c>
      <c r="AP84" s="63">
        <f t="shared" ref="AP84:AP89" si="34">SUMIF($B$6:$B$57,$B84,AP$6:AP$57)</f>
        <v>881592.45600000001</v>
      </c>
      <c r="AQ84" s="88"/>
      <c r="AR84" s="63"/>
      <c r="AS84" s="63">
        <f t="shared" ref="AS84:AS89" si="35">SUMIF($B$6:$B$69,$B84,AS$6:AS$69)</f>
        <v>853651.424</v>
      </c>
      <c r="AT84" s="63">
        <f t="shared" ref="AT84:AT89" si="36">SUMIF($B$6:$B$57,$B84,AT$6:AT$57)</f>
        <v>921406.63699999999</v>
      </c>
      <c r="AU84" s="88"/>
      <c r="AV84" s="63"/>
      <c r="AW84" s="63">
        <f t="shared" ref="AW84:AW89" si="37">SUMIF($B$6:$B$69,$B84,AW$6:AW$69)</f>
        <v>331156.83100000001</v>
      </c>
      <c r="AX84" s="63">
        <f t="shared" ref="AX84:AX89" si="38">SUMIF($B$6:$B$57,$B84,AX$6:AX$57)</f>
        <v>357044.49300000002</v>
      </c>
      <c r="AY84" s="88"/>
      <c r="AZ84" s="63"/>
      <c r="BA84" s="63">
        <f t="shared" ref="BA84:BA89" si="39">SUMIF($B$6:$B$69,$B84,BA$6:BA$69)</f>
        <v>686077.15799999994</v>
      </c>
      <c r="BB84" s="63">
        <f t="shared" ref="BB84:BB89" si="40">SUMIF($B$6:$B$57,$B84,BB$6:BB$57)</f>
        <v>739967.68599999999</v>
      </c>
      <c r="BC84" s="61"/>
      <c r="BD84" s="62"/>
      <c r="BE84" s="63">
        <f t="shared" ref="BE84:BE89" si="41">SUMIF($B$6:$B$69,$B84,BE$6:BE$69)</f>
        <v>9379391.2034800015</v>
      </c>
      <c r="BF84" s="64">
        <f t="shared" ref="BF84:BF89" si="42">SUMIF($B$6:$B$57,$B84,BF$6:BF$57)</f>
        <v>10121078.799160002</v>
      </c>
    </row>
    <row r="85" spans="1:67">
      <c r="B85" s="128" t="s">
        <v>33</v>
      </c>
      <c r="C85" s="129" t="s">
        <v>55</v>
      </c>
      <c r="D85" s="129" t="s">
        <v>56</v>
      </c>
      <c r="E85" s="129" t="s">
        <v>20</v>
      </c>
      <c r="F85" s="130"/>
      <c r="G85" s="131"/>
      <c r="H85" s="132"/>
      <c r="I85" s="132">
        <f t="shared" si="19"/>
        <v>555319.43799999997</v>
      </c>
      <c r="J85" s="132">
        <f t="shared" si="20"/>
        <v>609692.9334000001</v>
      </c>
      <c r="K85" s="131"/>
      <c r="L85" s="132"/>
      <c r="M85" s="132">
        <f t="shared" si="17"/>
        <v>50919.11</v>
      </c>
      <c r="N85" s="132">
        <f t="shared" si="21"/>
        <v>63282.178200000002</v>
      </c>
      <c r="O85" s="131"/>
      <c r="P85" s="132"/>
      <c r="Q85" s="132">
        <f t="shared" si="18"/>
        <v>58674.911999999997</v>
      </c>
      <c r="R85" s="132">
        <f t="shared" si="22"/>
        <v>65237.476000000002</v>
      </c>
      <c r="S85" s="131"/>
      <c r="T85" s="132"/>
      <c r="U85" s="132">
        <f t="shared" si="23"/>
        <v>59202.313999999998</v>
      </c>
      <c r="V85" s="132">
        <f t="shared" si="24"/>
        <v>65759.398300000001</v>
      </c>
      <c r="W85" s="131"/>
      <c r="X85" s="132"/>
      <c r="Y85" s="132">
        <f t="shared" si="25"/>
        <v>61835.955999999991</v>
      </c>
      <c r="Z85" s="132">
        <f t="shared" si="26"/>
        <v>68122.746599999999</v>
      </c>
      <c r="AA85" s="131"/>
      <c r="AB85" s="132"/>
      <c r="AC85" s="132">
        <f t="shared" si="27"/>
        <v>62177.885999999991</v>
      </c>
      <c r="AD85" s="132">
        <f t="shared" si="28"/>
        <v>68789.194199999998</v>
      </c>
      <c r="AE85" s="131"/>
      <c r="AF85" s="132"/>
      <c r="AG85" s="132">
        <f t="shared" si="29"/>
        <v>114944.63</v>
      </c>
      <c r="AH85" s="132">
        <f t="shared" si="30"/>
        <v>102809.0022</v>
      </c>
      <c r="AI85" s="131"/>
      <c r="AJ85" s="132"/>
      <c r="AK85" s="132">
        <f t="shared" si="31"/>
        <v>60263.91</v>
      </c>
      <c r="AL85" s="132">
        <f t="shared" si="32"/>
        <v>71645.305800000002</v>
      </c>
      <c r="AM85" s="131"/>
      <c r="AN85" s="132"/>
      <c r="AO85" s="132">
        <f t="shared" si="33"/>
        <v>63815.648000000001</v>
      </c>
      <c r="AP85" s="132">
        <f t="shared" si="34"/>
        <v>75963.107399999994</v>
      </c>
      <c r="AQ85" s="131"/>
      <c r="AR85" s="132"/>
      <c r="AS85" s="132">
        <f t="shared" si="35"/>
        <v>65266.255999999994</v>
      </c>
      <c r="AT85" s="132">
        <f t="shared" si="36"/>
        <v>77137.735800000009</v>
      </c>
      <c r="AU85" s="131"/>
      <c r="AV85" s="132"/>
      <c r="AW85" s="132">
        <f t="shared" si="37"/>
        <v>0</v>
      </c>
      <c r="AX85" s="132">
        <f t="shared" si="38"/>
        <v>0</v>
      </c>
      <c r="AY85" s="131"/>
      <c r="AZ85" s="132"/>
      <c r="BA85" s="132">
        <f t="shared" si="39"/>
        <v>360807.46399999998</v>
      </c>
      <c r="BB85" s="132">
        <f t="shared" si="40"/>
        <v>520155.85230000003</v>
      </c>
      <c r="BC85" s="133"/>
      <c r="BD85" s="134"/>
      <c r="BE85" s="132">
        <f t="shared" si="41"/>
        <v>1513227.5239999997</v>
      </c>
      <c r="BF85" s="135">
        <f t="shared" si="42"/>
        <v>1788594.9302000001</v>
      </c>
    </row>
    <row r="86" spans="1:67">
      <c r="B86" s="55" t="s">
        <v>36</v>
      </c>
      <c r="C86" s="38" t="s">
        <v>38</v>
      </c>
      <c r="D86" s="38" t="s">
        <v>57</v>
      </c>
      <c r="E86" s="56" t="s">
        <v>35</v>
      </c>
      <c r="G86" s="88"/>
      <c r="H86" s="63"/>
      <c r="I86" s="63">
        <f t="shared" si="19"/>
        <v>406543.22399999999</v>
      </c>
      <c r="J86" s="63">
        <f t="shared" si="20"/>
        <v>464130.47640000004</v>
      </c>
      <c r="K86" s="88"/>
      <c r="L86" s="63"/>
      <c r="M86" s="63">
        <f t="shared" si="17"/>
        <v>428202.38600000006</v>
      </c>
      <c r="N86" s="63">
        <f t="shared" si="21"/>
        <v>489325.79110000003</v>
      </c>
      <c r="O86" s="88"/>
      <c r="P86" s="63"/>
      <c r="Q86" s="63">
        <f t="shared" si="18"/>
        <v>470548.11199999996</v>
      </c>
      <c r="R86" s="63">
        <f t="shared" si="22"/>
        <v>490608.07960000006</v>
      </c>
      <c r="S86" s="88"/>
      <c r="T86" s="63"/>
      <c r="U86" s="63">
        <f t="shared" si="23"/>
        <v>496836.01399999997</v>
      </c>
      <c r="V86" s="63">
        <f t="shared" si="24"/>
        <v>519654.59579999995</v>
      </c>
      <c r="W86" s="88"/>
      <c r="X86" s="63"/>
      <c r="Y86" s="63">
        <f t="shared" si="25"/>
        <v>488242.09400000004</v>
      </c>
      <c r="Z86" s="63">
        <f t="shared" si="26"/>
        <v>510364.70399999997</v>
      </c>
      <c r="AA86" s="88"/>
      <c r="AB86" s="63"/>
      <c r="AC86" s="63">
        <f t="shared" si="27"/>
        <v>366070.87599999999</v>
      </c>
      <c r="AD86" s="63">
        <f t="shared" si="28"/>
        <v>384255.04740000004</v>
      </c>
      <c r="AE86" s="88"/>
      <c r="AF86" s="63"/>
      <c r="AG86" s="63">
        <f t="shared" si="29"/>
        <v>327597.66600000003</v>
      </c>
      <c r="AH86" s="63">
        <f t="shared" si="30"/>
        <v>378749.98740000004</v>
      </c>
      <c r="AI86" s="88"/>
      <c r="AJ86" s="63"/>
      <c r="AK86" s="63">
        <f t="shared" si="31"/>
        <v>396415.30799999996</v>
      </c>
      <c r="AL86" s="63">
        <f t="shared" si="32"/>
        <v>454757.28839999996</v>
      </c>
      <c r="AM86" s="88"/>
      <c r="AN86" s="63"/>
      <c r="AO86" s="63">
        <f t="shared" si="33"/>
        <v>309975.22200000001</v>
      </c>
      <c r="AP86" s="63">
        <f t="shared" si="34"/>
        <v>354180.821</v>
      </c>
      <c r="AQ86" s="88"/>
      <c r="AR86" s="63"/>
      <c r="AS86" s="63">
        <f t="shared" si="35"/>
        <v>394983.17199999996</v>
      </c>
      <c r="AT86" s="63">
        <f t="shared" si="36"/>
        <v>451266.14939999999</v>
      </c>
      <c r="AU86" s="88"/>
      <c r="AV86" s="63"/>
      <c r="AW86" s="63">
        <f t="shared" si="37"/>
        <v>412098.13399999996</v>
      </c>
      <c r="AX86" s="63">
        <f t="shared" si="38"/>
        <v>466875.51419999998</v>
      </c>
      <c r="AY86" s="88"/>
      <c r="AZ86" s="63"/>
      <c r="BA86" s="63">
        <f t="shared" si="39"/>
        <v>389509.47799999994</v>
      </c>
      <c r="BB86" s="63">
        <f t="shared" si="40"/>
        <v>447614.88420000003</v>
      </c>
      <c r="BC86" s="61"/>
      <c r="BD86" s="62"/>
      <c r="BE86" s="63">
        <f t="shared" si="41"/>
        <v>4887021.6860000007</v>
      </c>
      <c r="BF86" s="64">
        <f t="shared" si="42"/>
        <v>5411783.3388999989</v>
      </c>
    </row>
    <row r="87" spans="1:67">
      <c r="B87" s="55" t="s">
        <v>39</v>
      </c>
      <c r="C87" s="38" t="s">
        <v>41</v>
      </c>
      <c r="D87" s="38" t="s">
        <v>57</v>
      </c>
      <c r="E87" s="56" t="s">
        <v>35</v>
      </c>
      <c r="G87" s="88"/>
      <c r="H87" s="63"/>
      <c r="I87" s="63">
        <f t="shared" si="19"/>
        <v>177167.04399999999</v>
      </c>
      <c r="J87" s="63">
        <f t="shared" si="20"/>
        <v>126960.45600000002</v>
      </c>
      <c r="K87" s="88"/>
      <c r="L87" s="63"/>
      <c r="M87" s="63">
        <f t="shared" si="17"/>
        <v>186190.65999999997</v>
      </c>
      <c r="N87" s="63">
        <f t="shared" si="21"/>
        <v>151502.9712</v>
      </c>
      <c r="O87" s="88"/>
      <c r="P87" s="63"/>
      <c r="Q87" s="63">
        <f t="shared" si="18"/>
        <v>244924.65599999999</v>
      </c>
      <c r="R87" s="63">
        <f t="shared" si="22"/>
        <v>217166.0208</v>
      </c>
      <c r="S87" s="88"/>
      <c r="T87" s="63"/>
      <c r="U87" s="63">
        <f t="shared" si="23"/>
        <v>239596.24599999998</v>
      </c>
      <c r="V87" s="63">
        <f t="shared" si="24"/>
        <v>227892.48840000003</v>
      </c>
      <c r="W87" s="88"/>
      <c r="X87" s="63"/>
      <c r="Y87" s="63">
        <f t="shared" si="25"/>
        <v>347182.20799999998</v>
      </c>
      <c r="Z87" s="63">
        <f t="shared" si="26"/>
        <v>353302.4938</v>
      </c>
      <c r="AA87" s="88"/>
      <c r="AB87" s="63"/>
      <c r="AC87" s="63">
        <f t="shared" si="27"/>
        <v>354566.29200000002</v>
      </c>
      <c r="AD87" s="63">
        <f t="shared" si="28"/>
        <v>362700.24810000003</v>
      </c>
      <c r="AE87" s="88"/>
      <c r="AF87" s="63"/>
      <c r="AG87" s="63">
        <f t="shared" si="29"/>
        <v>310463.21400000004</v>
      </c>
      <c r="AH87" s="63">
        <f t="shared" si="30"/>
        <v>348691.07980000001</v>
      </c>
      <c r="AI87" s="88"/>
      <c r="AJ87" s="63"/>
      <c r="AK87" s="63">
        <f t="shared" si="31"/>
        <v>255278.83999999997</v>
      </c>
      <c r="AL87" s="63">
        <f t="shared" si="32"/>
        <v>285554.26500000001</v>
      </c>
      <c r="AM87" s="88"/>
      <c r="AN87" s="63"/>
      <c r="AO87" s="63">
        <f t="shared" si="33"/>
        <v>324862.72599999997</v>
      </c>
      <c r="AP87" s="63">
        <f t="shared" si="34"/>
        <v>366943.56779999996</v>
      </c>
      <c r="AQ87" s="88"/>
      <c r="AR87" s="63"/>
      <c r="AS87" s="63">
        <f t="shared" si="35"/>
        <v>418027.29200000002</v>
      </c>
      <c r="AT87" s="63">
        <f t="shared" si="36"/>
        <v>387831.08160000003</v>
      </c>
      <c r="AU87" s="88"/>
      <c r="AV87" s="63"/>
      <c r="AW87" s="63">
        <f t="shared" si="37"/>
        <v>246906.658</v>
      </c>
      <c r="AX87" s="63">
        <f t="shared" si="38"/>
        <v>360402.90899999999</v>
      </c>
      <c r="AY87" s="88"/>
      <c r="AZ87" s="63"/>
      <c r="BA87" s="63">
        <f t="shared" si="39"/>
        <v>386022.41600000003</v>
      </c>
      <c r="BB87" s="63">
        <f t="shared" si="40"/>
        <v>430232.57880000002</v>
      </c>
      <c r="BC87" s="61"/>
      <c r="BD87" s="62"/>
      <c r="BE87" s="63">
        <f t="shared" si="41"/>
        <v>3491188.2520000003</v>
      </c>
      <c r="BF87" s="64">
        <f t="shared" si="42"/>
        <v>3619180.1602999996</v>
      </c>
    </row>
    <row r="88" spans="1:67">
      <c r="B88" s="55" t="s">
        <v>42</v>
      </c>
      <c r="C88" s="38" t="s">
        <v>41</v>
      </c>
      <c r="D88" s="38" t="s">
        <v>57</v>
      </c>
      <c r="E88" s="56" t="s">
        <v>35</v>
      </c>
      <c r="G88" s="88"/>
      <c r="H88" s="63"/>
      <c r="I88" s="63">
        <f t="shared" si="19"/>
        <v>834797.2</v>
      </c>
      <c r="J88" s="63">
        <f t="shared" si="20"/>
        <v>934093.57680000004</v>
      </c>
      <c r="K88" s="88"/>
      <c r="L88" s="63"/>
      <c r="M88" s="63">
        <f t="shared" si="17"/>
        <v>746935.16</v>
      </c>
      <c r="N88" s="63">
        <f t="shared" si="21"/>
        <v>851631.1655</v>
      </c>
      <c r="O88" s="88"/>
      <c r="P88" s="63"/>
      <c r="Q88" s="63">
        <f t="shared" si="18"/>
        <v>904516.14999999991</v>
      </c>
      <c r="R88" s="63">
        <f t="shared" si="22"/>
        <v>977048.83110000007</v>
      </c>
      <c r="S88" s="88"/>
      <c r="T88" s="63"/>
      <c r="U88" s="63">
        <f t="shared" si="23"/>
        <v>1025427.9399999998</v>
      </c>
      <c r="V88" s="63">
        <f t="shared" si="24"/>
        <v>1064718.4476999999</v>
      </c>
      <c r="W88" s="88"/>
      <c r="X88" s="63"/>
      <c r="Y88" s="63">
        <f t="shared" si="25"/>
        <v>889527.83</v>
      </c>
      <c r="Z88" s="63">
        <f t="shared" si="26"/>
        <v>916223.86040000001</v>
      </c>
      <c r="AA88" s="88"/>
      <c r="AB88" s="63"/>
      <c r="AC88" s="63">
        <f t="shared" si="27"/>
        <v>1080041.7</v>
      </c>
      <c r="AD88" s="63">
        <f t="shared" si="28"/>
        <v>1088330.9505000003</v>
      </c>
      <c r="AE88" s="88"/>
      <c r="AF88" s="63"/>
      <c r="AG88" s="63">
        <f t="shared" si="29"/>
        <v>888000.72</v>
      </c>
      <c r="AH88" s="63">
        <f t="shared" si="30"/>
        <v>981928.57860000001</v>
      </c>
      <c r="AI88" s="88"/>
      <c r="AJ88" s="63"/>
      <c r="AK88" s="63">
        <f t="shared" si="31"/>
        <v>818432.9</v>
      </c>
      <c r="AL88" s="63">
        <f t="shared" si="32"/>
        <v>931909.00020000013</v>
      </c>
      <c r="AM88" s="88"/>
      <c r="AN88" s="63"/>
      <c r="AO88" s="63">
        <f t="shared" si="33"/>
        <v>838009.71000000008</v>
      </c>
      <c r="AP88" s="63">
        <f t="shared" si="34"/>
        <v>921709.88100000005</v>
      </c>
      <c r="AQ88" s="88"/>
      <c r="AR88" s="63"/>
      <c r="AS88" s="63">
        <f t="shared" si="35"/>
        <v>806702.29999999993</v>
      </c>
      <c r="AT88" s="63">
        <f t="shared" si="36"/>
        <v>899731.04400000011</v>
      </c>
      <c r="AU88" s="88"/>
      <c r="AV88" s="63"/>
      <c r="AW88" s="63">
        <f t="shared" si="37"/>
        <v>834467.89</v>
      </c>
      <c r="AX88" s="63">
        <f t="shared" si="38"/>
        <v>929951.8726</v>
      </c>
      <c r="AY88" s="88"/>
      <c r="AZ88" s="63"/>
      <c r="BA88" s="63">
        <f t="shared" si="39"/>
        <v>829486.98999999987</v>
      </c>
      <c r="BB88" s="63">
        <f t="shared" si="40"/>
        <v>925121.51969999995</v>
      </c>
      <c r="BC88" s="61"/>
      <c r="BD88" s="62"/>
      <c r="BE88" s="63">
        <f t="shared" si="41"/>
        <v>10496346.49</v>
      </c>
      <c r="BF88" s="64">
        <f t="shared" si="42"/>
        <v>11422398.728100002</v>
      </c>
    </row>
    <row r="89" spans="1:67" ht="15">
      <c r="B89" s="55" t="s">
        <v>44</v>
      </c>
      <c r="C89" s="38" t="s">
        <v>45</v>
      </c>
      <c r="D89" s="38" t="s">
        <v>54</v>
      </c>
      <c r="E89" s="39" t="s">
        <v>20</v>
      </c>
      <c r="G89" s="88"/>
      <c r="H89" s="63"/>
      <c r="I89" s="81">
        <f t="shared" si="19"/>
        <v>657334.304</v>
      </c>
      <c r="J89" s="81">
        <f t="shared" si="20"/>
        <v>709344.43200000003</v>
      </c>
      <c r="K89" s="88"/>
      <c r="L89" s="63"/>
      <c r="M89" s="81">
        <f t="shared" si="17"/>
        <v>630161.12</v>
      </c>
      <c r="N89" s="81">
        <f t="shared" si="21"/>
        <v>679883.76</v>
      </c>
      <c r="O89" s="88"/>
      <c r="P89" s="63"/>
      <c r="Q89" s="81">
        <f t="shared" si="18"/>
        <v>753765.34400000004</v>
      </c>
      <c r="R89" s="81">
        <f t="shared" si="22"/>
        <v>813482.73600000015</v>
      </c>
      <c r="S89" s="88"/>
      <c r="T89" s="63"/>
      <c r="U89" s="81">
        <f t="shared" si="23"/>
        <v>718256.28799999994</v>
      </c>
      <c r="V89" s="81">
        <f t="shared" si="24"/>
        <v>775024.17599999998</v>
      </c>
      <c r="W89" s="88"/>
      <c r="X89" s="63"/>
      <c r="Y89" s="81">
        <f t="shared" si="25"/>
        <v>683759.74399999995</v>
      </c>
      <c r="Z89" s="81">
        <f t="shared" si="26"/>
        <v>737707.6320000001</v>
      </c>
      <c r="AA89" s="88"/>
      <c r="AB89" s="63"/>
      <c r="AC89" s="81">
        <f t="shared" si="27"/>
        <v>0</v>
      </c>
      <c r="AD89" s="81">
        <f t="shared" si="28"/>
        <v>0</v>
      </c>
      <c r="AE89" s="88"/>
      <c r="AF89" s="63"/>
      <c r="AG89" s="81">
        <f t="shared" si="29"/>
        <v>1372664.6079999998</v>
      </c>
      <c r="AH89" s="81">
        <f t="shared" si="30"/>
        <v>1481367.5520000001</v>
      </c>
      <c r="AI89" s="88"/>
      <c r="AJ89" s="63"/>
      <c r="AK89" s="81">
        <f t="shared" si="31"/>
        <v>610528.83199999994</v>
      </c>
      <c r="AL89" s="81">
        <f t="shared" si="32"/>
        <v>658915.53600000008</v>
      </c>
      <c r="AM89" s="88"/>
      <c r="AN89" s="63"/>
      <c r="AO89" s="81">
        <f t="shared" si="33"/>
        <v>608857.95199999993</v>
      </c>
      <c r="AP89" s="81">
        <f t="shared" si="34"/>
        <v>657033.45600000001</v>
      </c>
      <c r="AQ89" s="88"/>
      <c r="AR89" s="63"/>
      <c r="AS89" s="81">
        <f t="shared" si="35"/>
        <v>643104.31999999995</v>
      </c>
      <c r="AT89" s="81">
        <f t="shared" si="36"/>
        <v>693950.16000000015</v>
      </c>
      <c r="AU89" s="88"/>
      <c r="AV89" s="63"/>
      <c r="AW89" s="81">
        <f t="shared" si="37"/>
        <v>0</v>
      </c>
      <c r="AX89" s="81">
        <f t="shared" si="38"/>
        <v>0</v>
      </c>
      <c r="AY89" s="88"/>
      <c r="AZ89" s="63"/>
      <c r="BA89" s="81">
        <f t="shared" si="39"/>
        <v>1353994.2769999998</v>
      </c>
      <c r="BB89" s="81">
        <f t="shared" si="40"/>
        <v>1461061.5009999999</v>
      </c>
      <c r="BC89" s="61"/>
      <c r="BD89" s="62"/>
      <c r="BE89" s="81">
        <f t="shared" si="41"/>
        <v>8032426.7889999989</v>
      </c>
      <c r="BF89" s="82">
        <f t="shared" si="42"/>
        <v>8667770.9409999996</v>
      </c>
    </row>
    <row r="90" spans="1:67">
      <c r="C90" s="56" t="s">
        <v>58</v>
      </c>
      <c r="G90" s="88"/>
      <c r="H90" s="63"/>
      <c r="I90" s="63">
        <f>SUM(I83:I89)</f>
        <v>3610138.6760000004</v>
      </c>
      <c r="J90" s="64">
        <f>SUM(J83:J89)</f>
        <v>3900701.7876000004</v>
      </c>
      <c r="K90" s="88"/>
      <c r="L90" s="63"/>
      <c r="M90" s="63">
        <f>SUM(M83:M89)</f>
        <v>3159662.5080000004</v>
      </c>
      <c r="N90" s="64">
        <f>SUM(N83:N89)</f>
        <v>3441661.7319999998</v>
      </c>
      <c r="O90" s="88"/>
      <c r="P90" s="63"/>
      <c r="Q90" s="63">
        <f>SUM(Q83:Q89)</f>
        <v>3562476.5401199996</v>
      </c>
      <c r="R90" s="64">
        <f>SUM(R83:R89)</f>
        <v>3783417.9545400003</v>
      </c>
      <c r="S90" s="88"/>
      <c r="T90" s="63"/>
      <c r="U90" s="63">
        <f>SUM(U83:U89)</f>
        <v>3555007.6881200001</v>
      </c>
      <c r="V90" s="64">
        <f>SUM(V83:V89)</f>
        <v>3749219.4022399997</v>
      </c>
      <c r="W90" s="88"/>
      <c r="X90" s="63"/>
      <c r="Y90" s="63">
        <f>SUM(Y83:Y89)</f>
        <v>3636749.4094400001</v>
      </c>
      <c r="Z90" s="64">
        <f>SUM(Z83:Z89)</f>
        <v>3844624.2982800002</v>
      </c>
      <c r="AA90" s="88"/>
      <c r="AB90" s="63"/>
      <c r="AC90" s="63">
        <f>SUM(AC83:AC89)</f>
        <v>2877182.9207999995</v>
      </c>
      <c r="AD90" s="64">
        <f>SUM(AD83:AD89)</f>
        <v>2998761.0808000006</v>
      </c>
      <c r="AE90" s="88"/>
      <c r="AF90" s="63"/>
      <c r="AG90" s="63">
        <f>SUM(AG83:AG89)</f>
        <v>3945363.0609999998</v>
      </c>
      <c r="AH90" s="64">
        <f>SUM(AH83:AH89)</f>
        <v>4298855.8710000003</v>
      </c>
      <c r="AI90" s="88"/>
      <c r="AJ90" s="63"/>
      <c r="AK90" s="63">
        <f>SUM(AK83:AK89)</f>
        <v>3241161.3909999998</v>
      </c>
      <c r="AL90" s="64">
        <f>SUM(AL83:AL89)</f>
        <v>3590352.4604000002</v>
      </c>
      <c r="AM90" s="88"/>
      <c r="AN90" s="63"/>
      <c r="AO90" s="63">
        <f>SUM(AO83:AO89)</f>
        <v>3193090.4850000003</v>
      </c>
      <c r="AP90" s="64">
        <f>SUM(AP83:AP89)</f>
        <v>3506436.1872000005</v>
      </c>
      <c r="AQ90" s="88"/>
      <c r="AR90" s="63"/>
      <c r="AS90" s="63">
        <f>SUM(AS83:AS89)</f>
        <v>3431757.3089999999</v>
      </c>
      <c r="AT90" s="64">
        <f>SUM(AT83:AT89)</f>
        <v>3701385.2968000006</v>
      </c>
      <c r="AU90" s="88"/>
      <c r="AV90" s="63"/>
      <c r="AW90" s="63">
        <f>SUM(AW83:AW89)</f>
        <v>2055738.642</v>
      </c>
      <c r="AX90" s="64">
        <f>SUM(AX83:AX89)</f>
        <v>2363852.2458000001</v>
      </c>
      <c r="AY90" s="88"/>
      <c r="AZ90" s="63"/>
      <c r="BA90" s="63">
        <f>SUM(BA83:BA89)</f>
        <v>4227590.3839999996</v>
      </c>
      <c r="BB90" s="64">
        <f>SUM(BB83:BB89)</f>
        <v>4763564.9139999999</v>
      </c>
      <c r="BC90" s="88"/>
      <c r="BD90" s="63"/>
      <c r="BE90" s="63">
        <f>SUM(BE83:BE89)</f>
        <v>40495919.014480002</v>
      </c>
      <c r="BF90" s="64">
        <f>SUM(BF83:BF89)</f>
        <v>43942833.230659999</v>
      </c>
    </row>
    <row r="91" spans="1:67">
      <c r="G91" s="70"/>
      <c r="H91" s="71"/>
      <c r="I91" s="71"/>
      <c r="J91" s="72"/>
      <c r="K91" s="70"/>
      <c r="L91" s="71"/>
      <c r="M91" s="71"/>
      <c r="N91" s="72"/>
      <c r="O91" s="70"/>
      <c r="P91" s="71"/>
      <c r="Q91" s="71"/>
      <c r="R91" s="72"/>
      <c r="S91" s="70"/>
      <c r="T91" s="71"/>
      <c r="U91" s="71"/>
      <c r="V91" s="72"/>
      <c r="W91" s="70"/>
      <c r="X91" s="71"/>
      <c r="Y91" s="71"/>
      <c r="Z91" s="72"/>
      <c r="AA91" s="70"/>
      <c r="AB91" s="71"/>
      <c r="AC91" s="71"/>
      <c r="AD91" s="72"/>
      <c r="AE91" s="70"/>
      <c r="AF91" s="71"/>
      <c r="AG91" s="71"/>
      <c r="AH91" s="72"/>
      <c r="AI91" s="70"/>
      <c r="AJ91" s="71"/>
      <c r="AK91" s="71"/>
      <c r="AL91" s="72"/>
      <c r="AM91" s="70"/>
      <c r="AN91" s="71"/>
      <c r="AO91" s="71"/>
      <c r="AP91" s="72"/>
      <c r="AQ91" s="70"/>
      <c r="AR91" s="71"/>
      <c r="AS91" s="71"/>
      <c r="AT91" s="72"/>
      <c r="AU91" s="70"/>
      <c r="AV91" s="71"/>
      <c r="AW91" s="71"/>
      <c r="AX91" s="72"/>
      <c r="AY91" s="70"/>
      <c r="AZ91" s="71"/>
      <c r="BA91" s="71"/>
      <c r="BB91" s="72"/>
      <c r="BC91" s="70"/>
      <c r="BD91" s="71"/>
      <c r="BE91" s="71"/>
      <c r="BF91" s="72"/>
      <c r="BL91" s="36" t="s">
        <v>69</v>
      </c>
      <c r="BO91" s="89"/>
    </row>
    <row r="93" spans="1:67">
      <c r="I93" s="89">
        <f>I74+I63+I52+I41+I30+I19+I8</f>
        <v>354921.43799999991</v>
      </c>
      <c r="J93" s="89">
        <f>J74+J63+J52+J41+J30+J19+J8</f>
        <v>507672.13340000005</v>
      </c>
      <c r="K93" s="36">
        <f>J93/I93-1</f>
        <v>0.43037889246915584</v>
      </c>
    </row>
    <row r="94" spans="1:67">
      <c r="I94" s="89">
        <f>I93-I74</f>
        <v>555319.43799999985</v>
      </c>
      <c r="J94" s="89">
        <f>J93-J74</f>
        <v>609692.93339999998</v>
      </c>
    </row>
    <row r="105" ht="64.5" customHeight="1"/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69"/>
  <sheetViews>
    <sheetView showGridLines="0" topLeftCell="A47" workbookViewId="0">
      <pane xSplit="6" ySplit="5" topLeftCell="O76" activePane="bottomRight" state="frozen"/>
      <selection activeCell="A47" sqref="A47"/>
      <selection pane="topRight" activeCell="G47" sqref="G47"/>
      <selection pane="bottomLeft" activeCell="A52" sqref="A52"/>
      <selection pane="bottomRight" activeCell="T170" sqref="T170"/>
    </sheetView>
  </sheetViews>
  <sheetFormatPr defaultColWidth="9.21875" defaultRowHeight="12"/>
  <cols>
    <col min="1" max="1" width="15.77734375" style="91" customWidth="1"/>
    <col min="2" max="2" width="24.77734375" style="91" customWidth="1"/>
    <col min="3" max="3" width="13.21875" style="91" bestFit="1" customWidth="1"/>
    <col min="4" max="4" width="8.5546875" style="91" bestFit="1" customWidth="1"/>
    <col min="5" max="5" width="29.21875" style="91" bestFit="1" customWidth="1"/>
    <col min="6" max="6" width="12" style="91" bestFit="1" customWidth="1"/>
    <col min="7" max="7" width="9.5546875" style="91" bestFit="1" customWidth="1"/>
    <col min="8" max="9" width="10" style="91" bestFit="1" customWidth="1"/>
    <col min="10" max="10" width="13.5546875" style="91" bestFit="1" customWidth="1"/>
    <col min="11" max="11" width="12.5546875" style="91" bestFit="1" customWidth="1"/>
    <col min="12" max="12" width="17.21875" style="91" bestFit="1" customWidth="1"/>
    <col min="13" max="13" width="14.5546875" style="91" bestFit="1" customWidth="1"/>
    <col min="14" max="14" width="9.77734375" style="91" bestFit="1" customWidth="1"/>
    <col min="15" max="15" width="13.44140625" style="91" bestFit="1" customWidth="1"/>
    <col min="16" max="16" width="4.21875" style="91" customWidth="1"/>
    <col min="17" max="17" width="10" style="91" bestFit="1" customWidth="1"/>
    <col min="18" max="18" width="8.77734375" style="91" bestFit="1" customWidth="1"/>
    <col min="19" max="19" width="16.5546875" style="91" bestFit="1" customWidth="1"/>
    <col min="20" max="22" width="9.5546875" style="91" bestFit="1" customWidth="1"/>
    <col min="23" max="16384" width="9.21875" style="91"/>
  </cols>
  <sheetData>
    <row r="1" spans="1:2" ht="31.2">
      <c r="A1" s="90" t="s">
        <v>70</v>
      </c>
    </row>
    <row r="2" spans="1:2" ht="15">
      <c r="A2" s="92"/>
    </row>
    <row r="3" spans="1:2" ht="39.6">
      <c r="A3" s="93" t="s">
        <v>71</v>
      </c>
    </row>
    <row r="4" spans="1:2" ht="15">
      <c r="A4" s="92"/>
    </row>
    <row r="5" spans="1:2" ht="26.4">
      <c r="A5" s="93" t="s">
        <v>72</v>
      </c>
    </row>
    <row r="6" spans="1:2" ht="15">
      <c r="A6" s="92"/>
    </row>
    <row r="7" spans="1:2" ht="26.4">
      <c r="A7" s="93" t="s">
        <v>73</v>
      </c>
    </row>
    <row r="8" spans="1:2" ht="15">
      <c r="A8" s="92"/>
    </row>
    <row r="9" spans="1:2" ht="15.75" customHeight="1">
      <c r="A9" s="154" t="s">
        <v>74</v>
      </c>
      <c r="B9" s="154"/>
    </row>
    <row r="10" spans="1:2">
      <c r="A10" s="94" t="s">
        <v>12</v>
      </c>
      <c r="B10" s="94" t="s">
        <v>27</v>
      </c>
    </row>
    <row r="11" spans="1:2">
      <c r="A11" s="94"/>
      <c r="B11" s="94" t="s">
        <v>33</v>
      </c>
    </row>
    <row r="12" spans="1:2">
      <c r="A12" s="94"/>
      <c r="B12" s="94" t="s">
        <v>30</v>
      </c>
    </row>
    <row r="13" spans="1:2">
      <c r="A13" s="94"/>
      <c r="B13" s="94" t="s">
        <v>36</v>
      </c>
    </row>
    <row r="14" spans="1:2">
      <c r="A14" s="94"/>
      <c r="B14" s="94" t="s">
        <v>39</v>
      </c>
    </row>
    <row r="15" spans="1:2">
      <c r="A15" s="94"/>
      <c r="B15" s="94" t="s">
        <v>42</v>
      </c>
    </row>
    <row r="16" spans="1:2">
      <c r="A16" s="94"/>
      <c r="B16" s="94" t="s">
        <v>44</v>
      </c>
    </row>
    <row r="17" spans="1:2" ht="21">
      <c r="A17" s="94" t="s">
        <v>15</v>
      </c>
      <c r="B17" s="94" t="s">
        <v>75</v>
      </c>
    </row>
    <row r="18" spans="1:2" ht="21">
      <c r="A18" s="94"/>
      <c r="B18" s="94" t="s">
        <v>76</v>
      </c>
    </row>
    <row r="19" spans="1:2" ht="21">
      <c r="A19" s="94"/>
      <c r="B19" s="94" t="s">
        <v>77</v>
      </c>
    </row>
    <row r="20" spans="1:2" ht="21">
      <c r="A20" s="94"/>
      <c r="B20" s="94" t="s">
        <v>78</v>
      </c>
    </row>
    <row r="21" spans="1:2" ht="21">
      <c r="A21" s="94"/>
      <c r="B21" s="94" t="s">
        <v>79</v>
      </c>
    </row>
    <row r="22" spans="1:2">
      <c r="A22" s="94" t="s">
        <v>80</v>
      </c>
      <c r="B22" s="94" t="s">
        <v>21</v>
      </c>
    </row>
    <row r="23" spans="1:2">
      <c r="A23" s="94"/>
      <c r="B23" s="94" t="s">
        <v>3</v>
      </c>
    </row>
    <row r="24" spans="1:2">
      <c r="A24" s="94"/>
      <c r="B24" s="94" t="s">
        <v>4</v>
      </c>
    </row>
    <row r="25" spans="1:2">
      <c r="A25" s="94"/>
      <c r="B25" s="94" t="s">
        <v>5</v>
      </c>
    </row>
    <row r="26" spans="1:2">
      <c r="A26" s="94"/>
      <c r="B26" s="94" t="s">
        <v>6</v>
      </c>
    </row>
    <row r="27" spans="1:2">
      <c r="A27" s="94"/>
      <c r="B27" s="94" t="s">
        <v>7</v>
      </c>
    </row>
    <row r="28" spans="1:2">
      <c r="A28" s="94"/>
      <c r="B28" s="94" t="s">
        <v>23</v>
      </c>
    </row>
    <row r="29" spans="1:2">
      <c r="A29" s="94"/>
      <c r="B29" s="94" t="s">
        <v>8</v>
      </c>
    </row>
    <row r="30" spans="1:2">
      <c r="A30" s="94"/>
      <c r="B30" s="94" t="s">
        <v>9</v>
      </c>
    </row>
    <row r="31" spans="1:2">
      <c r="A31" s="94"/>
      <c r="B31" s="94" t="s">
        <v>24</v>
      </c>
    </row>
    <row r="32" spans="1:2">
      <c r="A32" s="94"/>
      <c r="B32" s="94" t="s">
        <v>10</v>
      </c>
    </row>
    <row r="33" spans="1:2">
      <c r="A33" s="94"/>
      <c r="B33" s="94" t="s">
        <v>11</v>
      </c>
    </row>
    <row r="34" spans="1:2">
      <c r="A34" s="94" t="s">
        <v>81</v>
      </c>
      <c r="B34" s="94" t="s">
        <v>82</v>
      </c>
    </row>
    <row r="35" spans="1:2">
      <c r="A35" s="94"/>
      <c r="B35" s="94" t="s">
        <v>83</v>
      </c>
    </row>
    <row r="36" spans="1:2">
      <c r="A36" s="94"/>
      <c r="B36" s="94" t="s">
        <v>84</v>
      </c>
    </row>
    <row r="37" spans="1:2">
      <c r="A37" s="94"/>
      <c r="B37" s="94" t="s">
        <v>85</v>
      </c>
    </row>
    <row r="38" spans="1:2">
      <c r="A38" s="94"/>
      <c r="B38" s="94" t="s">
        <v>86</v>
      </c>
    </row>
    <row r="39" spans="1:2">
      <c r="A39" s="94"/>
      <c r="B39" s="94" t="s">
        <v>87</v>
      </c>
    </row>
    <row r="40" spans="1:2">
      <c r="A40" s="94"/>
      <c r="B40" s="94" t="s">
        <v>88</v>
      </c>
    </row>
    <row r="41" spans="1:2">
      <c r="A41" s="94"/>
      <c r="B41" s="94" t="s">
        <v>89</v>
      </c>
    </row>
    <row r="42" spans="1:2">
      <c r="A42" s="94"/>
      <c r="B42" s="94" t="s">
        <v>90</v>
      </c>
    </row>
    <row r="43" spans="1:2">
      <c r="A43" s="94"/>
      <c r="B43" s="94" t="s">
        <v>91</v>
      </c>
    </row>
    <row r="44" spans="1:2">
      <c r="A44" s="94"/>
      <c r="B44" s="94" t="s">
        <v>92</v>
      </c>
    </row>
    <row r="45" spans="1:2">
      <c r="A45" s="94"/>
      <c r="B45" s="94" t="s">
        <v>93</v>
      </c>
    </row>
    <row r="46" spans="1:2">
      <c r="A46" s="94"/>
      <c r="B46" s="94" t="s">
        <v>94</v>
      </c>
    </row>
    <row r="47" spans="1:2">
      <c r="A47" s="94" t="s">
        <v>95</v>
      </c>
      <c r="B47" s="94" t="s">
        <v>26</v>
      </c>
    </row>
    <row r="48" spans="1:2">
      <c r="A48" s="94" t="s">
        <v>96</v>
      </c>
      <c r="B48" s="94" t="s">
        <v>26</v>
      </c>
    </row>
    <row r="49" spans="1:25" ht="15.6" thickBot="1">
      <c r="A49" s="92"/>
    </row>
    <row r="50" spans="1:25" ht="21" thickBot="1">
      <c r="A50" s="155"/>
      <c r="B50" s="156"/>
      <c r="C50" s="156"/>
      <c r="D50" s="156"/>
      <c r="E50" s="157"/>
      <c r="F50" s="95"/>
      <c r="G50" s="96" t="s">
        <v>82</v>
      </c>
      <c r="H50" s="96" t="s">
        <v>83</v>
      </c>
      <c r="I50" s="96" t="s">
        <v>84</v>
      </c>
      <c r="J50" s="96" t="s">
        <v>85</v>
      </c>
      <c r="K50" s="96" t="s">
        <v>86</v>
      </c>
      <c r="L50" s="96" t="s">
        <v>87</v>
      </c>
      <c r="M50" s="96" t="s">
        <v>88</v>
      </c>
      <c r="N50" s="96" t="s">
        <v>89</v>
      </c>
      <c r="O50" s="96" t="s">
        <v>90</v>
      </c>
      <c r="P50" s="96" t="s">
        <v>91</v>
      </c>
      <c r="Q50" s="96" t="s">
        <v>92</v>
      </c>
      <c r="R50" s="96" t="s">
        <v>93</v>
      </c>
      <c r="S50" s="96" t="s">
        <v>94</v>
      </c>
      <c r="T50" s="97" t="s">
        <v>97</v>
      </c>
      <c r="U50" s="98" t="s">
        <v>98</v>
      </c>
      <c r="V50" s="97" t="s">
        <v>99</v>
      </c>
      <c r="W50" s="97" t="s">
        <v>100</v>
      </c>
      <c r="X50" s="97" t="s">
        <v>101</v>
      </c>
      <c r="Y50" s="97" t="s">
        <v>102</v>
      </c>
    </row>
    <row r="51" spans="1:25" ht="12.6" thickBot="1">
      <c r="A51" s="96" t="s">
        <v>96</v>
      </c>
      <c r="B51" s="96" t="s">
        <v>103</v>
      </c>
      <c r="C51" s="96" t="s">
        <v>12</v>
      </c>
      <c r="D51" s="158" t="s">
        <v>15</v>
      </c>
      <c r="E51" s="159"/>
      <c r="F51" s="96" t="s">
        <v>80</v>
      </c>
      <c r="G51" s="95" t="s">
        <v>82</v>
      </c>
      <c r="H51" s="95"/>
      <c r="I51" s="95" t="s">
        <v>84</v>
      </c>
      <c r="J51" s="95" t="s">
        <v>104</v>
      </c>
      <c r="K51" s="95" t="s">
        <v>104</v>
      </c>
      <c r="L51" s="95" t="s">
        <v>104</v>
      </c>
      <c r="M51" s="99"/>
      <c r="N51" s="95" t="s">
        <v>104</v>
      </c>
      <c r="O51" s="95" t="s">
        <v>104</v>
      </c>
      <c r="P51" s="95" t="s">
        <v>104</v>
      </c>
      <c r="Q51" s="95" t="s">
        <v>104</v>
      </c>
      <c r="R51" s="95" t="s">
        <v>104</v>
      </c>
      <c r="S51" s="95" t="s">
        <v>104</v>
      </c>
      <c r="T51" s="100"/>
      <c r="U51" s="100"/>
      <c r="V51" s="100"/>
      <c r="W51" s="100" t="s">
        <v>83</v>
      </c>
      <c r="X51" s="100" t="s">
        <v>83</v>
      </c>
      <c r="Y51" s="100" t="s">
        <v>104</v>
      </c>
    </row>
    <row r="52" spans="1:25" ht="12.6" thickBot="1">
      <c r="A52" s="96" t="s">
        <v>26</v>
      </c>
      <c r="B52" s="96" t="s">
        <v>105</v>
      </c>
      <c r="C52" s="96" t="s">
        <v>27</v>
      </c>
      <c r="D52" s="96" t="s">
        <v>54</v>
      </c>
      <c r="E52" s="96" t="s">
        <v>20</v>
      </c>
      <c r="F52" s="96" t="s">
        <v>21</v>
      </c>
      <c r="G52" s="101">
        <v>4464000</v>
      </c>
      <c r="H52" s="102"/>
      <c r="I52" s="103">
        <v>23662</v>
      </c>
      <c r="J52" s="103">
        <v>500</v>
      </c>
      <c r="K52" s="103">
        <v>74798.52</v>
      </c>
      <c r="L52" s="103">
        <v>34328.160000000003</v>
      </c>
      <c r="M52" s="102"/>
      <c r="N52" s="103">
        <v>2602.87</v>
      </c>
      <c r="O52" s="103">
        <v>91869.119999999995</v>
      </c>
      <c r="P52" s="103">
        <v>0</v>
      </c>
      <c r="Q52" s="103">
        <v>10044</v>
      </c>
      <c r="R52" s="103">
        <v>3019.41</v>
      </c>
      <c r="S52" s="102"/>
      <c r="T52" s="104">
        <v>7985.9</v>
      </c>
      <c r="U52" s="104">
        <v>7860.9</v>
      </c>
      <c r="V52" s="104">
        <v>7815.6</v>
      </c>
      <c r="W52" s="105"/>
      <c r="X52" s="105"/>
      <c r="Y52" s="105"/>
    </row>
    <row r="53" spans="1:25" ht="12.6" thickBot="1">
      <c r="A53" s="96" t="s">
        <v>26</v>
      </c>
      <c r="B53" s="96" t="s">
        <v>105</v>
      </c>
      <c r="C53" s="96" t="s">
        <v>27</v>
      </c>
      <c r="D53" s="96" t="s">
        <v>54</v>
      </c>
      <c r="E53" s="96" t="s">
        <v>20</v>
      </c>
      <c r="F53" s="96" t="s">
        <v>3</v>
      </c>
      <c r="G53" s="106">
        <v>4896000</v>
      </c>
      <c r="H53" s="107"/>
      <c r="I53" s="108">
        <v>24012</v>
      </c>
      <c r="J53" s="108">
        <v>500</v>
      </c>
      <c r="K53" s="108">
        <v>75804.67</v>
      </c>
      <c r="L53" s="108">
        <v>37650.239999999998</v>
      </c>
      <c r="M53" s="107"/>
      <c r="N53" s="108">
        <v>2641.28</v>
      </c>
      <c r="O53" s="108">
        <v>100759.67999999999</v>
      </c>
      <c r="P53" s="108">
        <v>0</v>
      </c>
      <c r="Q53" s="108">
        <v>11358.72</v>
      </c>
      <c r="R53" s="108">
        <v>2264.27</v>
      </c>
      <c r="S53" s="107"/>
      <c r="T53" s="109">
        <v>8075.4</v>
      </c>
      <c r="U53" s="109">
        <v>8075.4</v>
      </c>
      <c r="V53" s="109">
        <v>7860.9</v>
      </c>
      <c r="W53" s="110"/>
      <c r="X53" s="110"/>
      <c r="Y53" s="110"/>
    </row>
    <row r="54" spans="1:25" ht="12.6" thickBot="1">
      <c r="A54" s="96" t="s">
        <v>26</v>
      </c>
      <c r="B54" s="96" t="s">
        <v>105</v>
      </c>
      <c r="C54" s="96" t="s">
        <v>27</v>
      </c>
      <c r="D54" s="96" t="s">
        <v>54</v>
      </c>
      <c r="E54" s="96" t="s">
        <v>20</v>
      </c>
      <c r="F54" s="96" t="s">
        <v>4</v>
      </c>
      <c r="G54" s="101">
        <v>4896000</v>
      </c>
      <c r="H54" s="102"/>
      <c r="I54" s="103">
        <v>24058</v>
      </c>
      <c r="J54" s="103">
        <v>500</v>
      </c>
      <c r="K54" s="103">
        <v>76047.23</v>
      </c>
      <c r="L54" s="103">
        <v>37650.239999999998</v>
      </c>
      <c r="M54" s="102"/>
      <c r="N54" s="103">
        <v>2646.38</v>
      </c>
      <c r="O54" s="103">
        <v>100759.67999999999</v>
      </c>
      <c r="P54" s="103">
        <v>0</v>
      </c>
      <c r="Q54" s="103">
        <v>20465.28</v>
      </c>
      <c r="R54" s="103">
        <v>3404.38</v>
      </c>
      <c r="S54" s="102"/>
      <c r="T54" s="104">
        <v>8121.5</v>
      </c>
      <c r="U54" s="104">
        <v>7991.1</v>
      </c>
      <c r="V54" s="104">
        <v>7945.4</v>
      </c>
      <c r="W54" s="105"/>
      <c r="X54" s="105"/>
      <c r="Y54" s="105"/>
    </row>
    <row r="55" spans="1:25" ht="12.6" thickBot="1">
      <c r="A55" s="96" t="s">
        <v>26</v>
      </c>
      <c r="B55" s="96" t="s">
        <v>105</v>
      </c>
      <c r="C55" s="96" t="s">
        <v>27</v>
      </c>
      <c r="D55" s="96" t="s">
        <v>54</v>
      </c>
      <c r="E55" s="96" t="s">
        <v>20</v>
      </c>
      <c r="F55" s="96" t="s">
        <v>5</v>
      </c>
      <c r="G55" s="106">
        <v>4080000</v>
      </c>
      <c r="H55" s="107"/>
      <c r="I55" s="108">
        <v>23787</v>
      </c>
      <c r="J55" s="108">
        <v>500</v>
      </c>
      <c r="K55" s="108">
        <v>75142.27</v>
      </c>
      <c r="L55" s="108">
        <v>31375.200000000001</v>
      </c>
      <c r="M55" s="107"/>
      <c r="N55" s="108">
        <v>2616.62</v>
      </c>
      <c r="O55" s="108">
        <v>90372</v>
      </c>
      <c r="P55" s="108">
        <v>0</v>
      </c>
      <c r="Q55" s="108">
        <v>16972.8</v>
      </c>
      <c r="R55" s="108">
        <v>3189.59</v>
      </c>
      <c r="S55" s="107"/>
      <c r="T55" s="109">
        <v>7985.9</v>
      </c>
      <c r="U55" s="109">
        <v>7985.9</v>
      </c>
      <c r="V55" s="109">
        <v>7815.6</v>
      </c>
      <c r="W55" s="110"/>
      <c r="X55" s="110"/>
      <c r="Y55" s="110"/>
    </row>
    <row r="56" spans="1:25" ht="12.6" thickBot="1">
      <c r="A56" s="96" t="s">
        <v>26</v>
      </c>
      <c r="B56" s="96" t="s">
        <v>105</v>
      </c>
      <c r="C56" s="96" t="s">
        <v>27</v>
      </c>
      <c r="D56" s="96" t="s">
        <v>54</v>
      </c>
      <c r="E56" s="96" t="s">
        <v>20</v>
      </c>
      <c r="F56" s="96" t="s">
        <v>6</v>
      </c>
      <c r="G56" s="101">
        <v>5328000</v>
      </c>
      <c r="H56" s="102"/>
      <c r="I56" s="103">
        <v>25384</v>
      </c>
      <c r="J56" s="103">
        <v>500</v>
      </c>
      <c r="K56" s="103">
        <v>80310.3</v>
      </c>
      <c r="L56" s="103">
        <v>40972.32</v>
      </c>
      <c r="M56" s="102"/>
      <c r="N56" s="103">
        <v>2792.26</v>
      </c>
      <c r="O56" s="103">
        <v>118015.2</v>
      </c>
      <c r="P56" s="103">
        <v>0</v>
      </c>
      <c r="Q56" s="103">
        <v>17795.52</v>
      </c>
      <c r="R56" s="103">
        <v>468.69</v>
      </c>
      <c r="S56" s="102"/>
      <c r="T56" s="104">
        <v>8504.5</v>
      </c>
      <c r="U56" s="104">
        <v>8459.5</v>
      </c>
      <c r="V56" s="104">
        <v>8420.1</v>
      </c>
      <c r="W56" s="105"/>
      <c r="X56" s="105"/>
      <c r="Y56" s="105"/>
    </row>
    <row r="57" spans="1:25" ht="12.6" thickBot="1">
      <c r="A57" s="96" t="s">
        <v>26</v>
      </c>
      <c r="B57" s="96" t="s">
        <v>105</v>
      </c>
      <c r="C57" s="96" t="s">
        <v>27</v>
      </c>
      <c r="D57" s="96" t="s">
        <v>54</v>
      </c>
      <c r="E57" s="96" t="s">
        <v>20</v>
      </c>
      <c r="F57" s="96" t="s">
        <v>7</v>
      </c>
      <c r="G57" s="106">
        <v>4920000</v>
      </c>
      <c r="H57" s="107"/>
      <c r="I57" s="108">
        <v>24435</v>
      </c>
      <c r="J57" s="108">
        <v>500</v>
      </c>
      <c r="K57" s="108">
        <v>77330.03</v>
      </c>
      <c r="L57" s="108">
        <v>37834.800000000003</v>
      </c>
      <c r="M57" s="107"/>
      <c r="N57" s="108">
        <v>2687.88</v>
      </c>
      <c r="O57" s="108">
        <v>108978</v>
      </c>
      <c r="P57" s="108">
        <v>0</v>
      </c>
      <c r="Q57" s="108">
        <v>11512.8</v>
      </c>
      <c r="R57" s="108">
        <v>453.8</v>
      </c>
      <c r="S57" s="107"/>
      <c r="T57" s="109">
        <v>8160</v>
      </c>
      <c r="U57" s="109">
        <v>8160</v>
      </c>
      <c r="V57" s="109">
        <v>8115.3</v>
      </c>
      <c r="W57" s="110"/>
      <c r="X57" s="110"/>
      <c r="Y57" s="110"/>
    </row>
    <row r="58" spans="1:25" ht="12.6" thickBot="1">
      <c r="A58" s="96" t="s">
        <v>26</v>
      </c>
      <c r="B58" s="96" t="s">
        <v>105</v>
      </c>
      <c r="C58" s="96" t="s">
        <v>27</v>
      </c>
      <c r="D58" s="96" t="s">
        <v>54</v>
      </c>
      <c r="E58" s="96" t="s">
        <v>20</v>
      </c>
      <c r="F58" s="96" t="s">
        <v>23</v>
      </c>
      <c r="G58" s="101">
        <v>4908000</v>
      </c>
      <c r="H58" s="102"/>
      <c r="I58" s="103">
        <v>25052</v>
      </c>
      <c r="J58" s="103">
        <v>500</v>
      </c>
      <c r="K58" s="103">
        <v>79329.740000000005</v>
      </c>
      <c r="L58" s="103">
        <v>37742.519999999997</v>
      </c>
      <c r="M58" s="102"/>
      <c r="N58" s="103">
        <v>2755.68</v>
      </c>
      <c r="O58" s="103">
        <v>108712.2</v>
      </c>
      <c r="P58" s="103">
        <v>0</v>
      </c>
      <c r="Q58" s="103">
        <v>10846.68</v>
      </c>
      <c r="R58" s="103">
        <v>455.78</v>
      </c>
      <c r="S58" s="102"/>
      <c r="T58" s="104">
        <v>8350.5</v>
      </c>
      <c r="U58" s="104">
        <v>8350.5</v>
      </c>
      <c r="V58" s="104">
        <v>8350.5</v>
      </c>
      <c r="W58" s="105"/>
      <c r="X58" s="105"/>
      <c r="Y58" s="105"/>
    </row>
    <row r="59" spans="1:25" ht="12.6" thickBot="1">
      <c r="A59" s="96" t="s">
        <v>26</v>
      </c>
      <c r="B59" s="96" t="s">
        <v>105</v>
      </c>
      <c r="C59" s="96" t="s">
        <v>27</v>
      </c>
      <c r="D59" s="96" t="s">
        <v>54</v>
      </c>
      <c r="E59" s="96" t="s">
        <v>20</v>
      </c>
      <c r="F59" s="96" t="s">
        <v>8</v>
      </c>
      <c r="G59" s="106">
        <v>4392000</v>
      </c>
      <c r="H59" s="107"/>
      <c r="I59" s="108">
        <v>24173</v>
      </c>
      <c r="J59" s="108">
        <v>500</v>
      </c>
      <c r="K59" s="108">
        <v>76083.72</v>
      </c>
      <c r="L59" s="108">
        <v>33774.480000000003</v>
      </c>
      <c r="M59" s="107"/>
      <c r="N59" s="108">
        <v>2659.05</v>
      </c>
      <c r="O59" s="108">
        <v>97282.8</v>
      </c>
      <c r="P59" s="108">
        <v>0</v>
      </c>
      <c r="Q59" s="108">
        <v>13483.44</v>
      </c>
      <c r="R59" s="108">
        <v>469.95</v>
      </c>
      <c r="S59" s="107"/>
      <c r="T59" s="109">
        <v>8200.6</v>
      </c>
      <c r="U59" s="109">
        <v>8200.6</v>
      </c>
      <c r="V59" s="109">
        <v>7771.9</v>
      </c>
      <c r="W59" s="110"/>
      <c r="X59" s="110"/>
      <c r="Y59" s="110"/>
    </row>
    <row r="60" spans="1:25" ht="12.6" thickBot="1">
      <c r="A60" s="96" t="s">
        <v>26</v>
      </c>
      <c r="B60" s="96" t="s">
        <v>105</v>
      </c>
      <c r="C60" s="96" t="s">
        <v>27</v>
      </c>
      <c r="D60" s="96" t="s">
        <v>54</v>
      </c>
      <c r="E60" s="96" t="s">
        <v>20</v>
      </c>
      <c r="F60" s="96" t="s">
        <v>9</v>
      </c>
      <c r="G60" s="101">
        <v>4992000</v>
      </c>
      <c r="H60" s="102"/>
      <c r="I60" s="103">
        <v>25073</v>
      </c>
      <c r="J60" s="103">
        <v>500</v>
      </c>
      <c r="K60" s="103">
        <v>79351.899999999994</v>
      </c>
      <c r="L60" s="103">
        <v>38388.480000000003</v>
      </c>
      <c r="M60" s="102"/>
      <c r="N60" s="103">
        <v>2758.03</v>
      </c>
      <c r="O60" s="103">
        <v>110572.8</v>
      </c>
      <c r="P60" s="103">
        <v>0</v>
      </c>
      <c r="Q60" s="103">
        <v>11182.08</v>
      </c>
      <c r="R60" s="103">
        <v>631.16</v>
      </c>
      <c r="S60" s="102"/>
      <c r="T60" s="104">
        <v>8371.7999999999993</v>
      </c>
      <c r="U60" s="104">
        <v>8371.7999999999993</v>
      </c>
      <c r="V60" s="104">
        <v>8329.4</v>
      </c>
      <c r="W60" s="105"/>
      <c r="X60" s="105"/>
      <c r="Y60" s="105"/>
    </row>
    <row r="61" spans="1:25" ht="12.6" thickBot="1">
      <c r="A61" s="96" t="s">
        <v>26</v>
      </c>
      <c r="B61" s="96" t="s">
        <v>105</v>
      </c>
      <c r="C61" s="96" t="s">
        <v>27</v>
      </c>
      <c r="D61" s="96" t="s">
        <v>54</v>
      </c>
      <c r="E61" s="96" t="s">
        <v>20</v>
      </c>
      <c r="F61" s="96" t="s">
        <v>24</v>
      </c>
      <c r="G61" s="106">
        <v>5664000</v>
      </c>
      <c r="H61" s="107"/>
      <c r="I61" s="108">
        <v>24903</v>
      </c>
      <c r="J61" s="108">
        <v>500</v>
      </c>
      <c r="K61" s="108">
        <v>78765.570000000007</v>
      </c>
      <c r="L61" s="108">
        <v>43556.160000000003</v>
      </c>
      <c r="M61" s="107"/>
      <c r="N61" s="108">
        <v>2739.33</v>
      </c>
      <c r="O61" s="108">
        <v>125457.60000000001</v>
      </c>
      <c r="P61" s="108">
        <v>0</v>
      </c>
      <c r="Q61" s="108">
        <v>15009.6</v>
      </c>
      <c r="R61" s="108">
        <v>1010.91</v>
      </c>
      <c r="S61" s="107"/>
      <c r="T61" s="109">
        <v>8329.9</v>
      </c>
      <c r="U61" s="109">
        <v>8329.9</v>
      </c>
      <c r="V61" s="109">
        <v>8243.2000000000007</v>
      </c>
      <c r="W61" s="110"/>
      <c r="X61" s="110"/>
      <c r="Y61" s="110"/>
    </row>
    <row r="62" spans="1:25" ht="12.6" thickBot="1">
      <c r="A62" s="96" t="s">
        <v>26</v>
      </c>
      <c r="B62" s="96" t="s">
        <v>105</v>
      </c>
      <c r="C62" s="96" t="s">
        <v>27</v>
      </c>
      <c r="D62" s="96" t="s">
        <v>54</v>
      </c>
      <c r="E62" s="96" t="s">
        <v>20</v>
      </c>
      <c r="F62" s="96" t="s">
        <v>10</v>
      </c>
      <c r="G62" s="101">
        <v>4920000</v>
      </c>
      <c r="H62" s="102"/>
      <c r="I62" s="103">
        <v>25890</v>
      </c>
      <c r="J62" s="103">
        <v>500</v>
      </c>
      <c r="K62" s="103">
        <v>81984.039999999994</v>
      </c>
      <c r="L62" s="103">
        <v>37834.800000000003</v>
      </c>
      <c r="M62" s="102"/>
      <c r="N62" s="103">
        <v>2847.87</v>
      </c>
      <c r="O62" s="103">
        <v>108978</v>
      </c>
      <c r="P62" s="103">
        <v>0</v>
      </c>
      <c r="Q62" s="103">
        <v>15399.6</v>
      </c>
      <c r="R62" s="103">
        <v>1064.44</v>
      </c>
      <c r="S62" s="102"/>
      <c r="T62" s="104">
        <v>8629.9</v>
      </c>
      <c r="U62" s="104">
        <v>8629.9</v>
      </c>
      <c r="V62" s="104">
        <v>8629.9</v>
      </c>
      <c r="W62" s="105"/>
      <c r="X62" s="105"/>
      <c r="Y62" s="105"/>
    </row>
    <row r="63" spans="1:25" ht="12.6" thickBot="1">
      <c r="A63" s="96" t="s">
        <v>26</v>
      </c>
      <c r="B63" s="96" t="s">
        <v>105</v>
      </c>
      <c r="C63" s="96" t="s">
        <v>27</v>
      </c>
      <c r="D63" s="96" t="s">
        <v>54</v>
      </c>
      <c r="E63" s="96" t="s">
        <v>20</v>
      </c>
      <c r="F63" s="96" t="s">
        <v>11</v>
      </c>
      <c r="G63" s="106">
        <v>4692000</v>
      </c>
      <c r="H63" s="107"/>
      <c r="I63" s="108">
        <v>25125</v>
      </c>
      <c r="J63" s="108">
        <v>500</v>
      </c>
      <c r="K63" s="108">
        <v>79424.539999999994</v>
      </c>
      <c r="L63" s="108">
        <v>36081.480000000003</v>
      </c>
      <c r="M63" s="107"/>
      <c r="N63" s="108">
        <v>1758.78</v>
      </c>
      <c r="O63" s="108">
        <v>103927.8</v>
      </c>
      <c r="P63" s="108">
        <v>0</v>
      </c>
      <c r="Q63" s="108">
        <v>18533.400000000001</v>
      </c>
      <c r="R63" s="108">
        <v>0</v>
      </c>
      <c r="S63" s="107"/>
      <c r="T63" s="109">
        <v>8420.1</v>
      </c>
      <c r="U63" s="109">
        <v>8415.2000000000007</v>
      </c>
      <c r="V63" s="109">
        <v>8290</v>
      </c>
      <c r="W63" s="110"/>
      <c r="X63" s="110"/>
      <c r="Y63" s="110"/>
    </row>
    <row r="64" spans="1:25" ht="12.6" thickBot="1">
      <c r="A64" s="96" t="s">
        <v>26</v>
      </c>
      <c r="B64" s="96" t="s">
        <v>105</v>
      </c>
      <c r="C64" s="96" t="s">
        <v>27</v>
      </c>
      <c r="D64" s="96" t="s">
        <v>54</v>
      </c>
      <c r="E64" s="96" t="s">
        <v>20</v>
      </c>
      <c r="F64" s="111" t="s">
        <v>106</v>
      </c>
      <c r="G64" s="112">
        <v>58152000</v>
      </c>
      <c r="H64" s="113"/>
      <c r="I64" s="114">
        <v>295555</v>
      </c>
      <c r="J64" s="114">
        <v>6000</v>
      </c>
      <c r="K64" s="114">
        <v>934372.53</v>
      </c>
      <c r="L64" s="114">
        <v>447188.88</v>
      </c>
      <c r="M64" s="113"/>
      <c r="N64" s="114">
        <v>31506.03</v>
      </c>
      <c r="O64" s="114">
        <v>1265684.8799999999</v>
      </c>
      <c r="P64" s="114">
        <v>0</v>
      </c>
      <c r="Q64" s="114">
        <v>172603.92</v>
      </c>
      <c r="R64" s="114">
        <v>16432.38</v>
      </c>
      <c r="S64" s="113"/>
      <c r="T64" s="115">
        <v>99135.999999999985</v>
      </c>
      <c r="U64" s="115">
        <v>98830.699999999983</v>
      </c>
      <c r="V64" s="115">
        <v>97587.799999999988</v>
      </c>
      <c r="W64" s="116"/>
      <c r="X64" s="116"/>
      <c r="Y64" s="116"/>
    </row>
    <row r="65" spans="1:25" ht="12.6" thickBot="1">
      <c r="A65" s="96" t="s">
        <v>26</v>
      </c>
      <c r="B65" s="136" t="s">
        <v>107</v>
      </c>
      <c r="C65" s="136" t="s">
        <v>33</v>
      </c>
      <c r="D65" s="136" t="s">
        <v>108</v>
      </c>
      <c r="E65" s="136" t="s">
        <v>109</v>
      </c>
      <c r="F65" s="136" t="s">
        <v>21</v>
      </c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8">
        <v>-200398</v>
      </c>
      <c r="T65" s="139"/>
      <c r="U65" s="139"/>
      <c r="V65" s="139"/>
      <c r="W65" s="139"/>
      <c r="X65" s="139"/>
      <c r="Y65" s="139">
        <v>-34813.01</v>
      </c>
    </row>
    <row r="66" spans="1:25" ht="12.6" thickBot="1">
      <c r="A66" s="96" t="s">
        <v>26</v>
      </c>
      <c r="B66" s="136" t="s">
        <v>107</v>
      </c>
      <c r="C66" s="136" t="s">
        <v>33</v>
      </c>
      <c r="D66" s="136" t="s">
        <v>108</v>
      </c>
      <c r="E66" s="136" t="s">
        <v>109</v>
      </c>
      <c r="F66" s="136" t="s">
        <v>3</v>
      </c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8">
        <v>0</v>
      </c>
      <c r="T66" s="139"/>
      <c r="U66" s="139"/>
      <c r="V66" s="139"/>
      <c r="W66" s="140"/>
      <c r="X66" s="140"/>
      <c r="Y66" s="140">
        <v>-88.09</v>
      </c>
    </row>
    <row r="67" spans="1:25" ht="12.6" thickBot="1">
      <c r="A67" s="96" t="s">
        <v>26</v>
      </c>
      <c r="B67" s="136" t="s">
        <v>107</v>
      </c>
      <c r="C67" s="136" t="s">
        <v>33</v>
      </c>
      <c r="D67" s="136" t="s">
        <v>108</v>
      </c>
      <c r="E67" s="136" t="s">
        <v>109</v>
      </c>
      <c r="F67" s="136" t="s">
        <v>4</v>
      </c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8">
        <v>0</v>
      </c>
      <c r="T67" s="139"/>
      <c r="U67" s="139"/>
      <c r="V67" s="139"/>
      <c r="W67" s="140"/>
      <c r="X67" s="140"/>
      <c r="Y67" s="140">
        <v>0</v>
      </c>
    </row>
    <row r="68" spans="1:25" ht="12.6" thickBot="1">
      <c r="A68" s="96" t="s">
        <v>26</v>
      </c>
      <c r="B68" s="136" t="s">
        <v>107</v>
      </c>
      <c r="C68" s="136" t="s">
        <v>33</v>
      </c>
      <c r="D68" s="136" t="s">
        <v>108</v>
      </c>
      <c r="E68" s="136" t="s">
        <v>109</v>
      </c>
      <c r="F68" s="136" t="s">
        <v>5</v>
      </c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8">
        <v>0</v>
      </c>
      <c r="T68" s="139"/>
      <c r="U68" s="139"/>
      <c r="V68" s="139"/>
      <c r="W68" s="140"/>
      <c r="X68" s="140"/>
      <c r="Y68" s="140">
        <v>0</v>
      </c>
    </row>
    <row r="69" spans="1:25" ht="12.6" thickBot="1">
      <c r="A69" s="96" t="s">
        <v>26</v>
      </c>
      <c r="B69" s="136" t="s">
        <v>107</v>
      </c>
      <c r="C69" s="136" t="s">
        <v>33</v>
      </c>
      <c r="D69" s="136" t="s">
        <v>108</v>
      </c>
      <c r="E69" s="136" t="s">
        <v>109</v>
      </c>
      <c r="F69" s="136" t="s">
        <v>6</v>
      </c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8">
        <v>0</v>
      </c>
      <c r="T69" s="139"/>
      <c r="U69" s="139"/>
      <c r="V69" s="139"/>
      <c r="W69" s="140"/>
      <c r="X69" s="140"/>
      <c r="Y69" s="140">
        <v>341.93</v>
      </c>
    </row>
    <row r="70" spans="1:25" ht="12.6" thickBot="1">
      <c r="A70" s="96" t="s">
        <v>26</v>
      </c>
      <c r="B70" s="136" t="s">
        <v>107</v>
      </c>
      <c r="C70" s="136" t="s">
        <v>33</v>
      </c>
      <c r="D70" s="136" t="s">
        <v>108</v>
      </c>
      <c r="E70" s="136" t="s">
        <v>109</v>
      </c>
      <c r="F70" s="136" t="s">
        <v>7</v>
      </c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8">
        <v>0</v>
      </c>
      <c r="T70" s="139"/>
      <c r="U70" s="139"/>
      <c r="V70" s="139"/>
      <c r="W70" s="140"/>
      <c r="X70" s="140"/>
      <c r="Y70" s="140">
        <v>683.86</v>
      </c>
    </row>
    <row r="71" spans="1:25" ht="12.6" thickBot="1">
      <c r="A71" s="96" t="s">
        <v>26</v>
      </c>
      <c r="B71" s="136" t="s">
        <v>107</v>
      </c>
      <c r="C71" s="136" t="s">
        <v>33</v>
      </c>
      <c r="D71" s="136" t="s">
        <v>108</v>
      </c>
      <c r="E71" s="136" t="s">
        <v>109</v>
      </c>
      <c r="F71" s="136" t="s">
        <v>23</v>
      </c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8">
        <v>0</v>
      </c>
      <c r="T71" s="139"/>
      <c r="U71" s="139"/>
      <c r="V71" s="139"/>
      <c r="W71" s="140"/>
      <c r="X71" s="140"/>
      <c r="Y71" s="140">
        <v>808.88</v>
      </c>
    </row>
    <row r="72" spans="1:25" ht="12.6" thickBot="1">
      <c r="A72" s="96" t="s">
        <v>26</v>
      </c>
      <c r="B72" s="136" t="s">
        <v>107</v>
      </c>
      <c r="C72" s="136" t="s">
        <v>33</v>
      </c>
      <c r="D72" s="136" t="s">
        <v>108</v>
      </c>
      <c r="E72" s="136" t="s">
        <v>109</v>
      </c>
      <c r="F72" s="136" t="s">
        <v>8</v>
      </c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8">
        <v>0</v>
      </c>
      <c r="T72" s="139"/>
      <c r="U72" s="139"/>
      <c r="V72" s="139"/>
      <c r="W72" s="140"/>
      <c r="X72" s="140"/>
      <c r="Y72" s="140">
        <v>0</v>
      </c>
    </row>
    <row r="73" spans="1:25" ht="12.6" thickBot="1">
      <c r="A73" s="96" t="s">
        <v>26</v>
      </c>
      <c r="B73" s="136" t="s">
        <v>107</v>
      </c>
      <c r="C73" s="136" t="s">
        <v>33</v>
      </c>
      <c r="D73" s="136" t="s">
        <v>108</v>
      </c>
      <c r="E73" s="136" t="s">
        <v>109</v>
      </c>
      <c r="F73" s="136" t="s">
        <v>9</v>
      </c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8">
        <v>0</v>
      </c>
      <c r="T73" s="139"/>
      <c r="U73" s="139"/>
      <c r="V73" s="139"/>
      <c r="W73" s="140"/>
      <c r="X73" s="140"/>
      <c r="Y73" s="140">
        <v>-206.92</v>
      </c>
    </row>
    <row r="74" spans="1:25" ht="12.6" thickBot="1">
      <c r="A74" s="96" t="s">
        <v>26</v>
      </c>
      <c r="B74" s="136" t="s">
        <v>107</v>
      </c>
      <c r="C74" s="136" t="s">
        <v>33</v>
      </c>
      <c r="D74" s="136" t="s">
        <v>108</v>
      </c>
      <c r="E74" s="136" t="s">
        <v>109</v>
      </c>
      <c r="F74" s="136" t="s">
        <v>24</v>
      </c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8">
        <v>0</v>
      </c>
      <c r="T74" s="139"/>
      <c r="U74" s="139"/>
      <c r="V74" s="139"/>
      <c r="W74" s="140"/>
      <c r="X74" s="140"/>
      <c r="Y74" s="140">
        <v>-213.97</v>
      </c>
    </row>
    <row r="75" spans="1:25" ht="12.6" thickBot="1">
      <c r="A75" s="96" t="s">
        <v>26</v>
      </c>
      <c r="B75" s="136" t="s">
        <v>107</v>
      </c>
      <c r="C75" s="136" t="s">
        <v>33</v>
      </c>
      <c r="D75" s="136" t="s">
        <v>108</v>
      </c>
      <c r="E75" s="136" t="s">
        <v>109</v>
      </c>
      <c r="F75" s="136" t="s">
        <v>11</v>
      </c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8">
        <v>0</v>
      </c>
      <c r="T75" s="139"/>
      <c r="U75" s="139"/>
      <c r="V75" s="139"/>
      <c r="W75" s="140"/>
      <c r="X75" s="140"/>
      <c r="Y75" s="140">
        <v>29641.7</v>
      </c>
    </row>
    <row r="76" spans="1:25" ht="12.6" thickBot="1">
      <c r="A76" s="96" t="s">
        <v>26</v>
      </c>
      <c r="B76" s="136" t="s">
        <v>107</v>
      </c>
      <c r="C76" s="136" t="s">
        <v>33</v>
      </c>
      <c r="D76" s="136" t="s">
        <v>108</v>
      </c>
      <c r="E76" s="136" t="s">
        <v>109</v>
      </c>
      <c r="F76" s="136" t="s">
        <v>106</v>
      </c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8">
        <v>-200398</v>
      </c>
      <c r="T76" s="141">
        <v>99135.999999999985</v>
      </c>
      <c r="U76" s="141">
        <v>98830.699999999983</v>
      </c>
      <c r="V76" s="141">
        <v>97587.799999999988</v>
      </c>
      <c r="W76" s="139"/>
      <c r="X76" s="139"/>
      <c r="Y76" s="139">
        <v>-3845.619999999999</v>
      </c>
    </row>
    <row r="77" spans="1:25" ht="12.6" thickBot="1">
      <c r="A77" s="96" t="s">
        <v>26</v>
      </c>
      <c r="B77" s="136" t="s">
        <v>107</v>
      </c>
      <c r="C77" s="136" t="s">
        <v>33</v>
      </c>
      <c r="D77" s="136" t="s">
        <v>56</v>
      </c>
      <c r="E77" s="136" t="s">
        <v>110</v>
      </c>
      <c r="F77" s="136" t="s">
        <v>21</v>
      </c>
      <c r="G77" s="142">
        <v>19027200</v>
      </c>
      <c r="H77" s="138">
        <v>79872</v>
      </c>
      <c r="I77" s="137"/>
      <c r="J77" s="138">
        <v>300</v>
      </c>
      <c r="K77" s="138">
        <v>413668.27</v>
      </c>
      <c r="L77" s="138">
        <v>146319.16</v>
      </c>
      <c r="M77" s="137"/>
      <c r="N77" s="138">
        <v>9584.64</v>
      </c>
      <c r="O77" s="138">
        <v>391579.78</v>
      </c>
      <c r="P77" s="138">
        <v>0</v>
      </c>
      <c r="Q77" s="138">
        <v>10084.42</v>
      </c>
      <c r="R77" s="138">
        <v>10589.75</v>
      </c>
      <c r="S77" s="137"/>
      <c r="T77" s="138">
        <v>2507.4899999999998</v>
      </c>
      <c r="U77" s="138">
        <v>2507.4899999999998</v>
      </c>
      <c r="V77" s="138">
        <v>2507.4899999999998</v>
      </c>
      <c r="W77" s="138">
        <v>1920</v>
      </c>
      <c r="X77" s="138">
        <v>1920</v>
      </c>
      <c r="Y77" s="138"/>
    </row>
    <row r="78" spans="1:25" ht="12.6" thickBot="1">
      <c r="A78" s="96" t="s">
        <v>26</v>
      </c>
      <c r="B78" s="136" t="s">
        <v>107</v>
      </c>
      <c r="C78" s="136" t="s">
        <v>33</v>
      </c>
      <c r="D78" s="136" t="s">
        <v>56</v>
      </c>
      <c r="E78" s="136" t="s">
        <v>110</v>
      </c>
      <c r="F78" s="136" t="s">
        <v>3</v>
      </c>
      <c r="G78" s="142">
        <v>960000</v>
      </c>
      <c r="H78" s="138">
        <v>3840</v>
      </c>
      <c r="I78" s="137"/>
      <c r="J78" s="138">
        <v>300</v>
      </c>
      <c r="K78" s="138">
        <v>21473.51</v>
      </c>
      <c r="L78" s="138">
        <v>7382.4</v>
      </c>
      <c r="M78" s="137"/>
      <c r="N78" s="138">
        <v>460.8</v>
      </c>
      <c r="O78" s="138">
        <v>19756.8</v>
      </c>
      <c r="P78" s="138">
        <v>0</v>
      </c>
      <c r="Q78" s="138">
        <v>2160</v>
      </c>
      <c r="R78" s="138">
        <v>726.62</v>
      </c>
      <c r="S78" s="137"/>
      <c r="T78" s="138">
        <v>2557.5700000000002</v>
      </c>
      <c r="U78" s="138">
        <v>2557.5700000000002</v>
      </c>
      <c r="V78" s="138">
        <v>2557.5700000000002</v>
      </c>
      <c r="W78" s="138">
        <v>1920</v>
      </c>
      <c r="X78" s="138">
        <v>1920</v>
      </c>
      <c r="Y78" s="138"/>
    </row>
    <row r="79" spans="1:25" ht="12.6" thickBot="1">
      <c r="A79" s="96" t="s">
        <v>26</v>
      </c>
      <c r="B79" s="136" t="s">
        <v>107</v>
      </c>
      <c r="C79" s="136" t="s">
        <v>33</v>
      </c>
      <c r="D79" s="136" t="s">
        <v>56</v>
      </c>
      <c r="E79" s="136" t="s">
        <v>110</v>
      </c>
      <c r="F79" s="136" t="s">
        <v>4</v>
      </c>
      <c r="G79" s="142">
        <v>1036800</v>
      </c>
      <c r="H79" s="138">
        <v>3840</v>
      </c>
      <c r="I79" s="137"/>
      <c r="J79" s="138">
        <v>300</v>
      </c>
      <c r="K79" s="138">
        <v>21561.599999999999</v>
      </c>
      <c r="L79" s="138">
        <v>7973</v>
      </c>
      <c r="M79" s="137"/>
      <c r="N79" s="138">
        <v>460.8</v>
      </c>
      <c r="O79" s="138">
        <v>21337.34</v>
      </c>
      <c r="P79" s="138">
        <v>0</v>
      </c>
      <c r="Q79" s="138">
        <v>2405.38</v>
      </c>
      <c r="R79" s="138">
        <v>534.98</v>
      </c>
      <c r="S79" s="137"/>
      <c r="T79" s="138">
        <v>2615.71</v>
      </c>
      <c r="U79" s="138">
        <v>2615.71</v>
      </c>
      <c r="V79" s="138">
        <v>2411.5700000000002</v>
      </c>
      <c r="W79" s="138">
        <v>1920</v>
      </c>
      <c r="X79" s="138">
        <v>1920</v>
      </c>
      <c r="Y79" s="138"/>
    </row>
    <row r="80" spans="1:25" ht="12.6" thickBot="1">
      <c r="A80" s="96" t="s">
        <v>26</v>
      </c>
      <c r="B80" s="136" t="s">
        <v>107</v>
      </c>
      <c r="C80" s="136" t="s">
        <v>33</v>
      </c>
      <c r="D80" s="136" t="s">
        <v>56</v>
      </c>
      <c r="E80" s="136" t="s">
        <v>110</v>
      </c>
      <c r="F80" s="136" t="s">
        <v>5</v>
      </c>
      <c r="G80" s="142">
        <v>1017600</v>
      </c>
      <c r="H80" s="138">
        <v>3993.6</v>
      </c>
      <c r="I80" s="137"/>
      <c r="J80" s="138">
        <v>300</v>
      </c>
      <c r="K80" s="138">
        <v>28015.1</v>
      </c>
      <c r="L80" s="138">
        <v>7825.34</v>
      </c>
      <c r="M80" s="137"/>
      <c r="N80" s="138">
        <v>479.24</v>
      </c>
      <c r="O80" s="138">
        <v>20942.21</v>
      </c>
      <c r="P80" s="138">
        <v>0</v>
      </c>
      <c r="Q80" s="138">
        <v>4253.57</v>
      </c>
      <c r="R80" s="138">
        <v>883.96</v>
      </c>
      <c r="S80" s="137"/>
      <c r="T80" s="138">
        <v>2615.71</v>
      </c>
      <c r="U80" s="138">
        <v>2615.71</v>
      </c>
      <c r="V80" s="138">
        <v>2608.94</v>
      </c>
      <c r="W80" s="138">
        <v>1997</v>
      </c>
      <c r="X80" s="138">
        <v>1997</v>
      </c>
      <c r="Y80" s="138"/>
    </row>
    <row r="81" spans="1:25" ht="12.6" thickBot="1">
      <c r="A81" s="96" t="s">
        <v>26</v>
      </c>
      <c r="B81" s="136" t="s">
        <v>107</v>
      </c>
      <c r="C81" s="136" t="s">
        <v>33</v>
      </c>
      <c r="D81" s="136" t="s">
        <v>56</v>
      </c>
      <c r="E81" s="136" t="s">
        <v>110</v>
      </c>
      <c r="F81" s="136" t="s">
        <v>6</v>
      </c>
      <c r="G81" s="142">
        <v>1094400</v>
      </c>
      <c r="H81" s="138">
        <v>3993.6</v>
      </c>
      <c r="I81" s="137"/>
      <c r="J81" s="138">
        <v>300</v>
      </c>
      <c r="K81" s="138">
        <v>28357.03</v>
      </c>
      <c r="L81" s="138">
        <v>8415.94</v>
      </c>
      <c r="M81" s="137"/>
      <c r="N81" s="138">
        <v>479.24</v>
      </c>
      <c r="O81" s="138">
        <v>24240.959999999999</v>
      </c>
      <c r="P81" s="138">
        <v>0</v>
      </c>
      <c r="Q81" s="138">
        <v>4552.7</v>
      </c>
      <c r="R81" s="138">
        <v>975.28</v>
      </c>
      <c r="S81" s="137"/>
      <c r="T81" s="138">
        <v>2615.71</v>
      </c>
      <c r="U81" s="138">
        <v>2615.71</v>
      </c>
      <c r="V81" s="138">
        <v>2615.71</v>
      </c>
      <c r="W81" s="138">
        <v>1997</v>
      </c>
      <c r="X81" s="138">
        <v>1997</v>
      </c>
      <c r="Y81" s="138"/>
    </row>
    <row r="82" spans="1:25" ht="12.6" thickBot="1">
      <c r="A82" s="96" t="s">
        <v>26</v>
      </c>
      <c r="B82" s="136" t="s">
        <v>107</v>
      </c>
      <c r="C82" s="136" t="s">
        <v>33</v>
      </c>
      <c r="D82" s="136" t="s">
        <v>56</v>
      </c>
      <c r="E82" s="136" t="s">
        <v>110</v>
      </c>
      <c r="F82" s="136" t="s">
        <v>7</v>
      </c>
      <c r="G82" s="142">
        <v>1094400</v>
      </c>
      <c r="H82" s="138">
        <v>3993.6</v>
      </c>
      <c r="I82" s="137"/>
      <c r="J82" s="138">
        <v>300</v>
      </c>
      <c r="K82" s="138">
        <v>28698.959999999999</v>
      </c>
      <c r="L82" s="138">
        <v>8415.94</v>
      </c>
      <c r="M82" s="137"/>
      <c r="N82" s="138">
        <v>479.24</v>
      </c>
      <c r="O82" s="138">
        <v>24240.959999999999</v>
      </c>
      <c r="P82" s="138">
        <v>0</v>
      </c>
      <c r="Q82" s="138">
        <v>3655.3</v>
      </c>
      <c r="R82" s="138">
        <v>118.42</v>
      </c>
      <c r="S82" s="137"/>
      <c r="T82" s="138">
        <v>2665.97</v>
      </c>
      <c r="U82" s="138">
        <v>2665.97</v>
      </c>
      <c r="V82" s="138">
        <v>2665.97</v>
      </c>
      <c r="W82" s="138">
        <v>1997</v>
      </c>
      <c r="X82" s="138">
        <v>1997</v>
      </c>
      <c r="Y82" s="138"/>
    </row>
    <row r="83" spans="1:25" ht="12.6" thickBot="1">
      <c r="A83" s="96" t="s">
        <v>26</v>
      </c>
      <c r="B83" s="136" t="s">
        <v>107</v>
      </c>
      <c r="C83" s="136" t="s">
        <v>33</v>
      </c>
      <c r="D83" s="136" t="s">
        <v>56</v>
      </c>
      <c r="E83" s="136" t="s">
        <v>110</v>
      </c>
      <c r="F83" s="136" t="s">
        <v>23</v>
      </c>
      <c r="G83" s="142">
        <v>2208000</v>
      </c>
      <c r="H83" s="138">
        <v>8294.4</v>
      </c>
      <c r="I83" s="137"/>
      <c r="J83" s="138">
        <v>600</v>
      </c>
      <c r="K83" s="138">
        <v>52972.959999999999</v>
      </c>
      <c r="L83" s="138">
        <v>16979.52</v>
      </c>
      <c r="M83" s="137"/>
      <c r="N83" s="138">
        <v>995.34</v>
      </c>
      <c r="O83" s="138">
        <v>48907.199999999997</v>
      </c>
      <c r="P83" s="138">
        <v>0</v>
      </c>
      <c r="Q83" s="138">
        <v>5016.96</v>
      </c>
      <c r="R83" s="138">
        <v>238.4</v>
      </c>
      <c r="S83" s="137"/>
      <c r="T83" s="138">
        <v>2665.97</v>
      </c>
      <c r="U83" s="138">
        <v>2665.97</v>
      </c>
      <c r="V83" s="138">
        <v>2665.97</v>
      </c>
      <c r="W83" s="138">
        <v>4147</v>
      </c>
      <c r="X83" s="138">
        <v>4147</v>
      </c>
      <c r="Y83" s="138"/>
    </row>
    <row r="84" spans="1:25" ht="12.6" thickBot="1">
      <c r="A84" s="96" t="s">
        <v>26</v>
      </c>
      <c r="B84" s="136" t="s">
        <v>107</v>
      </c>
      <c r="C84" s="136" t="s">
        <v>33</v>
      </c>
      <c r="D84" s="136" t="s">
        <v>56</v>
      </c>
      <c r="E84" s="136" t="s">
        <v>110</v>
      </c>
      <c r="F84" s="136" t="s">
        <v>8</v>
      </c>
      <c r="G84" s="142">
        <v>1152000</v>
      </c>
      <c r="H84" s="138">
        <v>4454.3999999999996</v>
      </c>
      <c r="I84" s="137"/>
      <c r="J84" s="138">
        <v>300</v>
      </c>
      <c r="K84" s="138">
        <v>25011.46</v>
      </c>
      <c r="L84" s="138">
        <v>8858.8799999999992</v>
      </c>
      <c r="M84" s="137"/>
      <c r="N84" s="138">
        <v>534.52</v>
      </c>
      <c r="O84" s="138">
        <v>25516.799999999999</v>
      </c>
      <c r="P84" s="138">
        <v>0</v>
      </c>
      <c r="Q84" s="138">
        <v>3536.64</v>
      </c>
      <c r="R84" s="138">
        <v>133.88999999999999</v>
      </c>
      <c r="S84" s="137"/>
      <c r="T84" s="138">
        <v>2749.83</v>
      </c>
      <c r="U84" s="138">
        <v>2749.83</v>
      </c>
      <c r="V84" s="138">
        <v>2749.83</v>
      </c>
      <c r="W84" s="138">
        <v>2227</v>
      </c>
      <c r="X84" s="138">
        <v>2227</v>
      </c>
      <c r="Y84" s="138"/>
    </row>
    <row r="85" spans="1:25" ht="12.6" thickBot="1">
      <c r="A85" s="96" t="s">
        <v>26</v>
      </c>
      <c r="B85" s="136" t="s">
        <v>107</v>
      </c>
      <c r="C85" s="136" t="s">
        <v>33</v>
      </c>
      <c r="D85" s="136" t="s">
        <v>56</v>
      </c>
      <c r="E85" s="136" t="s">
        <v>110</v>
      </c>
      <c r="F85" s="136" t="s">
        <v>9</v>
      </c>
      <c r="G85" s="142">
        <v>1267200</v>
      </c>
      <c r="H85" s="138">
        <v>4531.2</v>
      </c>
      <c r="I85" s="137"/>
      <c r="J85" s="138">
        <v>300</v>
      </c>
      <c r="K85" s="138">
        <v>25114.81</v>
      </c>
      <c r="L85" s="138">
        <v>9744.77</v>
      </c>
      <c r="M85" s="137"/>
      <c r="N85" s="138">
        <v>543.74</v>
      </c>
      <c r="O85" s="138">
        <v>28068.48</v>
      </c>
      <c r="P85" s="138">
        <v>0</v>
      </c>
      <c r="Q85" s="138">
        <v>2838.53</v>
      </c>
      <c r="R85" s="138">
        <v>173.19</v>
      </c>
      <c r="S85" s="137"/>
      <c r="T85" s="138">
        <v>2812.39</v>
      </c>
      <c r="U85" s="138">
        <v>2812.39</v>
      </c>
      <c r="V85" s="138">
        <v>2812.39</v>
      </c>
      <c r="W85" s="138">
        <v>2227</v>
      </c>
      <c r="X85" s="138">
        <v>2304</v>
      </c>
      <c r="Y85" s="138"/>
    </row>
    <row r="86" spans="1:25" ht="12.6" thickBot="1">
      <c r="A86" s="96" t="s">
        <v>26</v>
      </c>
      <c r="B86" s="136" t="s">
        <v>107</v>
      </c>
      <c r="C86" s="136" t="s">
        <v>33</v>
      </c>
      <c r="D86" s="136" t="s">
        <v>56</v>
      </c>
      <c r="E86" s="136" t="s">
        <v>110</v>
      </c>
      <c r="F86" s="136" t="s">
        <v>24</v>
      </c>
      <c r="G86" s="142">
        <v>1286400</v>
      </c>
      <c r="H86" s="138">
        <v>4684.8</v>
      </c>
      <c r="I86" s="137"/>
      <c r="J86" s="138">
        <v>300</v>
      </c>
      <c r="K86" s="138">
        <v>25970.22</v>
      </c>
      <c r="L86" s="138">
        <v>9892.42</v>
      </c>
      <c r="M86" s="137"/>
      <c r="N86" s="138">
        <v>562.17999999999995</v>
      </c>
      <c r="O86" s="138">
        <v>28493.759999999998</v>
      </c>
      <c r="P86" s="138">
        <v>0</v>
      </c>
      <c r="Q86" s="138">
        <v>3408.96</v>
      </c>
      <c r="R86" s="138">
        <v>260.77999999999997</v>
      </c>
      <c r="S86" s="137"/>
      <c r="T86" s="138">
        <v>2857.13</v>
      </c>
      <c r="U86" s="138">
        <v>2857.13</v>
      </c>
      <c r="V86" s="138">
        <v>2857.13</v>
      </c>
      <c r="W86" s="138">
        <v>2304</v>
      </c>
      <c r="X86" s="138">
        <v>2381</v>
      </c>
      <c r="Y86" s="138"/>
    </row>
    <row r="87" spans="1:25" ht="12.6" thickBot="1">
      <c r="A87" s="96" t="s">
        <v>26</v>
      </c>
      <c r="B87" s="136" t="s">
        <v>107</v>
      </c>
      <c r="C87" s="136" t="s">
        <v>33</v>
      </c>
      <c r="D87" s="136" t="s">
        <v>56</v>
      </c>
      <c r="E87" s="136" t="s">
        <v>110</v>
      </c>
      <c r="F87" s="136" t="s">
        <v>11</v>
      </c>
      <c r="G87" s="143">
        <v>3801600</v>
      </c>
      <c r="H87" s="144">
        <v>41625.599999999999</v>
      </c>
      <c r="I87" s="145"/>
      <c r="J87" s="144">
        <v>600</v>
      </c>
      <c r="K87" s="144">
        <v>241354.73</v>
      </c>
      <c r="L87" s="144">
        <v>29234.31</v>
      </c>
      <c r="M87" s="145"/>
      <c r="N87" s="144">
        <v>5363.71</v>
      </c>
      <c r="O87" s="144">
        <v>84205.440000000002</v>
      </c>
      <c r="P87" s="144">
        <v>0</v>
      </c>
      <c r="Q87" s="144">
        <v>14512.51</v>
      </c>
      <c r="R87" s="144">
        <v>204.78</v>
      </c>
      <c r="S87" s="145"/>
      <c r="T87" s="144">
        <v>30579.66</v>
      </c>
      <c r="U87" s="144">
        <v>30500.49</v>
      </c>
      <c r="V87" s="144">
        <v>30449.040000000001</v>
      </c>
      <c r="W87" s="144">
        <v>13824</v>
      </c>
      <c r="X87" s="144">
        <v>27802</v>
      </c>
      <c r="Y87" s="144"/>
    </row>
    <row r="88" spans="1:25" ht="12.6" thickBot="1">
      <c r="A88" s="96" t="s">
        <v>26</v>
      </c>
      <c r="B88" s="136" t="s">
        <v>107</v>
      </c>
      <c r="C88" s="136" t="s">
        <v>33</v>
      </c>
      <c r="D88" s="136" t="s">
        <v>56</v>
      </c>
      <c r="E88" s="136" t="s">
        <v>110</v>
      </c>
      <c r="F88" s="136" t="s">
        <v>106</v>
      </c>
      <c r="G88" s="142">
        <v>33945600</v>
      </c>
      <c r="H88" s="138">
        <v>163123.20000000001</v>
      </c>
      <c r="I88" s="137"/>
      <c r="J88" s="138">
        <v>3900</v>
      </c>
      <c r="K88" s="138">
        <v>912198.65</v>
      </c>
      <c r="L88" s="138">
        <v>261041.68</v>
      </c>
      <c r="M88" s="137"/>
      <c r="N88" s="138">
        <v>19943.45</v>
      </c>
      <c r="O88" s="138">
        <v>717289.73</v>
      </c>
      <c r="P88" s="138">
        <v>0</v>
      </c>
      <c r="Q88" s="138">
        <v>56424.97</v>
      </c>
      <c r="R88" s="138">
        <v>14840.05</v>
      </c>
      <c r="S88" s="137"/>
      <c r="T88" s="140">
        <f>SUM(T77:T87)</f>
        <v>57243.14</v>
      </c>
      <c r="U88" s="140">
        <f>SUM(U77:U87)</f>
        <v>57163.97</v>
      </c>
      <c r="V88" s="140">
        <f>SUM(V77:V87)</f>
        <v>56901.61</v>
      </c>
      <c r="W88" s="140">
        <v>74496</v>
      </c>
      <c r="X88" s="140">
        <v>88627</v>
      </c>
      <c r="Y88" s="140"/>
    </row>
    <row r="89" spans="1:25" ht="12.6" thickBot="1">
      <c r="A89" s="96" t="s">
        <v>26</v>
      </c>
      <c r="B89" s="136" t="s">
        <v>107</v>
      </c>
      <c r="C89" s="136" t="s">
        <v>33</v>
      </c>
      <c r="D89" s="160" t="s">
        <v>106</v>
      </c>
      <c r="E89" s="161"/>
      <c r="F89" s="162"/>
      <c r="G89" s="142">
        <v>33945600</v>
      </c>
      <c r="H89" s="138">
        <v>163123.20000000001</v>
      </c>
      <c r="I89" s="137"/>
      <c r="J89" s="138">
        <v>3900</v>
      </c>
      <c r="K89" s="138">
        <v>912198.65</v>
      </c>
      <c r="L89" s="138">
        <v>261041.68</v>
      </c>
      <c r="M89" s="137"/>
      <c r="N89" s="138">
        <v>19943.45</v>
      </c>
      <c r="O89" s="138">
        <v>717289.73</v>
      </c>
      <c r="P89" s="138">
        <v>0</v>
      </c>
      <c r="Q89" s="138">
        <v>56424.97</v>
      </c>
      <c r="R89" s="138">
        <v>14840.05</v>
      </c>
      <c r="S89" s="138">
        <v>-200398</v>
      </c>
      <c r="T89" s="139"/>
      <c r="U89" s="139"/>
      <c r="V89" s="139"/>
      <c r="W89" s="140">
        <v>74496</v>
      </c>
      <c r="X89" s="140">
        <v>88627</v>
      </c>
      <c r="Y89" s="140"/>
    </row>
    <row r="90" spans="1:25" ht="12.6" thickBot="1">
      <c r="A90" s="96" t="s">
        <v>26</v>
      </c>
      <c r="B90" s="96" t="s">
        <v>32</v>
      </c>
      <c r="C90" s="96" t="s">
        <v>30</v>
      </c>
      <c r="D90" s="96" t="s">
        <v>111</v>
      </c>
      <c r="E90" s="96" t="s">
        <v>112</v>
      </c>
      <c r="F90" s="96" t="s">
        <v>21</v>
      </c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>
        <v>-86619.199999999997</v>
      </c>
      <c r="T90" s="102"/>
      <c r="U90" s="102"/>
      <c r="V90" s="102"/>
      <c r="W90" s="102"/>
      <c r="X90" s="102"/>
      <c r="Y90" s="102"/>
    </row>
    <row r="91" spans="1:25" ht="12.6" thickBot="1">
      <c r="A91" s="96" t="s">
        <v>26</v>
      </c>
      <c r="B91" s="96" t="s">
        <v>32</v>
      </c>
      <c r="C91" s="96" t="s">
        <v>30</v>
      </c>
      <c r="D91" s="96" t="s">
        <v>111</v>
      </c>
      <c r="E91" s="96" t="s">
        <v>112</v>
      </c>
      <c r="F91" s="96" t="s">
        <v>3</v>
      </c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8">
        <v>-88270.399999999994</v>
      </c>
      <c r="T91" s="107"/>
      <c r="U91" s="107"/>
      <c r="V91" s="107"/>
      <c r="W91" s="107"/>
      <c r="X91" s="107"/>
      <c r="Y91" s="107"/>
    </row>
    <row r="92" spans="1:25" ht="12.6" thickBot="1">
      <c r="A92" s="96" t="s">
        <v>26</v>
      </c>
      <c r="B92" s="96" t="s">
        <v>32</v>
      </c>
      <c r="C92" s="96" t="s">
        <v>30</v>
      </c>
      <c r="D92" s="96" t="s">
        <v>111</v>
      </c>
      <c r="E92" s="96" t="s">
        <v>112</v>
      </c>
      <c r="F92" s="96" t="s">
        <v>4</v>
      </c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3">
        <v>-78492.72</v>
      </c>
      <c r="T92" s="102"/>
      <c r="U92" s="102"/>
      <c r="V92" s="102"/>
      <c r="W92" s="102"/>
      <c r="X92" s="102"/>
      <c r="Y92" s="105"/>
    </row>
    <row r="93" spans="1:25" ht="12.6" thickBot="1">
      <c r="A93" s="96" t="s">
        <v>26</v>
      </c>
      <c r="B93" s="96" t="s">
        <v>32</v>
      </c>
      <c r="C93" s="96" t="s">
        <v>30</v>
      </c>
      <c r="D93" s="96" t="s">
        <v>111</v>
      </c>
      <c r="E93" s="96" t="s">
        <v>112</v>
      </c>
      <c r="F93" s="96" t="s">
        <v>5</v>
      </c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8">
        <v>-64698.61</v>
      </c>
      <c r="T93" s="107"/>
      <c r="U93" s="107"/>
      <c r="V93" s="107"/>
      <c r="W93" s="107"/>
      <c r="X93" s="107"/>
      <c r="Y93" s="110"/>
    </row>
    <row r="94" spans="1:25" ht="12.6" thickBot="1">
      <c r="A94" s="96" t="s">
        <v>26</v>
      </c>
      <c r="B94" s="96" t="s">
        <v>32</v>
      </c>
      <c r="C94" s="96" t="s">
        <v>30</v>
      </c>
      <c r="D94" s="96" t="s">
        <v>111</v>
      </c>
      <c r="E94" s="96" t="s">
        <v>112</v>
      </c>
      <c r="F94" s="96" t="s">
        <v>6</v>
      </c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3">
        <v>-43991.66</v>
      </c>
      <c r="T94" s="102"/>
      <c r="U94" s="102"/>
      <c r="V94" s="102"/>
      <c r="W94" s="102"/>
      <c r="X94" s="102"/>
      <c r="Y94" s="105"/>
    </row>
    <row r="95" spans="1:25" ht="12.6" thickBot="1">
      <c r="A95" s="96" t="s">
        <v>26</v>
      </c>
      <c r="B95" s="96" t="s">
        <v>32</v>
      </c>
      <c r="C95" s="96" t="s">
        <v>30</v>
      </c>
      <c r="D95" s="96" t="s">
        <v>111</v>
      </c>
      <c r="E95" s="96" t="s">
        <v>112</v>
      </c>
      <c r="F95" s="96" t="s">
        <v>7</v>
      </c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8">
        <v>-78205.929999999993</v>
      </c>
      <c r="T95" s="107"/>
      <c r="U95" s="107"/>
      <c r="V95" s="107"/>
      <c r="W95" s="107"/>
      <c r="X95" s="107"/>
      <c r="Y95" s="110"/>
    </row>
    <row r="96" spans="1:25" ht="12.6" thickBot="1">
      <c r="A96" s="96" t="s">
        <v>26</v>
      </c>
      <c r="B96" s="96" t="s">
        <v>32</v>
      </c>
      <c r="C96" s="96" t="s">
        <v>30</v>
      </c>
      <c r="D96" s="96" t="s">
        <v>111</v>
      </c>
      <c r="E96" s="96" t="s">
        <v>112</v>
      </c>
      <c r="F96" s="96" t="s">
        <v>23</v>
      </c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3">
        <v>-87444.800000000003</v>
      </c>
      <c r="T96" s="102"/>
      <c r="U96" s="102"/>
      <c r="V96" s="102"/>
      <c r="W96" s="102"/>
      <c r="X96" s="102"/>
      <c r="Y96" s="105"/>
    </row>
    <row r="97" spans="1:25" ht="12.6" thickBot="1">
      <c r="A97" s="96" t="s">
        <v>26</v>
      </c>
      <c r="B97" s="96" t="s">
        <v>32</v>
      </c>
      <c r="C97" s="96" t="s">
        <v>30</v>
      </c>
      <c r="D97" s="96" t="s">
        <v>111</v>
      </c>
      <c r="E97" s="96" t="s">
        <v>112</v>
      </c>
      <c r="F97" s="96" t="s">
        <v>8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8">
        <v>-91572.800000000003</v>
      </c>
      <c r="T97" s="107"/>
      <c r="U97" s="107"/>
      <c r="V97" s="107"/>
      <c r="W97" s="107"/>
      <c r="X97" s="107"/>
      <c r="Y97" s="110"/>
    </row>
    <row r="98" spans="1:25" ht="12.6" thickBot="1">
      <c r="A98" s="96" t="s">
        <v>26</v>
      </c>
      <c r="B98" s="96" t="s">
        <v>32</v>
      </c>
      <c r="C98" s="96" t="s">
        <v>30</v>
      </c>
      <c r="D98" s="96" t="s">
        <v>111</v>
      </c>
      <c r="E98" s="96" t="s">
        <v>112</v>
      </c>
      <c r="F98" s="96" t="s">
        <v>9</v>
      </c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3">
        <v>-89096</v>
      </c>
      <c r="T98" s="102"/>
      <c r="U98" s="102"/>
      <c r="V98" s="102"/>
      <c r="W98" s="102"/>
      <c r="X98" s="102"/>
      <c r="Y98" s="105"/>
    </row>
    <row r="99" spans="1:25" ht="12.6" thickBot="1">
      <c r="A99" s="96" t="s">
        <v>26</v>
      </c>
      <c r="B99" s="96" t="s">
        <v>32</v>
      </c>
      <c r="C99" s="96" t="s">
        <v>30</v>
      </c>
      <c r="D99" s="96" t="s">
        <v>111</v>
      </c>
      <c r="E99" s="96" t="s">
        <v>112</v>
      </c>
      <c r="F99" s="96" t="s">
        <v>24</v>
      </c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8">
        <v>-77537.600000000006</v>
      </c>
      <c r="T99" s="107"/>
      <c r="U99" s="107"/>
      <c r="V99" s="107"/>
      <c r="W99" s="107"/>
      <c r="X99" s="107"/>
      <c r="Y99" s="110"/>
    </row>
    <row r="100" spans="1:25" ht="12.6" thickBot="1">
      <c r="A100" s="96" t="s">
        <v>26</v>
      </c>
      <c r="B100" s="96" t="s">
        <v>32</v>
      </c>
      <c r="C100" s="96" t="s">
        <v>30</v>
      </c>
      <c r="D100" s="96" t="s">
        <v>111</v>
      </c>
      <c r="E100" s="96" t="s">
        <v>112</v>
      </c>
      <c r="F100" s="96" t="s">
        <v>10</v>
      </c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3">
        <v>-15617.6</v>
      </c>
      <c r="T100" s="102"/>
      <c r="U100" s="102"/>
      <c r="V100" s="102"/>
      <c r="W100" s="102"/>
      <c r="X100" s="102"/>
      <c r="Y100" s="105"/>
    </row>
    <row r="101" spans="1:25" ht="12.6" thickBot="1">
      <c r="A101" s="96" t="s">
        <v>26</v>
      </c>
      <c r="B101" s="96" t="s">
        <v>32</v>
      </c>
      <c r="C101" s="96" t="s">
        <v>30</v>
      </c>
      <c r="D101" s="96" t="s">
        <v>111</v>
      </c>
      <c r="E101" s="96" t="s">
        <v>112</v>
      </c>
      <c r="F101" s="96" t="s">
        <v>11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8">
        <v>-88270.399999999994</v>
      </c>
      <c r="T101" s="107"/>
      <c r="U101" s="107"/>
      <c r="V101" s="107"/>
      <c r="W101" s="107"/>
      <c r="X101" s="107"/>
      <c r="Y101" s="110"/>
    </row>
    <row r="102" spans="1:25" ht="12.6" thickBot="1">
      <c r="A102" s="96" t="s">
        <v>26</v>
      </c>
      <c r="B102" s="96" t="s">
        <v>32</v>
      </c>
      <c r="C102" s="96" t="s">
        <v>30</v>
      </c>
      <c r="D102" s="96" t="s">
        <v>111</v>
      </c>
      <c r="E102" s="96" t="s">
        <v>112</v>
      </c>
      <c r="F102" s="111" t="s">
        <v>106</v>
      </c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4">
        <v>-889817.72</v>
      </c>
      <c r="T102" s="113"/>
      <c r="U102" s="113"/>
      <c r="V102" s="113"/>
      <c r="W102" s="113"/>
      <c r="X102" s="113"/>
      <c r="Y102" s="113"/>
    </row>
    <row r="103" spans="1:25" ht="12.6" thickBot="1">
      <c r="A103" s="96" t="s">
        <v>26</v>
      </c>
      <c r="B103" s="96" t="s">
        <v>32</v>
      </c>
      <c r="C103" s="96" t="s">
        <v>30</v>
      </c>
      <c r="D103" s="96" t="s">
        <v>54</v>
      </c>
      <c r="E103" s="96" t="s">
        <v>20</v>
      </c>
      <c r="F103" s="96" t="s">
        <v>21</v>
      </c>
      <c r="G103" s="106">
        <v>15264000</v>
      </c>
      <c r="H103" s="107"/>
      <c r="I103" s="108">
        <v>96743</v>
      </c>
      <c r="J103" s="108">
        <v>500</v>
      </c>
      <c r="K103" s="108">
        <v>306067.05</v>
      </c>
      <c r="L103" s="108">
        <v>117380.16</v>
      </c>
      <c r="M103" s="107"/>
      <c r="N103" s="108">
        <v>10641.72</v>
      </c>
      <c r="O103" s="108">
        <v>314133.12</v>
      </c>
      <c r="P103" s="108">
        <v>0</v>
      </c>
      <c r="Q103" s="108">
        <v>34344</v>
      </c>
      <c r="R103" s="108">
        <v>11041.23</v>
      </c>
      <c r="S103" s="107"/>
      <c r="T103" s="108">
        <v>32449.7</v>
      </c>
      <c r="U103" s="108">
        <v>32202.2</v>
      </c>
      <c r="V103" s="108">
        <v>32091</v>
      </c>
      <c r="W103" s="108"/>
      <c r="X103" s="108"/>
      <c r="Y103" s="108"/>
    </row>
    <row r="104" spans="1:25" ht="12.6" thickBot="1">
      <c r="A104" s="96" t="s">
        <v>26</v>
      </c>
      <c r="B104" s="96" t="s">
        <v>32</v>
      </c>
      <c r="C104" s="96" t="s">
        <v>30</v>
      </c>
      <c r="D104" s="96" t="s">
        <v>54</v>
      </c>
      <c r="E104" s="96" t="s">
        <v>20</v>
      </c>
      <c r="F104" s="96" t="s">
        <v>3</v>
      </c>
      <c r="G104" s="101">
        <v>19344000</v>
      </c>
      <c r="H104" s="102"/>
      <c r="I104" s="103">
        <v>97640</v>
      </c>
      <c r="J104" s="103">
        <v>500</v>
      </c>
      <c r="K104" s="103">
        <v>308612.15000000002</v>
      </c>
      <c r="L104" s="103">
        <v>148755.35999999999</v>
      </c>
      <c r="M104" s="102"/>
      <c r="N104" s="103">
        <v>10740.44</v>
      </c>
      <c r="O104" s="103">
        <v>398099.52</v>
      </c>
      <c r="P104" s="103">
        <v>0</v>
      </c>
      <c r="Q104" s="103">
        <v>44878.080000000002</v>
      </c>
      <c r="R104" s="103">
        <v>9024.7000000000007</v>
      </c>
      <c r="S104" s="102"/>
      <c r="T104" s="103">
        <v>32809</v>
      </c>
      <c r="U104" s="103">
        <v>32629.200000000001</v>
      </c>
      <c r="V104" s="103">
        <v>32202.2</v>
      </c>
      <c r="W104" s="103"/>
      <c r="X104" s="103"/>
      <c r="Y104" s="103"/>
    </row>
    <row r="105" spans="1:25" ht="12.6" thickBot="1">
      <c r="A105" s="96" t="s">
        <v>26</v>
      </c>
      <c r="B105" s="96" t="s">
        <v>32</v>
      </c>
      <c r="C105" s="96" t="s">
        <v>30</v>
      </c>
      <c r="D105" s="96" t="s">
        <v>54</v>
      </c>
      <c r="E105" s="96" t="s">
        <v>20</v>
      </c>
      <c r="F105" s="96" t="s">
        <v>4</v>
      </c>
      <c r="G105" s="106">
        <v>19772168</v>
      </c>
      <c r="H105" s="107"/>
      <c r="I105" s="108">
        <v>97536</v>
      </c>
      <c r="J105" s="108">
        <v>500</v>
      </c>
      <c r="K105" s="108">
        <v>308390.39</v>
      </c>
      <c r="L105" s="108">
        <v>152047.97</v>
      </c>
      <c r="M105" s="107"/>
      <c r="N105" s="108">
        <v>10729.01</v>
      </c>
      <c r="O105" s="108">
        <v>406911.22</v>
      </c>
      <c r="P105" s="108">
        <v>0</v>
      </c>
      <c r="Q105" s="108">
        <v>82647.66</v>
      </c>
      <c r="R105" s="108">
        <v>13745.54</v>
      </c>
      <c r="S105" s="107"/>
      <c r="T105" s="108">
        <v>32837</v>
      </c>
      <c r="U105" s="108">
        <v>32449.7</v>
      </c>
      <c r="V105" s="108">
        <v>32249.7</v>
      </c>
      <c r="W105" s="108"/>
      <c r="X105" s="108"/>
      <c r="Y105" s="108"/>
    </row>
    <row r="106" spans="1:25" ht="12.6" thickBot="1">
      <c r="A106" s="96" t="s">
        <v>26</v>
      </c>
      <c r="B106" s="96" t="s">
        <v>32</v>
      </c>
      <c r="C106" s="96" t="s">
        <v>30</v>
      </c>
      <c r="D106" s="96" t="s">
        <v>54</v>
      </c>
      <c r="E106" s="96" t="s">
        <v>20</v>
      </c>
      <c r="F106" s="96" t="s">
        <v>5</v>
      </c>
      <c r="G106" s="101">
        <v>16774968</v>
      </c>
      <c r="H106" s="102"/>
      <c r="I106" s="103">
        <v>97866</v>
      </c>
      <c r="J106" s="103">
        <v>500</v>
      </c>
      <c r="K106" s="103">
        <v>308718.59999999998</v>
      </c>
      <c r="L106" s="103">
        <v>128999.51</v>
      </c>
      <c r="M106" s="102"/>
      <c r="N106" s="103">
        <v>10765.31</v>
      </c>
      <c r="O106" s="103">
        <v>371565.54</v>
      </c>
      <c r="P106" s="103">
        <v>0</v>
      </c>
      <c r="Q106" s="103">
        <v>69783.87</v>
      </c>
      <c r="R106" s="103">
        <v>13087.89</v>
      </c>
      <c r="S106" s="102"/>
      <c r="T106" s="103">
        <v>32988.800000000003</v>
      </c>
      <c r="U106" s="103">
        <v>32988.800000000003</v>
      </c>
      <c r="V106" s="103">
        <v>31888.799999999999</v>
      </c>
      <c r="W106" s="103"/>
      <c r="X106" s="103"/>
      <c r="Y106" s="103"/>
    </row>
    <row r="107" spans="1:25" ht="12.6" thickBot="1">
      <c r="A107" s="96" t="s">
        <v>26</v>
      </c>
      <c r="B107" s="96" t="s">
        <v>32</v>
      </c>
      <c r="C107" s="96" t="s">
        <v>30</v>
      </c>
      <c r="D107" s="96" t="s">
        <v>54</v>
      </c>
      <c r="E107" s="96" t="s">
        <v>20</v>
      </c>
      <c r="F107" s="96" t="s">
        <v>6</v>
      </c>
      <c r="G107" s="106">
        <v>20189216</v>
      </c>
      <c r="H107" s="107"/>
      <c r="I107" s="108">
        <v>99475</v>
      </c>
      <c r="J107" s="108">
        <v>500</v>
      </c>
      <c r="K107" s="108">
        <v>314717.45</v>
      </c>
      <c r="L107" s="108">
        <v>155255.07999999999</v>
      </c>
      <c r="M107" s="107"/>
      <c r="N107" s="108">
        <v>10942.2</v>
      </c>
      <c r="O107" s="108">
        <v>447191.13</v>
      </c>
      <c r="P107" s="108">
        <v>0</v>
      </c>
      <c r="Q107" s="108">
        <v>67431.98</v>
      </c>
      <c r="R107" s="108">
        <v>1792.87</v>
      </c>
      <c r="S107" s="107"/>
      <c r="T107" s="108">
        <v>33443.300000000003</v>
      </c>
      <c r="U107" s="108">
        <v>33015.599999999999</v>
      </c>
      <c r="V107" s="108">
        <v>33015.599999999999</v>
      </c>
      <c r="W107" s="108"/>
      <c r="X107" s="108"/>
      <c r="Y107" s="108"/>
    </row>
    <row r="108" spans="1:25" ht="12.6" thickBot="1">
      <c r="A108" s="96" t="s">
        <v>26</v>
      </c>
      <c r="B108" s="96" t="s">
        <v>32</v>
      </c>
      <c r="C108" s="96" t="s">
        <v>30</v>
      </c>
      <c r="D108" s="96" t="s">
        <v>54</v>
      </c>
      <c r="E108" s="96" t="s">
        <v>20</v>
      </c>
      <c r="F108" s="96" t="s">
        <v>7</v>
      </c>
      <c r="G108" s="101">
        <v>15845120</v>
      </c>
      <c r="H108" s="102"/>
      <c r="I108" s="103">
        <v>97350</v>
      </c>
      <c r="J108" s="103">
        <v>500</v>
      </c>
      <c r="K108" s="103">
        <v>307840.02</v>
      </c>
      <c r="L108" s="103">
        <v>121848.97</v>
      </c>
      <c r="M108" s="102"/>
      <c r="N108" s="103">
        <v>10708.45</v>
      </c>
      <c r="O108" s="103">
        <v>350969.41</v>
      </c>
      <c r="P108" s="103">
        <v>0</v>
      </c>
      <c r="Q108" s="103">
        <v>37077.58</v>
      </c>
      <c r="R108" s="103">
        <v>1574.99</v>
      </c>
      <c r="S108" s="102"/>
      <c r="T108" s="103">
        <v>32697.599999999999</v>
      </c>
      <c r="U108" s="103">
        <v>32449.7</v>
      </c>
      <c r="V108" s="103">
        <v>32202.2</v>
      </c>
      <c r="W108" s="103"/>
      <c r="X108" s="103"/>
      <c r="Y108" s="103"/>
    </row>
    <row r="109" spans="1:25" ht="12.6" thickBot="1">
      <c r="A109" s="96" t="s">
        <v>26</v>
      </c>
      <c r="B109" s="96" t="s">
        <v>32</v>
      </c>
      <c r="C109" s="96" t="s">
        <v>30</v>
      </c>
      <c r="D109" s="96" t="s">
        <v>54</v>
      </c>
      <c r="E109" s="96" t="s">
        <v>20</v>
      </c>
      <c r="F109" s="96" t="s">
        <v>23</v>
      </c>
      <c r="G109" s="106">
        <v>13152000</v>
      </c>
      <c r="H109" s="107"/>
      <c r="I109" s="108">
        <v>96282</v>
      </c>
      <c r="J109" s="108">
        <v>500</v>
      </c>
      <c r="K109" s="108">
        <v>303958.7</v>
      </c>
      <c r="L109" s="108">
        <v>101138.88</v>
      </c>
      <c r="M109" s="107"/>
      <c r="N109" s="108">
        <v>10591.06</v>
      </c>
      <c r="O109" s="108">
        <v>291316.8</v>
      </c>
      <c r="P109" s="108">
        <v>0</v>
      </c>
      <c r="Q109" s="108">
        <v>29065.919999999998</v>
      </c>
      <c r="R109" s="108">
        <v>1399.49</v>
      </c>
      <c r="S109" s="107"/>
      <c r="T109" s="108">
        <v>32382</v>
      </c>
      <c r="U109" s="108">
        <v>32382</v>
      </c>
      <c r="V109" s="108">
        <v>31518.400000000001</v>
      </c>
      <c r="W109" s="108"/>
      <c r="X109" s="108"/>
      <c r="Y109" s="108"/>
    </row>
    <row r="110" spans="1:25" ht="12.6" thickBot="1">
      <c r="A110" s="96" t="s">
        <v>26</v>
      </c>
      <c r="B110" s="96" t="s">
        <v>32</v>
      </c>
      <c r="C110" s="96" t="s">
        <v>30</v>
      </c>
      <c r="D110" s="96" t="s">
        <v>54</v>
      </c>
      <c r="E110" s="96" t="s">
        <v>20</v>
      </c>
      <c r="F110" s="96" t="s">
        <v>8</v>
      </c>
      <c r="G110" s="101">
        <v>19008000</v>
      </c>
      <c r="H110" s="102"/>
      <c r="I110" s="103">
        <v>99956</v>
      </c>
      <c r="J110" s="103">
        <v>500</v>
      </c>
      <c r="K110" s="103">
        <v>316212.82</v>
      </c>
      <c r="L110" s="103">
        <v>146171.51999999999</v>
      </c>
      <c r="M110" s="102"/>
      <c r="N110" s="103">
        <v>10995.19</v>
      </c>
      <c r="O110" s="103">
        <v>421027.2</v>
      </c>
      <c r="P110" s="103">
        <v>0</v>
      </c>
      <c r="Q110" s="103">
        <v>58354.559999999998</v>
      </c>
      <c r="R110" s="103">
        <v>2001.85</v>
      </c>
      <c r="S110" s="102"/>
      <c r="T110" s="103">
        <v>33415.699999999997</v>
      </c>
      <c r="U110" s="103">
        <v>33415.699999999997</v>
      </c>
      <c r="V110" s="103">
        <v>33124.800000000003</v>
      </c>
      <c r="W110" s="103"/>
      <c r="X110" s="103"/>
      <c r="Y110" s="103"/>
    </row>
    <row r="111" spans="1:25" ht="12.6" thickBot="1">
      <c r="A111" s="96" t="s">
        <v>26</v>
      </c>
      <c r="B111" s="96" t="s">
        <v>32</v>
      </c>
      <c r="C111" s="96" t="s">
        <v>30</v>
      </c>
      <c r="D111" s="96" t="s">
        <v>54</v>
      </c>
      <c r="E111" s="96" t="s">
        <v>20</v>
      </c>
      <c r="F111" s="96" t="s">
        <v>9</v>
      </c>
      <c r="G111" s="106">
        <v>16704000</v>
      </c>
      <c r="H111" s="107"/>
      <c r="I111" s="108">
        <v>98276</v>
      </c>
      <c r="J111" s="108">
        <v>500</v>
      </c>
      <c r="K111" s="108">
        <v>311174.25</v>
      </c>
      <c r="L111" s="108">
        <v>128453.75999999999</v>
      </c>
      <c r="M111" s="107"/>
      <c r="N111" s="108">
        <v>10810.37</v>
      </c>
      <c r="O111" s="108">
        <v>369993.6</v>
      </c>
      <c r="P111" s="108">
        <v>0</v>
      </c>
      <c r="Q111" s="108">
        <v>37416.959999999999</v>
      </c>
      <c r="R111" s="108">
        <v>2231.71</v>
      </c>
      <c r="S111" s="107"/>
      <c r="T111" s="108">
        <v>32792.1</v>
      </c>
      <c r="U111" s="108">
        <v>32742</v>
      </c>
      <c r="V111" s="108">
        <v>32742</v>
      </c>
      <c r="W111" s="108"/>
      <c r="X111" s="108"/>
      <c r="Y111" s="108"/>
    </row>
    <row r="112" spans="1:25" ht="12.6" thickBot="1">
      <c r="A112" s="96" t="s">
        <v>26</v>
      </c>
      <c r="B112" s="96" t="s">
        <v>32</v>
      </c>
      <c r="C112" s="96" t="s">
        <v>30</v>
      </c>
      <c r="D112" s="96" t="s">
        <v>54</v>
      </c>
      <c r="E112" s="96" t="s">
        <v>20</v>
      </c>
      <c r="F112" s="96" t="s">
        <v>24</v>
      </c>
      <c r="G112" s="101">
        <v>18672000</v>
      </c>
      <c r="H112" s="102"/>
      <c r="I112" s="103">
        <v>91959</v>
      </c>
      <c r="J112" s="103">
        <v>500</v>
      </c>
      <c r="K112" s="103">
        <v>289541.78999999998</v>
      </c>
      <c r="L112" s="103">
        <v>143587.68</v>
      </c>
      <c r="M112" s="102"/>
      <c r="N112" s="103">
        <v>10115.51</v>
      </c>
      <c r="O112" s="103">
        <v>413584.8</v>
      </c>
      <c r="P112" s="103">
        <v>0</v>
      </c>
      <c r="Q112" s="103">
        <v>49480.800000000003</v>
      </c>
      <c r="R112" s="103">
        <v>3445.88</v>
      </c>
      <c r="S112" s="102"/>
      <c r="T112" s="103">
        <v>32315.4</v>
      </c>
      <c r="U112" s="103">
        <v>29821.9</v>
      </c>
      <c r="V112" s="103">
        <v>29821.9</v>
      </c>
      <c r="W112" s="103"/>
      <c r="X112" s="103"/>
      <c r="Y112" s="103"/>
    </row>
    <row r="113" spans="1:25" ht="12.6" thickBot="1">
      <c r="A113" s="96" t="s">
        <v>26</v>
      </c>
      <c r="B113" s="96" t="s">
        <v>32</v>
      </c>
      <c r="C113" s="96" t="s">
        <v>30</v>
      </c>
      <c r="D113" s="96" t="s">
        <v>54</v>
      </c>
      <c r="E113" s="96" t="s">
        <v>20</v>
      </c>
      <c r="F113" s="96" t="s">
        <v>10</v>
      </c>
      <c r="G113" s="106">
        <v>4944000</v>
      </c>
      <c r="H113" s="107"/>
      <c r="I113" s="108">
        <v>58353</v>
      </c>
      <c r="J113" s="108">
        <v>500</v>
      </c>
      <c r="K113" s="108">
        <v>179043.17</v>
      </c>
      <c r="L113" s="108">
        <v>38019.360000000001</v>
      </c>
      <c r="M113" s="107"/>
      <c r="N113" s="108">
        <v>6418.81</v>
      </c>
      <c r="O113" s="108">
        <v>109509.6</v>
      </c>
      <c r="P113" s="108">
        <v>0</v>
      </c>
      <c r="Q113" s="108">
        <v>15474.72</v>
      </c>
      <c r="R113" s="108">
        <v>1500.55</v>
      </c>
      <c r="S113" s="107"/>
      <c r="T113" s="108">
        <v>25082.5</v>
      </c>
      <c r="U113" s="108">
        <v>16707.900000000001</v>
      </c>
      <c r="V113" s="108">
        <v>16562.400000000001</v>
      </c>
      <c r="W113" s="108"/>
      <c r="X113" s="108"/>
      <c r="Y113" s="108"/>
    </row>
    <row r="114" spans="1:25" ht="12.6" thickBot="1">
      <c r="A114" s="96" t="s">
        <v>26</v>
      </c>
      <c r="B114" s="96" t="s">
        <v>32</v>
      </c>
      <c r="C114" s="96" t="s">
        <v>30</v>
      </c>
      <c r="D114" s="96" t="s">
        <v>54</v>
      </c>
      <c r="E114" s="96" t="s">
        <v>20</v>
      </c>
      <c r="F114" s="96" t="s">
        <v>11</v>
      </c>
      <c r="G114" s="101">
        <v>12336000</v>
      </c>
      <c r="H114" s="102"/>
      <c r="I114" s="103">
        <v>98192</v>
      </c>
      <c r="J114" s="103">
        <v>500</v>
      </c>
      <c r="K114" s="103">
        <v>310597.45</v>
      </c>
      <c r="L114" s="103">
        <v>94863.84</v>
      </c>
      <c r="M114" s="102"/>
      <c r="N114" s="103">
        <v>6873.47</v>
      </c>
      <c r="O114" s="103">
        <v>273242.40000000002</v>
      </c>
      <c r="P114" s="103">
        <v>0</v>
      </c>
      <c r="Q114" s="103">
        <v>48727.199999999997</v>
      </c>
      <c r="R114" s="103">
        <v>0</v>
      </c>
      <c r="S114" s="102"/>
      <c r="T114" s="103">
        <v>32837</v>
      </c>
      <c r="U114" s="103">
        <v>32837</v>
      </c>
      <c r="V114" s="103">
        <v>32518.400000000001</v>
      </c>
      <c r="W114" s="103"/>
      <c r="X114" s="103"/>
      <c r="Y114" s="103"/>
    </row>
    <row r="115" spans="1:25" ht="12.6" thickBot="1">
      <c r="A115" s="96" t="s">
        <v>26</v>
      </c>
      <c r="B115" s="96" t="s">
        <v>32</v>
      </c>
      <c r="C115" s="96" t="s">
        <v>30</v>
      </c>
      <c r="D115" s="96" t="s">
        <v>54</v>
      </c>
      <c r="E115" s="96" t="s">
        <v>20</v>
      </c>
      <c r="F115" s="111" t="s">
        <v>106</v>
      </c>
      <c r="G115" s="112">
        <v>192005472</v>
      </c>
      <c r="H115" s="113"/>
      <c r="I115" s="114">
        <v>1129629</v>
      </c>
      <c r="J115" s="114">
        <v>6000</v>
      </c>
      <c r="K115" s="114">
        <v>3564873.84</v>
      </c>
      <c r="L115" s="114">
        <v>1476522.09</v>
      </c>
      <c r="M115" s="113"/>
      <c r="N115" s="114">
        <v>120331.54</v>
      </c>
      <c r="O115" s="114">
        <v>4167544.34</v>
      </c>
      <c r="P115" s="114">
        <v>0</v>
      </c>
      <c r="Q115" s="114">
        <v>574683.32999999996</v>
      </c>
      <c r="R115" s="114">
        <v>60846.7</v>
      </c>
      <c r="S115" s="113"/>
      <c r="T115" s="115">
        <v>386050.1</v>
      </c>
      <c r="U115" s="115">
        <v>373641.70000000007</v>
      </c>
      <c r="V115" s="115">
        <v>369937.40000000008</v>
      </c>
      <c r="W115" s="116"/>
      <c r="X115" s="116"/>
      <c r="Y115" s="116"/>
    </row>
    <row r="116" spans="1:25" ht="12.6" thickBot="1">
      <c r="A116" s="96" t="s">
        <v>26</v>
      </c>
      <c r="B116" s="96" t="s">
        <v>32</v>
      </c>
      <c r="C116" s="96" t="s">
        <v>30</v>
      </c>
      <c r="D116" s="151" t="s">
        <v>106</v>
      </c>
      <c r="E116" s="152"/>
      <c r="F116" s="153"/>
      <c r="G116" s="112">
        <v>192005472</v>
      </c>
      <c r="H116" s="113"/>
      <c r="I116" s="114">
        <v>1129629</v>
      </c>
      <c r="J116" s="114">
        <v>6000</v>
      </c>
      <c r="K116" s="114">
        <v>3564873.84</v>
      </c>
      <c r="L116" s="114">
        <v>1476522.09</v>
      </c>
      <c r="M116" s="113"/>
      <c r="N116" s="114">
        <v>120331.54</v>
      </c>
      <c r="O116" s="114">
        <v>4167544.34</v>
      </c>
      <c r="P116" s="114">
        <v>0</v>
      </c>
      <c r="Q116" s="114">
        <v>574683.32999999996</v>
      </c>
      <c r="R116" s="114">
        <v>60846.7</v>
      </c>
      <c r="S116" s="114">
        <v>-889817.72</v>
      </c>
      <c r="T116" s="115">
        <v>386050.1</v>
      </c>
      <c r="U116" s="115">
        <v>373641.70000000007</v>
      </c>
      <c r="V116" s="115">
        <v>369937.40000000008</v>
      </c>
      <c r="W116" s="116"/>
      <c r="X116" s="116"/>
      <c r="Y116" s="116"/>
    </row>
    <row r="117" spans="1:25" ht="12.6" thickBot="1">
      <c r="A117" s="96" t="s">
        <v>26</v>
      </c>
      <c r="B117" s="96" t="s">
        <v>38</v>
      </c>
      <c r="C117" s="96" t="s">
        <v>36</v>
      </c>
      <c r="D117" s="96" t="s">
        <v>57</v>
      </c>
      <c r="E117" s="96" t="s">
        <v>113</v>
      </c>
      <c r="F117" s="96" t="s">
        <v>21</v>
      </c>
      <c r="G117" s="106">
        <v>8553600</v>
      </c>
      <c r="H117" s="108">
        <v>27072</v>
      </c>
      <c r="I117" s="107"/>
      <c r="J117" s="108">
        <v>300</v>
      </c>
      <c r="K117" s="108">
        <v>147485.70000000001</v>
      </c>
      <c r="L117" s="108">
        <v>65777.179999999993</v>
      </c>
      <c r="M117" s="107"/>
      <c r="N117" s="108">
        <v>3248.64</v>
      </c>
      <c r="O117" s="108">
        <v>176033.09</v>
      </c>
      <c r="P117" s="108">
        <v>0</v>
      </c>
      <c r="Q117" s="108">
        <v>19245.599999999999</v>
      </c>
      <c r="R117" s="108">
        <v>5810.47</v>
      </c>
      <c r="S117" s="107"/>
      <c r="T117" s="108">
        <v>15519.54</v>
      </c>
      <c r="U117" s="108">
        <v>15418.74</v>
      </c>
      <c r="V117" s="108">
        <v>15418.74</v>
      </c>
      <c r="W117" s="108">
        <v>13478</v>
      </c>
      <c r="X117" s="108">
        <v>13594</v>
      </c>
      <c r="Y117" s="108">
        <v>-4342.1400000000003</v>
      </c>
    </row>
    <row r="118" spans="1:25" ht="12.6" thickBot="1">
      <c r="A118" s="96" t="s">
        <v>26</v>
      </c>
      <c r="B118" s="96" t="s">
        <v>38</v>
      </c>
      <c r="C118" s="96" t="s">
        <v>36</v>
      </c>
      <c r="D118" s="96" t="s">
        <v>57</v>
      </c>
      <c r="E118" s="96" t="s">
        <v>113</v>
      </c>
      <c r="F118" s="96" t="s">
        <v>3</v>
      </c>
      <c r="G118" s="101">
        <v>9014400</v>
      </c>
      <c r="H118" s="103">
        <v>28339.200000000001</v>
      </c>
      <c r="I118" s="102"/>
      <c r="J118" s="103">
        <v>300</v>
      </c>
      <c r="K118" s="103">
        <v>155224.01</v>
      </c>
      <c r="L118" s="103">
        <v>69320.740000000005</v>
      </c>
      <c r="M118" s="102"/>
      <c r="N118" s="103">
        <v>3400.7</v>
      </c>
      <c r="O118" s="103">
        <v>185516.35</v>
      </c>
      <c r="P118" s="103">
        <v>0</v>
      </c>
      <c r="Q118" s="103">
        <v>20913.41</v>
      </c>
      <c r="R118" s="103">
        <v>4303.28</v>
      </c>
      <c r="S118" s="102"/>
      <c r="T118" s="103">
        <v>16319.41</v>
      </c>
      <c r="U118" s="103">
        <v>16319.41</v>
      </c>
      <c r="V118" s="103">
        <v>16261.16</v>
      </c>
      <c r="W118" s="103">
        <v>14170</v>
      </c>
      <c r="X118" s="103">
        <v>14170</v>
      </c>
      <c r="Y118" s="103">
        <v>-3900.61</v>
      </c>
    </row>
    <row r="119" spans="1:25" ht="12.6" thickBot="1">
      <c r="A119" s="96" t="s">
        <v>26</v>
      </c>
      <c r="B119" s="96" t="s">
        <v>38</v>
      </c>
      <c r="C119" s="96" t="s">
        <v>36</v>
      </c>
      <c r="D119" s="96" t="s">
        <v>57</v>
      </c>
      <c r="E119" s="96" t="s">
        <v>113</v>
      </c>
      <c r="F119" s="96" t="s">
        <v>4</v>
      </c>
      <c r="G119" s="106">
        <v>8812800</v>
      </c>
      <c r="H119" s="108">
        <v>29721.599999999999</v>
      </c>
      <c r="I119" s="107"/>
      <c r="J119" s="108">
        <v>300</v>
      </c>
      <c r="K119" s="108">
        <v>203407.49</v>
      </c>
      <c r="L119" s="108">
        <v>67770.44</v>
      </c>
      <c r="M119" s="107"/>
      <c r="N119" s="108">
        <v>3566.6</v>
      </c>
      <c r="O119" s="108">
        <v>181367.42</v>
      </c>
      <c r="P119" s="108">
        <v>0</v>
      </c>
      <c r="Q119" s="108">
        <v>36837.5</v>
      </c>
      <c r="R119" s="108">
        <v>7053.47</v>
      </c>
      <c r="S119" s="107"/>
      <c r="T119" s="108">
        <v>16907.73</v>
      </c>
      <c r="U119" s="108">
        <v>16907.73</v>
      </c>
      <c r="V119" s="108">
        <v>16775.349999999999</v>
      </c>
      <c r="W119" s="108">
        <v>14861</v>
      </c>
      <c r="X119" s="108">
        <v>14861</v>
      </c>
      <c r="Y119" s="108">
        <v>-5089.53</v>
      </c>
    </row>
    <row r="120" spans="1:25" ht="12.6" thickBot="1">
      <c r="A120" s="96" t="s">
        <v>26</v>
      </c>
      <c r="B120" s="96" t="s">
        <v>38</v>
      </c>
      <c r="C120" s="96" t="s">
        <v>36</v>
      </c>
      <c r="D120" s="96" t="s">
        <v>57</v>
      </c>
      <c r="E120" s="96" t="s">
        <v>113</v>
      </c>
      <c r="F120" s="96" t="s">
        <v>5</v>
      </c>
      <c r="G120" s="101">
        <v>9561600</v>
      </c>
      <c r="H120" s="103">
        <v>30412.799999999999</v>
      </c>
      <c r="I120" s="102"/>
      <c r="J120" s="103">
        <v>300</v>
      </c>
      <c r="K120" s="103">
        <v>207269.91</v>
      </c>
      <c r="L120" s="103">
        <v>73528.7</v>
      </c>
      <c r="M120" s="102"/>
      <c r="N120" s="103">
        <v>3649.54</v>
      </c>
      <c r="O120" s="103">
        <v>211789.44</v>
      </c>
      <c r="P120" s="103">
        <v>0</v>
      </c>
      <c r="Q120" s="103">
        <v>39776.26</v>
      </c>
      <c r="R120" s="103">
        <v>7883.81</v>
      </c>
      <c r="S120" s="102"/>
      <c r="T120" s="103">
        <v>17332.53</v>
      </c>
      <c r="U120" s="103">
        <v>17332.53</v>
      </c>
      <c r="V120" s="103">
        <v>17332.53</v>
      </c>
      <c r="W120" s="103">
        <v>15206</v>
      </c>
      <c r="X120" s="103">
        <v>15206</v>
      </c>
      <c r="Y120" s="103">
        <v>-6075.87</v>
      </c>
    </row>
    <row r="121" spans="1:25" ht="12.6" thickBot="1">
      <c r="A121" s="96" t="s">
        <v>26</v>
      </c>
      <c r="B121" s="96" t="s">
        <v>38</v>
      </c>
      <c r="C121" s="96" t="s">
        <v>36</v>
      </c>
      <c r="D121" s="96" t="s">
        <v>57</v>
      </c>
      <c r="E121" s="96" t="s">
        <v>113</v>
      </c>
      <c r="F121" s="96" t="s">
        <v>6</v>
      </c>
      <c r="G121" s="106">
        <v>9273600</v>
      </c>
      <c r="H121" s="108">
        <v>30412.799999999999</v>
      </c>
      <c r="I121" s="107"/>
      <c r="J121" s="108">
        <v>300</v>
      </c>
      <c r="K121" s="108">
        <v>207269.91</v>
      </c>
      <c r="L121" s="108">
        <v>71313.98</v>
      </c>
      <c r="M121" s="107"/>
      <c r="N121" s="108">
        <v>3649.54</v>
      </c>
      <c r="O121" s="108">
        <v>205410.24</v>
      </c>
      <c r="P121" s="108">
        <v>0</v>
      </c>
      <c r="Q121" s="108">
        <v>30973.82</v>
      </c>
      <c r="R121" s="108">
        <v>934.05</v>
      </c>
      <c r="S121" s="107"/>
      <c r="T121" s="108">
        <v>17289.599999999999</v>
      </c>
      <c r="U121" s="108">
        <v>17289.599999999999</v>
      </c>
      <c r="V121" s="108">
        <v>17289.599999999999</v>
      </c>
      <c r="W121" s="108">
        <v>15206</v>
      </c>
      <c r="X121" s="108">
        <v>15206</v>
      </c>
      <c r="Y121" s="108">
        <v>-6075.87</v>
      </c>
    </row>
    <row r="122" spans="1:25" ht="12.6" thickBot="1">
      <c r="A122" s="96" t="s">
        <v>26</v>
      </c>
      <c r="B122" s="96" t="s">
        <v>38</v>
      </c>
      <c r="C122" s="96" t="s">
        <v>36</v>
      </c>
      <c r="D122" s="96" t="s">
        <v>57</v>
      </c>
      <c r="E122" s="96" t="s">
        <v>113</v>
      </c>
      <c r="F122" s="96" t="s">
        <v>7</v>
      </c>
      <c r="G122" s="101">
        <v>7142400</v>
      </c>
      <c r="H122" s="103">
        <v>21888</v>
      </c>
      <c r="I122" s="102"/>
      <c r="J122" s="103">
        <v>300</v>
      </c>
      <c r="K122" s="103">
        <v>149796.22</v>
      </c>
      <c r="L122" s="103">
        <v>54925.06</v>
      </c>
      <c r="M122" s="102"/>
      <c r="N122" s="103">
        <v>2626.56</v>
      </c>
      <c r="O122" s="103">
        <v>158204.16</v>
      </c>
      <c r="P122" s="103">
        <v>0</v>
      </c>
      <c r="Q122" s="103">
        <v>16713.22</v>
      </c>
      <c r="R122" s="103">
        <v>726.87</v>
      </c>
      <c r="S122" s="102"/>
      <c r="T122" s="103">
        <v>12645.79</v>
      </c>
      <c r="U122" s="103">
        <v>12645.79</v>
      </c>
      <c r="V122" s="103">
        <v>12645.79</v>
      </c>
      <c r="W122" s="103">
        <v>10944</v>
      </c>
      <c r="X122" s="103">
        <v>10944</v>
      </c>
      <c r="Y122" s="103">
        <v>-3748.1</v>
      </c>
    </row>
    <row r="123" spans="1:25" ht="12.6" thickBot="1">
      <c r="A123" s="96" t="s">
        <v>26</v>
      </c>
      <c r="B123" s="96" t="s">
        <v>38</v>
      </c>
      <c r="C123" s="96" t="s">
        <v>36</v>
      </c>
      <c r="D123" s="96" t="s">
        <v>57</v>
      </c>
      <c r="E123" s="96" t="s">
        <v>113</v>
      </c>
      <c r="F123" s="96" t="s">
        <v>23</v>
      </c>
      <c r="G123" s="106">
        <v>6422400</v>
      </c>
      <c r="H123" s="108">
        <v>24192</v>
      </c>
      <c r="I123" s="107"/>
      <c r="J123" s="108">
        <v>300</v>
      </c>
      <c r="K123" s="108">
        <v>132508.29</v>
      </c>
      <c r="L123" s="108">
        <v>49388.26</v>
      </c>
      <c r="M123" s="107"/>
      <c r="N123" s="108">
        <v>2903.04</v>
      </c>
      <c r="O123" s="108">
        <v>142256.16</v>
      </c>
      <c r="P123" s="108">
        <v>0</v>
      </c>
      <c r="Q123" s="108">
        <v>14193.5</v>
      </c>
      <c r="R123" s="108">
        <v>648.94000000000005</v>
      </c>
      <c r="S123" s="107"/>
      <c r="T123" s="108">
        <v>13874.79</v>
      </c>
      <c r="U123" s="108">
        <v>13874.79</v>
      </c>
      <c r="V123" s="108">
        <v>13874.79</v>
      </c>
      <c r="W123" s="108">
        <v>12096</v>
      </c>
      <c r="X123" s="108">
        <v>12096</v>
      </c>
      <c r="Y123" s="108">
        <v>-3329.79</v>
      </c>
    </row>
    <row r="124" spans="1:25" ht="12.6" thickBot="1">
      <c r="A124" s="96" t="s">
        <v>26</v>
      </c>
      <c r="B124" s="96" t="s">
        <v>38</v>
      </c>
      <c r="C124" s="96" t="s">
        <v>36</v>
      </c>
      <c r="D124" s="96" t="s">
        <v>57</v>
      </c>
      <c r="E124" s="96" t="s">
        <v>113</v>
      </c>
      <c r="F124" s="96" t="s">
        <v>8</v>
      </c>
      <c r="G124" s="101">
        <v>8323200</v>
      </c>
      <c r="H124" s="103">
        <v>26380.799999999999</v>
      </c>
      <c r="I124" s="102"/>
      <c r="J124" s="103">
        <v>300</v>
      </c>
      <c r="K124" s="103">
        <v>144320.04999999999</v>
      </c>
      <c r="L124" s="103">
        <v>64005.41</v>
      </c>
      <c r="M124" s="102"/>
      <c r="N124" s="103">
        <v>3165.7</v>
      </c>
      <c r="O124" s="103">
        <v>184358.88</v>
      </c>
      <c r="P124" s="103">
        <v>0</v>
      </c>
      <c r="Q124" s="103">
        <v>25552.22</v>
      </c>
      <c r="R124" s="103">
        <v>885.57</v>
      </c>
      <c r="S124" s="102"/>
      <c r="T124" s="103">
        <v>15390.74</v>
      </c>
      <c r="U124" s="103">
        <v>15217.74</v>
      </c>
      <c r="V124" s="103">
        <v>15217.74</v>
      </c>
      <c r="W124" s="103">
        <v>13133</v>
      </c>
      <c r="X124" s="103">
        <v>13248</v>
      </c>
      <c r="Y124" s="103">
        <v>-3626.7</v>
      </c>
    </row>
    <row r="125" spans="1:25" ht="12.6" thickBot="1">
      <c r="A125" s="96" t="s">
        <v>26</v>
      </c>
      <c r="B125" s="96" t="s">
        <v>38</v>
      </c>
      <c r="C125" s="96" t="s">
        <v>36</v>
      </c>
      <c r="D125" s="96" t="s">
        <v>57</v>
      </c>
      <c r="E125" s="96" t="s">
        <v>113</v>
      </c>
      <c r="F125" s="96" t="s">
        <v>9</v>
      </c>
      <c r="G125" s="106">
        <v>6508800</v>
      </c>
      <c r="H125" s="108">
        <v>20620.8</v>
      </c>
      <c r="I125" s="107"/>
      <c r="J125" s="108">
        <v>300</v>
      </c>
      <c r="K125" s="108">
        <v>112770.46</v>
      </c>
      <c r="L125" s="108">
        <v>50052.67</v>
      </c>
      <c r="M125" s="107"/>
      <c r="N125" s="108">
        <v>2474.5</v>
      </c>
      <c r="O125" s="108">
        <v>144169.92000000001</v>
      </c>
      <c r="P125" s="108">
        <v>0</v>
      </c>
      <c r="Q125" s="108">
        <v>14579.71</v>
      </c>
      <c r="R125" s="108">
        <v>843.3</v>
      </c>
      <c r="S125" s="107"/>
      <c r="T125" s="108">
        <v>11974.15</v>
      </c>
      <c r="U125" s="108">
        <v>11775.22</v>
      </c>
      <c r="V125" s="108">
        <v>11760</v>
      </c>
      <c r="W125" s="108">
        <v>10253</v>
      </c>
      <c r="X125" s="108">
        <v>10368</v>
      </c>
      <c r="Y125" s="108">
        <v>-2833.89</v>
      </c>
    </row>
    <row r="126" spans="1:25" ht="12.6" thickBot="1">
      <c r="A126" s="96" t="s">
        <v>26</v>
      </c>
      <c r="B126" s="96" t="s">
        <v>38</v>
      </c>
      <c r="C126" s="96" t="s">
        <v>36</v>
      </c>
      <c r="D126" s="96" t="s">
        <v>57</v>
      </c>
      <c r="E126" s="96" t="s">
        <v>113</v>
      </c>
      <c r="F126" s="96" t="s">
        <v>24</v>
      </c>
      <c r="G126" s="101">
        <v>8236800</v>
      </c>
      <c r="H126" s="103">
        <v>26726.400000000001</v>
      </c>
      <c r="I126" s="102"/>
      <c r="J126" s="103">
        <v>300</v>
      </c>
      <c r="K126" s="103">
        <v>145424.29</v>
      </c>
      <c r="L126" s="103">
        <v>63340.99</v>
      </c>
      <c r="M126" s="102"/>
      <c r="N126" s="103">
        <v>3207.17</v>
      </c>
      <c r="O126" s="103">
        <v>182445.12</v>
      </c>
      <c r="P126" s="103">
        <v>0</v>
      </c>
      <c r="Q126" s="103">
        <v>21827.52</v>
      </c>
      <c r="R126" s="103">
        <v>1582.87</v>
      </c>
      <c r="S126" s="102"/>
      <c r="T126" s="103">
        <v>15200.29</v>
      </c>
      <c r="U126" s="103">
        <v>15200.29</v>
      </c>
      <c r="V126" s="103">
        <v>15200.29</v>
      </c>
      <c r="W126" s="103">
        <v>13248</v>
      </c>
      <c r="X126" s="103">
        <v>13478</v>
      </c>
      <c r="Y126" s="103">
        <v>-4281.5600000000004</v>
      </c>
    </row>
    <row r="127" spans="1:25" ht="12.6" thickBot="1">
      <c r="A127" s="96" t="s">
        <v>26</v>
      </c>
      <c r="B127" s="96" t="s">
        <v>38</v>
      </c>
      <c r="C127" s="96" t="s">
        <v>36</v>
      </c>
      <c r="D127" s="96" t="s">
        <v>57</v>
      </c>
      <c r="E127" s="96" t="s">
        <v>113</v>
      </c>
      <c r="F127" s="96" t="s">
        <v>10</v>
      </c>
      <c r="G127" s="106">
        <v>8841600</v>
      </c>
      <c r="H127" s="108">
        <v>26496</v>
      </c>
      <c r="I127" s="107"/>
      <c r="J127" s="108">
        <v>300</v>
      </c>
      <c r="K127" s="108">
        <v>144520.31</v>
      </c>
      <c r="L127" s="108">
        <v>67991.899999999994</v>
      </c>
      <c r="M127" s="107"/>
      <c r="N127" s="108">
        <v>3179.52</v>
      </c>
      <c r="O127" s="108">
        <v>195841.44</v>
      </c>
      <c r="P127" s="108">
        <v>0</v>
      </c>
      <c r="Q127" s="108">
        <v>27674.21</v>
      </c>
      <c r="R127" s="108">
        <v>1889.88</v>
      </c>
      <c r="S127" s="107"/>
      <c r="T127" s="108">
        <v>14996.37</v>
      </c>
      <c r="U127" s="108">
        <v>14996.37</v>
      </c>
      <c r="V127" s="108">
        <v>14996.37</v>
      </c>
      <c r="W127" s="108">
        <v>13248</v>
      </c>
      <c r="X127" s="108">
        <v>13248</v>
      </c>
      <c r="Y127" s="108">
        <v>-4254.7299999999996</v>
      </c>
    </row>
    <row r="128" spans="1:25" ht="12.6" thickBot="1">
      <c r="A128" s="96" t="s">
        <v>26</v>
      </c>
      <c r="B128" s="96" t="s">
        <v>38</v>
      </c>
      <c r="C128" s="96" t="s">
        <v>36</v>
      </c>
      <c r="D128" s="96" t="s">
        <v>57</v>
      </c>
      <c r="E128" s="96" t="s">
        <v>113</v>
      </c>
      <c r="F128" s="96" t="s">
        <v>11</v>
      </c>
      <c r="G128" s="101">
        <v>7891200</v>
      </c>
      <c r="H128" s="103">
        <v>27417.599999999999</v>
      </c>
      <c r="I128" s="102"/>
      <c r="J128" s="103">
        <v>300</v>
      </c>
      <c r="K128" s="103">
        <v>150169.49</v>
      </c>
      <c r="L128" s="103">
        <v>60683.33</v>
      </c>
      <c r="M128" s="102"/>
      <c r="N128" s="103">
        <v>3564.28</v>
      </c>
      <c r="O128" s="103">
        <v>174790.08</v>
      </c>
      <c r="P128" s="103">
        <v>0</v>
      </c>
      <c r="Q128" s="103">
        <v>31170.240000000002</v>
      </c>
      <c r="R128" s="103">
        <v>0</v>
      </c>
      <c r="S128" s="102"/>
      <c r="T128" s="103">
        <v>15732.29</v>
      </c>
      <c r="U128" s="103">
        <v>15732.29</v>
      </c>
      <c r="V128" s="103">
        <v>15689.21</v>
      </c>
      <c r="W128" s="103">
        <v>13709</v>
      </c>
      <c r="X128" s="103">
        <v>13709</v>
      </c>
      <c r="Y128" s="103">
        <v>-3780.34</v>
      </c>
    </row>
    <row r="129" spans="1:25" ht="12.6" thickBot="1">
      <c r="A129" s="96" t="s">
        <v>26</v>
      </c>
      <c r="B129" s="96" t="s">
        <v>38</v>
      </c>
      <c r="C129" s="96" t="s">
        <v>36</v>
      </c>
      <c r="D129" s="96" t="s">
        <v>57</v>
      </c>
      <c r="E129" s="96" t="s">
        <v>113</v>
      </c>
      <c r="F129" s="111" t="s">
        <v>106</v>
      </c>
      <c r="G129" s="112">
        <v>98582400</v>
      </c>
      <c r="H129" s="114">
        <v>319680</v>
      </c>
      <c r="I129" s="113"/>
      <c r="J129" s="114">
        <v>3600</v>
      </c>
      <c r="K129" s="114">
        <v>1900166.13</v>
      </c>
      <c r="L129" s="114">
        <v>758098.66</v>
      </c>
      <c r="M129" s="113"/>
      <c r="N129" s="114">
        <v>38635.79</v>
      </c>
      <c r="O129" s="114">
        <v>2142182.2999999998</v>
      </c>
      <c r="P129" s="114">
        <v>0</v>
      </c>
      <c r="Q129" s="114">
        <v>299457.21000000002</v>
      </c>
      <c r="R129" s="114">
        <v>32562.51</v>
      </c>
      <c r="S129" s="113"/>
      <c r="T129" s="116">
        <v>183183.23000000004</v>
      </c>
      <c r="U129" s="116">
        <v>182710.50000000003</v>
      </c>
      <c r="V129" s="116">
        <v>182461.57</v>
      </c>
      <c r="W129" s="119">
        <v>159552</v>
      </c>
      <c r="X129" s="119">
        <v>160128</v>
      </c>
      <c r="Y129" s="119">
        <v>-51339.13</v>
      </c>
    </row>
    <row r="130" spans="1:25" ht="12.6" thickBot="1">
      <c r="A130" s="96" t="s">
        <v>26</v>
      </c>
      <c r="B130" s="96" t="s">
        <v>41</v>
      </c>
      <c r="C130" s="96" t="s">
        <v>39</v>
      </c>
      <c r="D130" s="96" t="s">
        <v>57</v>
      </c>
      <c r="E130" s="96" t="s">
        <v>113</v>
      </c>
      <c r="F130" s="96" t="s">
        <v>21</v>
      </c>
      <c r="G130" s="101">
        <v>2433600</v>
      </c>
      <c r="H130" s="103">
        <v>19699.2</v>
      </c>
      <c r="I130" s="102"/>
      <c r="J130" s="103">
        <v>300</v>
      </c>
      <c r="K130" s="103">
        <v>101689.61</v>
      </c>
      <c r="L130" s="103">
        <v>18714.38</v>
      </c>
      <c r="M130" s="102"/>
      <c r="N130" s="103">
        <v>2363.91</v>
      </c>
      <c r="O130" s="103">
        <v>50083.49</v>
      </c>
      <c r="P130" s="103">
        <v>0</v>
      </c>
      <c r="Q130" s="103">
        <v>5475.6</v>
      </c>
      <c r="R130" s="103">
        <v>2518.64</v>
      </c>
      <c r="S130" s="102"/>
      <c r="T130" s="103">
        <v>3994.8</v>
      </c>
      <c r="U130" s="103">
        <v>3994.8</v>
      </c>
      <c r="V130" s="103">
        <v>3994.8</v>
      </c>
      <c r="W130" s="103">
        <v>9734</v>
      </c>
      <c r="X130" s="103">
        <v>9965</v>
      </c>
      <c r="Y130" s="103">
        <v>-8558.51</v>
      </c>
    </row>
    <row r="131" spans="1:25" ht="12.6" thickBot="1">
      <c r="A131" s="96" t="s">
        <v>26</v>
      </c>
      <c r="B131" s="96" t="s">
        <v>41</v>
      </c>
      <c r="C131" s="96" t="s">
        <v>39</v>
      </c>
      <c r="D131" s="96" t="s">
        <v>57</v>
      </c>
      <c r="E131" s="96" t="s">
        <v>113</v>
      </c>
      <c r="F131" s="96" t="s">
        <v>3</v>
      </c>
      <c r="G131" s="106">
        <v>2736000</v>
      </c>
      <c r="H131" s="108">
        <v>19699.2</v>
      </c>
      <c r="I131" s="107"/>
      <c r="J131" s="108">
        <v>300</v>
      </c>
      <c r="K131" s="108">
        <v>101689.61</v>
      </c>
      <c r="L131" s="108">
        <v>21039.84</v>
      </c>
      <c r="M131" s="107"/>
      <c r="N131" s="108">
        <v>2363.91</v>
      </c>
      <c r="O131" s="108">
        <v>56306.879999999997</v>
      </c>
      <c r="P131" s="108">
        <v>0</v>
      </c>
      <c r="Q131" s="108">
        <v>6347.52</v>
      </c>
      <c r="R131" s="108">
        <v>1861.67</v>
      </c>
      <c r="S131" s="107"/>
      <c r="T131" s="108">
        <v>5155.12</v>
      </c>
      <c r="U131" s="108">
        <v>5155.12</v>
      </c>
      <c r="V131" s="108">
        <v>5155.12</v>
      </c>
      <c r="W131" s="108">
        <v>9734</v>
      </c>
      <c r="X131" s="108">
        <v>9965</v>
      </c>
      <c r="Y131" s="108">
        <v>-8558.51</v>
      </c>
    </row>
    <row r="132" spans="1:25" ht="12.6" thickBot="1">
      <c r="A132" s="96" t="s">
        <v>26</v>
      </c>
      <c r="B132" s="96" t="s">
        <v>41</v>
      </c>
      <c r="C132" s="96" t="s">
        <v>39</v>
      </c>
      <c r="D132" s="96" t="s">
        <v>57</v>
      </c>
      <c r="E132" s="96" t="s">
        <v>113</v>
      </c>
      <c r="F132" s="96" t="s">
        <v>4</v>
      </c>
      <c r="G132" s="101">
        <v>3830400</v>
      </c>
      <c r="H132" s="103">
        <v>19641.599999999999</v>
      </c>
      <c r="I132" s="102"/>
      <c r="J132" s="103">
        <v>300</v>
      </c>
      <c r="K132" s="103">
        <v>127776.99</v>
      </c>
      <c r="L132" s="103">
        <v>29455.78</v>
      </c>
      <c r="M132" s="102"/>
      <c r="N132" s="103">
        <v>2356.9899999999998</v>
      </c>
      <c r="O132" s="103">
        <v>78829.63</v>
      </c>
      <c r="P132" s="103">
        <v>0</v>
      </c>
      <c r="Q132" s="103">
        <v>16011.07</v>
      </c>
      <c r="R132" s="103">
        <v>3642.65</v>
      </c>
      <c r="S132" s="102"/>
      <c r="T132" s="103">
        <v>7633.03</v>
      </c>
      <c r="U132" s="103">
        <v>7598.18</v>
      </c>
      <c r="V132" s="103">
        <v>7598.18</v>
      </c>
      <c r="W132" s="103">
        <v>9734</v>
      </c>
      <c r="X132" s="103">
        <v>9907</v>
      </c>
      <c r="Y132" s="103">
        <v>-9494.75</v>
      </c>
    </row>
    <row r="133" spans="1:25" ht="12.6" thickBot="1">
      <c r="A133" s="96" t="s">
        <v>26</v>
      </c>
      <c r="B133" s="96" t="s">
        <v>41</v>
      </c>
      <c r="C133" s="96" t="s">
        <v>39</v>
      </c>
      <c r="D133" s="96" t="s">
        <v>57</v>
      </c>
      <c r="E133" s="96" t="s">
        <v>113</v>
      </c>
      <c r="F133" s="96" t="s">
        <v>5</v>
      </c>
      <c r="G133" s="106">
        <v>3614400</v>
      </c>
      <c r="H133" s="108">
        <v>19641.599999999999</v>
      </c>
      <c r="I133" s="107"/>
      <c r="J133" s="108">
        <v>300</v>
      </c>
      <c r="K133" s="108">
        <v>128894.02</v>
      </c>
      <c r="L133" s="108">
        <v>27794.74</v>
      </c>
      <c r="M133" s="107"/>
      <c r="N133" s="108">
        <v>2356.9899999999998</v>
      </c>
      <c r="O133" s="108">
        <v>80058.960000000006</v>
      </c>
      <c r="P133" s="108">
        <v>0</v>
      </c>
      <c r="Q133" s="108">
        <v>15035.9</v>
      </c>
      <c r="R133" s="108">
        <v>3740.28</v>
      </c>
      <c r="S133" s="107"/>
      <c r="T133" s="108">
        <v>8910.14</v>
      </c>
      <c r="U133" s="108">
        <v>8910.14</v>
      </c>
      <c r="V133" s="108">
        <v>8910.14</v>
      </c>
      <c r="W133" s="108">
        <v>9734</v>
      </c>
      <c r="X133" s="108">
        <v>9907</v>
      </c>
      <c r="Y133" s="108">
        <v>-8377.7199999999993</v>
      </c>
    </row>
    <row r="134" spans="1:25" ht="12.6" thickBot="1">
      <c r="A134" s="96" t="s">
        <v>26</v>
      </c>
      <c r="B134" s="96" t="s">
        <v>41</v>
      </c>
      <c r="C134" s="96" t="s">
        <v>39</v>
      </c>
      <c r="D134" s="96" t="s">
        <v>57</v>
      </c>
      <c r="E134" s="96" t="s">
        <v>113</v>
      </c>
      <c r="F134" s="96" t="s">
        <v>6</v>
      </c>
      <c r="G134" s="101">
        <v>6667200</v>
      </c>
      <c r="H134" s="103">
        <v>22118.400000000001</v>
      </c>
      <c r="I134" s="102"/>
      <c r="J134" s="103">
        <v>300</v>
      </c>
      <c r="K134" s="103">
        <v>145060.43</v>
      </c>
      <c r="L134" s="103">
        <v>51270.77</v>
      </c>
      <c r="M134" s="102"/>
      <c r="N134" s="103">
        <v>2654.2</v>
      </c>
      <c r="O134" s="103">
        <v>147678.48000000001</v>
      </c>
      <c r="P134" s="103">
        <v>0</v>
      </c>
      <c r="Q134" s="103">
        <v>22268.45</v>
      </c>
      <c r="R134" s="103">
        <v>664.62</v>
      </c>
      <c r="S134" s="102"/>
      <c r="T134" s="103">
        <v>11520</v>
      </c>
      <c r="U134" s="103">
        <v>11520</v>
      </c>
      <c r="V134" s="103">
        <v>11227.42</v>
      </c>
      <c r="W134" s="103">
        <v>11059</v>
      </c>
      <c r="X134" s="103">
        <v>11059</v>
      </c>
      <c r="Y134" s="103">
        <v>-10100.15</v>
      </c>
    </row>
    <row r="135" spans="1:25" ht="12.6" thickBot="1">
      <c r="A135" s="96" t="s">
        <v>26</v>
      </c>
      <c r="B135" s="96" t="s">
        <v>41</v>
      </c>
      <c r="C135" s="96" t="s">
        <v>39</v>
      </c>
      <c r="D135" s="96" t="s">
        <v>57</v>
      </c>
      <c r="E135" s="96" t="s">
        <v>113</v>
      </c>
      <c r="F135" s="96" t="s">
        <v>7</v>
      </c>
      <c r="G135" s="106">
        <v>6652800</v>
      </c>
      <c r="H135" s="108">
        <v>23385.599999999999</v>
      </c>
      <c r="I135" s="107"/>
      <c r="J135" s="108">
        <v>300</v>
      </c>
      <c r="K135" s="108">
        <v>152703.75</v>
      </c>
      <c r="L135" s="108">
        <v>51160.03</v>
      </c>
      <c r="M135" s="107"/>
      <c r="N135" s="108">
        <v>2806.28</v>
      </c>
      <c r="O135" s="108">
        <v>147359.51999999999</v>
      </c>
      <c r="P135" s="108">
        <v>0</v>
      </c>
      <c r="Q135" s="108">
        <v>15567.55</v>
      </c>
      <c r="R135" s="108">
        <v>702.8</v>
      </c>
      <c r="S135" s="107"/>
      <c r="T135" s="108">
        <v>12242.95</v>
      </c>
      <c r="U135" s="108">
        <v>12242.95</v>
      </c>
      <c r="V135" s="108">
        <v>11994.64</v>
      </c>
      <c r="W135" s="108">
        <v>11693</v>
      </c>
      <c r="X135" s="108">
        <v>11693</v>
      </c>
      <c r="Y135" s="108">
        <v>-11346.23</v>
      </c>
    </row>
    <row r="136" spans="1:25" ht="12.6" thickBot="1">
      <c r="A136" s="96" t="s">
        <v>26</v>
      </c>
      <c r="B136" s="96" t="s">
        <v>41</v>
      </c>
      <c r="C136" s="96" t="s">
        <v>39</v>
      </c>
      <c r="D136" s="96" t="s">
        <v>57</v>
      </c>
      <c r="E136" s="96" t="s">
        <v>113</v>
      </c>
      <c r="F136" s="96" t="s">
        <v>23</v>
      </c>
      <c r="G136" s="101">
        <v>6321600</v>
      </c>
      <c r="H136" s="103">
        <v>22694.400000000001</v>
      </c>
      <c r="I136" s="102"/>
      <c r="J136" s="103">
        <v>300</v>
      </c>
      <c r="K136" s="103">
        <v>118578.7</v>
      </c>
      <c r="L136" s="103">
        <v>48613.1</v>
      </c>
      <c r="M136" s="102"/>
      <c r="N136" s="103">
        <v>2723.32</v>
      </c>
      <c r="O136" s="103">
        <v>140023.44</v>
      </c>
      <c r="P136" s="103">
        <v>0</v>
      </c>
      <c r="Q136" s="103">
        <v>13970.74</v>
      </c>
      <c r="R136" s="103">
        <v>616</v>
      </c>
      <c r="S136" s="102"/>
      <c r="T136" s="103">
        <v>11913.32</v>
      </c>
      <c r="U136" s="103">
        <v>11913.32</v>
      </c>
      <c r="V136" s="103">
        <v>11734.86</v>
      </c>
      <c r="W136" s="103">
        <v>11347</v>
      </c>
      <c r="X136" s="103">
        <v>11347</v>
      </c>
      <c r="Y136" s="103">
        <v>-8850.36</v>
      </c>
    </row>
    <row r="137" spans="1:25" ht="12.6" thickBot="1">
      <c r="A137" s="96" t="s">
        <v>26</v>
      </c>
      <c r="B137" s="96" t="s">
        <v>41</v>
      </c>
      <c r="C137" s="96" t="s">
        <v>39</v>
      </c>
      <c r="D137" s="96" t="s">
        <v>57</v>
      </c>
      <c r="E137" s="96" t="s">
        <v>113</v>
      </c>
      <c r="F137" s="96" t="s">
        <v>8</v>
      </c>
      <c r="G137" s="106">
        <v>5472000</v>
      </c>
      <c r="H137" s="108">
        <v>17049.599999999999</v>
      </c>
      <c r="I137" s="107"/>
      <c r="J137" s="108">
        <v>300</v>
      </c>
      <c r="K137" s="108">
        <v>89475.61</v>
      </c>
      <c r="L137" s="108">
        <v>42079.68</v>
      </c>
      <c r="M137" s="107"/>
      <c r="N137" s="108">
        <v>2045.96</v>
      </c>
      <c r="O137" s="108">
        <v>121204.8</v>
      </c>
      <c r="P137" s="108">
        <v>0</v>
      </c>
      <c r="Q137" s="108">
        <v>16799.04</v>
      </c>
      <c r="R137" s="108">
        <v>571</v>
      </c>
      <c r="S137" s="107"/>
      <c r="T137" s="108">
        <v>9016.75</v>
      </c>
      <c r="U137" s="108">
        <v>9016.75</v>
      </c>
      <c r="V137" s="108">
        <v>9016.75</v>
      </c>
      <c r="W137" s="108">
        <v>8525</v>
      </c>
      <c r="X137" s="108">
        <v>8525</v>
      </c>
      <c r="Y137" s="108">
        <v>-6257.89</v>
      </c>
    </row>
    <row r="138" spans="1:25" ht="12.6" thickBot="1">
      <c r="A138" s="96" t="s">
        <v>26</v>
      </c>
      <c r="B138" s="96" t="s">
        <v>41</v>
      </c>
      <c r="C138" s="96" t="s">
        <v>39</v>
      </c>
      <c r="D138" s="96" t="s">
        <v>57</v>
      </c>
      <c r="E138" s="96" t="s">
        <v>113</v>
      </c>
      <c r="F138" s="96" t="s">
        <v>9</v>
      </c>
      <c r="G138" s="101">
        <v>6782400</v>
      </c>
      <c r="H138" s="103">
        <v>22636.799999999999</v>
      </c>
      <c r="I138" s="102"/>
      <c r="J138" s="103">
        <v>300</v>
      </c>
      <c r="K138" s="103">
        <v>119231.03999999999</v>
      </c>
      <c r="L138" s="103">
        <v>52156.66</v>
      </c>
      <c r="M138" s="102"/>
      <c r="N138" s="103">
        <v>2716.41</v>
      </c>
      <c r="O138" s="103">
        <v>150230.16</v>
      </c>
      <c r="P138" s="103">
        <v>0</v>
      </c>
      <c r="Q138" s="103">
        <v>15192.58</v>
      </c>
      <c r="R138" s="103">
        <v>883.55</v>
      </c>
      <c r="S138" s="102"/>
      <c r="T138" s="103">
        <v>12162.33</v>
      </c>
      <c r="U138" s="103">
        <v>12162.33</v>
      </c>
      <c r="V138" s="103">
        <v>12162.33</v>
      </c>
      <c r="W138" s="103">
        <v>11290</v>
      </c>
      <c r="X138" s="103">
        <v>11347</v>
      </c>
      <c r="Y138" s="103">
        <v>-7783.88</v>
      </c>
    </row>
    <row r="139" spans="1:25" ht="12.6" thickBot="1">
      <c r="A139" s="96" t="s">
        <v>26</v>
      </c>
      <c r="B139" s="96" t="s">
        <v>41</v>
      </c>
      <c r="C139" s="96" t="s">
        <v>39</v>
      </c>
      <c r="D139" s="96" t="s">
        <v>57</v>
      </c>
      <c r="E139" s="96" t="s">
        <v>113</v>
      </c>
      <c r="F139" s="96" t="s">
        <v>24</v>
      </c>
      <c r="G139" s="106">
        <v>7300800</v>
      </c>
      <c r="H139" s="108">
        <v>23616</v>
      </c>
      <c r="I139" s="107"/>
      <c r="J139" s="108">
        <v>300</v>
      </c>
      <c r="K139" s="108">
        <v>196801.34</v>
      </c>
      <c r="L139" s="108">
        <v>56143.15</v>
      </c>
      <c r="M139" s="107"/>
      <c r="N139" s="108">
        <v>2833.92</v>
      </c>
      <c r="O139" s="108">
        <v>161712.72</v>
      </c>
      <c r="P139" s="108">
        <v>0</v>
      </c>
      <c r="Q139" s="108">
        <v>19347.12</v>
      </c>
      <c r="R139" s="108">
        <v>1661.13</v>
      </c>
      <c r="S139" s="107"/>
      <c r="T139" s="108">
        <v>12553.76</v>
      </c>
      <c r="U139" s="108">
        <v>12553.76</v>
      </c>
      <c r="V139" s="108">
        <v>12553.76</v>
      </c>
      <c r="W139" s="108">
        <v>11808</v>
      </c>
      <c r="X139" s="108">
        <v>11808</v>
      </c>
      <c r="Y139" s="108">
        <v>64197.5</v>
      </c>
    </row>
    <row r="140" spans="1:25" ht="12.6" thickBot="1">
      <c r="A140" s="96" t="s">
        <v>26</v>
      </c>
      <c r="B140" s="96" t="s">
        <v>41</v>
      </c>
      <c r="C140" s="96" t="s">
        <v>39</v>
      </c>
      <c r="D140" s="96" t="s">
        <v>57</v>
      </c>
      <c r="E140" s="96" t="s">
        <v>113</v>
      </c>
      <c r="F140" s="96" t="s">
        <v>10</v>
      </c>
      <c r="G140" s="101">
        <v>6595200</v>
      </c>
      <c r="H140" s="103">
        <v>22809.599999999999</v>
      </c>
      <c r="I140" s="102"/>
      <c r="J140" s="103">
        <v>300</v>
      </c>
      <c r="K140" s="103">
        <v>46838.34</v>
      </c>
      <c r="L140" s="103">
        <v>50717.09</v>
      </c>
      <c r="M140" s="102"/>
      <c r="N140" s="103">
        <v>2737.16</v>
      </c>
      <c r="O140" s="103">
        <v>146083.68</v>
      </c>
      <c r="P140" s="103">
        <v>0</v>
      </c>
      <c r="Q140" s="103">
        <v>20642.98</v>
      </c>
      <c r="R140" s="103">
        <v>1185.9000000000001</v>
      </c>
      <c r="S140" s="102"/>
      <c r="T140" s="103">
        <v>12096.55</v>
      </c>
      <c r="U140" s="103">
        <v>12096.55</v>
      </c>
      <c r="V140" s="103">
        <v>12096.55</v>
      </c>
      <c r="W140" s="103">
        <v>11405</v>
      </c>
      <c r="X140" s="103">
        <v>11405</v>
      </c>
      <c r="Y140" s="103">
        <v>-81237.56</v>
      </c>
    </row>
    <row r="141" spans="1:25" ht="12.6" thickBot="1">
      <c r="A141" s="96" t="s">
        <v>26</v>
      </c>
      <c r="B141" s="96" t="s">
        <v>41</v>
      </c>
      <c r="C141" s="96" t="s">
        <v>39</v>
      </c>
      <c r="D141" s="96" t="s">
        <v>57</v>
      </c>
      <c r="E141" s="96" t="s">
        <v>113</v>
      </c>
      <c r="F141" s="96" t="s">
        <v>11</v>
      </c>
      <c r="G141" s="106">
        <v>8006400</v>
      </c>
      <c r="H141" s="108">
        <v>27302.400000000001</v>
      </c>
      <c r="I141" s="107"/>
      <c r="J141" s="108">
        <v>300</v>
      </c>
      <c r="K141" s="108">
        <v>143264.42000000001</v>
      </c>
      <c r="L141" s="108">
        <v>61569.22</v>
      </c>
      <c r="M141" s="107"/>
      <c r="N141" s="108">
        <v>3549.32</v>
      </c>
      <c r="O141" s="108">
        <v>177341.76</v>
      </c>
      <c r="P141" s="108">
        <v>0</v>
      </c>
      <c r="Q141" s="108">
        <v>31625.279999999999</v>
      </c>
      <c r="R141" s="108">
        <v>0</v>
      </c>
      <c r="S141" s="107"/>
      <c r="T141" s="108">
        <v>14140.18</v>
      </c>
      <c r="U141" s="108">
        <v>14140.18</v>
      </c>
      <c r="V141" s="108">
        <v>14140.18</v>
      </c>
      <c r="W141" s="108">
        <v>13651</v>
      </c>
      <c r="X141" s="108">
        <v>13651</v>
      </c>
      <c r="Y141" s="108">
        <v>-10038.549999999999</v>
      </c>
    </row>
    <row r="142" spans="1:25" ht="12.6" thickBot="1">
      <c r="A142" s="96" t="s">
        <v>26</v>
      </c>
      <c r="B142" s="96" t="s">
        <v>41</v>
      </c>
      <c r="C142" s="96" t="s">
        <v>39</v>
      </c>
      <c r="D142" s="96" t="s">
        <v>57</v>
      </c>
      <c r="E142" s="96" t="s">
        <v>113</v>
      </c>
      <c r="F142" s="111" t="s">
        <v>106</v>
      </c>
      <c r="G142" s="112">
        <v>66412800</v>
      </c>
      <c r="H142" s="114">
        <v>260294.39999999999</v>
      </c>
      <c r="I142" s="113"/>
      <c r="J142" s="114">
        <v>3600</v>
      </c>
      <c r="K142" s="114">
        <v>1472003.86</v>
      </c>
      <c r="L142" s="114">
        <v>510714.44</v>
      </c>
      <c r="M142" s="113"/>
      <c r="N142" s="114">
        <v>31508.37</v>
      </c>
      <c r="O142" s="114">
        <v>1456913.52</v>
      </c>
      <c r="P142" s="114">
        <v>0</v>
      </c>
      <c r="Q142" s="114">
        <v>198283.83</v>
      </c>
      <c r="R142" s="114">
        <v>18048.240000000002</v>
      </c>
      <c r="S142" s="113"/>
      <c r="T142" s="116">
        <v>121338.93</v>
      </c>
      <c r="U142" s="116">
        <v>121304.08000000002</v>
      </c>
      <c r="V142" s="116">
        <v>120584.73000000001</v>
      </c>
      <c r="W142" s="119">
        <v>129715</v>
      </c>
      <c r="X142" s="119">
        <v>130579</v>
      </c>
      <c r="Y142" s="119">
        <v>-106406.61</v>
      </c>
    </row>
    <row r="143" spans="1:25" ht="12.6" thickBot="1">
      <c r="A143" s="96" t="s">
        <v>26</v>
      </c>
      <c r="B143" s="96" t="s">
        <v>41</v>
      </c>
      <c r="C143" s="96" t="s">
        <v>42</v>
      </c>
      <c r="D143" s="96" t="s">
        <v>57</v>
      </c>
      <c r="E143" s="96" t="s">
        <v>113</v>
      </c>
      <c r="F143" s="96" t="s">
        <v>21</v>
      </c>
      <c r="G143" s="106">
        <v>17820000</v>
      </c>
      <c r="H143" s="108">
        <v>57024</v>
      </c>
      <c r="I143" s="107"/>
      <c r="J143" s="108">
        <v>300</v>
      </c>
      <c r="K143" s="108">
        <v>295335.28000000003</v>
      </c>
      <c r="L143" s="108">
        <v>137035.79999999999</v>
      </c>
      <c r="M143" s="107"/>
      <c r="N143" s="108">
        <v>6842.88</v>
      </c>
      <c r="O143" s="108">
        <v>366735.6</v>
      </c>
      <c r="P143" s="108">
        <v>0</v>
      </c>
      <c r="Q143" s="108">
        <v>9444.6</v>
      </c>
      <c r="R143" s="108">
        <v>8891.07</v>
      </c>
      <c r="S143" s="107"/>
      <c r="T143" s="110">
        <v>29851.1</v>
      </c>
      <c r="U143" s="110">
        <v>29681.119999999999</v>
      </c>
      <c r="V143" s="110">
        <v>29681.119999999999</v>
      </c>
      <c r="W143" s="118">
        <v>28512</v>
      </c>
      <c r="X143" s="118">
        <v>28512</v>
      </c>
      <c r="Y143" s="118">
        <v>-24854.48</v>
      </c>
    </row>
    <row r="144" spans="1:25" ht="12.6" thickBot="1">
      <c r="A144" s="96" t="s">
        <v>26</v>
      </c>
      <c r="B144" s="96" t="s">
        <v>41</v>
      </c>
      <c r="C144" s="96" t="s">
        <v>42</v>
      </c>
      <c r="D144" s="96" t="s">
        <v>57</v>
      </c>
      <c r="E144" s="96" t="s">
        <v>113</v>
      </c>
      <c r="F144" s="96" t="s">
        <v>3</v>
      </c>
      <c r="G144" s="101">
        <v>14652000</v>
      </c>
      <c r="H144" s="103">
        <v>58320</v>
      </c>
      <c r="I144" s="102"/>
      <c r="J144" s="103">
        <v>300</v>
      </c>
      <c r="K144" s="103">
        <v>301837.88</v>
      </c>
      <c r="L144" s="103">
        <v>112673.88</v>
      </c>
      <c r="M144" s="102"/>
      <c r="N144" s="103">
        <v>6998.4</v>
      </c>
      <c r="O144" s="103">
        <v>301538.15999999997</v>
      </c>
      <c r="P144" s="103">
        <v>0</v>
      </c>
      <c r="Q144" s="103">
        <v>32967</v>
      </c>
      <c r="R144" s="103">
        <v>10664.05</v>
      </c>
      <c r="S144" s="102"/>
      <c r="T144" s="105">
        <v>30896.639999999999</v>
      </c>
      <c r="U144" s="105">
        <v>30896.639999999999</v>
      </c>
      <c r="V144" s="105">
        <v>30535.13</v>
      </c>
      <c r="W144" s="117">
        <v>29088</v>
      </c>
      <c r="X144" s="117">
        <v>29232</v>
      </c>
      <c r="Y144" s="117">
        <v>-25402.12</v>
      </c>
    </row>
    <row r="145" spans="1:25" ht="12.6" thickBot="1">
      <c r="A145" s="96" t="s">
        <v>26</v>
      </c>
      <c r="B145" s="96" t="s">
        <v>41</v>
      </c>
      <c r="C145" s="96" t="s">
        <v>42</v>
      </c>
      <c r="D145" s="96" t="s">
        <v>57</v>
      </c>
      <c r="E145" s="96" t="s">
        <v>113</v>
      </c>
      <c r="F145" s="96" t="s">
        <v>4</v>
      </c>
      <c r="G145" s="106">
        <v>16704000</v>
      </c>
      <c r="H145" s="108">
        <v>60480</v>
      </c>
      <c r="I145" s="107"/>
      <c r="J145" s="108">
        <v>300</v>
      </c>
      <c r="K145" s="108">
        <v>313234.39</v>
      </c>
      <c r="L145" s="108">
        <v>128453.75999999999</v>
      </c>
      <c r="M145" s="107"/>
      <c r="N145" s="108">
        <v>7257.6</v>
      </c>
      <c r="O145" s="108">
        <v>343768.32000000001</v>
      </c>
      <c r="P145" s="108">
        <v>0</v>
      </c>
      <c r="Q145" s="108">
        <v>38753.279999999999</v>
      </c>
      <c r="R145" s="108">
        <v>8234.5</v>
      </c>
      <c r="S145" s="107"/>
      <c r="T145" s="110">
        <v>35627.42</v>
      </c>
      <c r="U145" s="110">
        <v>35627.42</v>
      </c>
      <c r="V145" s="110">
        <v>35364.83</v>
      </c>
      <c r="W145" s="118">
        <v>30240</v>
      </c>
      <c r="X145" s="118">
        <v>30240</v>
      </c>
      <c r="Y145" s="118">
        <v>-26360.81</v>
      </c>
    </row>
    <row r="146" spans="1:25" ht="12.6" thickBot="1">
      <c r="A146" s="96" t="s">
        <v>26</v>
      </c>
      <c r="B146" s="96" t="s">
        <v>41</v>
      </c>
      <c r="C146" s="96" t="s">
        <v>42</v>
      </c>
      <c r="D146" s="96" t="s">
        <v>57</v>
      </c>
      <c r="E146" s="96" t="s">
        <v>113</v>
      </c>
      <c r="F146" s="96" t="s">
        <v>5</v>
      </c>
      <c r="G146" s="101">
        <v>20088000</v>
      </c>
      <c r="H146" s="103">
        <v>62640</v>
      </c>
      <c r="I146" s="102"/>
      <c r="J146" s="103">
        <v>300</v>
      </c>
      <c r="K146" s="103">
        <v>417558.82</v>
      </c>
      <c r="L146" s="103">
        <v>154476.72</v>
      </c>
      <c r="M146" s="102"/>
      <c r="N146" s="103">
        <v>7516.8</v>
      </c>
      <c r="O146" s="103">
        <v>413411.04</v>
      </c>
      <c r="P146" s="103">
        <v>0</v>
      </c>
      <c r="Q146" s="103">
        <v>83967.84</v>
      </c>
      <c r="R146" s="103">
        <v>15404.41</v>
      </c>
      <c r="S146" s="102"/>
      <c r="T146" s="105">
        <v>34653.769999999997</v>
      </c>
      <c r="U146" s="105">
        <v>34535.089999999997</v>
      </c>
      <c r="V146" s="105">
        <v>34137.42</v>
      </c>
      <c r="W146" s="117">
        <v>31248</v>
      </c>
      <c r="X146" s="117">
        <v>31392</v>
      </c>
      <c r="Y146" s="117">
        <v>-21432.38</v>
      </c>
    </row>
    <row r="147" spans="1:25" ht="12.6" thickBot="1">
      <c r="A147" s="96" t="s">
        <v>26</v>
      </c>
      <c r="B147" s="96" t="s">
        <v>41</v>
      </c>
      <c r="C147" s="96" t="s">
        <v>42</v>
      </c>
      <c r="D147" s="96" t="s">
        <v>57</v>
      </c>
      <c r="E147" s="96" t="s">
        <v>113</v>
      </c>
      <c r="F147" s="96" t="s">
        <v>6</v>
      </c>
      <c r="G147" s="106">
        <v>15300000</v>
      </c>
      <c r="H147" s="108">
        <v>65088</v>
      </c>
      <c r="I147" s="107"/>
      <c r="J147" s="108">
        <v>300</v>
      </c>
      <c r="K147" s="108">
        <v>424214.39</v>
      </c>
      <c r="L147" s="108">
        <v>117657</v>
      </c>
      <c r="M147" s="107"/>
      <c r="N147" s="108">
        <v>7810.56</v>
      </c>
      <c r="O147" s="108">
        <v>338895</v>
      </c>
      <c r="P147" s="108">
        <v>0</v>
      </c>
      <c r="Q147" s="108">
        <v>63648</v>
      </c>
      <c r="R147" s="108">
        <v>14002.12</v>
      </c>
      <c r="S147" s="107"/>
      <c r="T147" s="110">
        <v>34318.25</v>
      </c>
      <c r="U147" s="110">
        <v>34318.25</v>
      </c>
      <c r="V147" s="110">
        <v>33885.31</v>
      </c>
      <c r="W147" s="118">
        <v>32400</v>
      </c>
      <c r="X147" s="118">
        <v>32688</v>
      </c>
      <c r="Y147" s="118">
        <v>-31521.13</v>
      </c>
    </row>
    <row r="148" spans="1:25" ht="12.6" thickBot="1">
      <c r="A148" s="96" t="s">
        <v>26</v>
      </c>
      <c r="B148" s="96" t="s">
        <v>41</v>
      </c>
      <c r="C148" s="96" t="s">
        <v>42</v>
      </c>
      <c r="D148" s="96" t="s">
        <v>57</v>
      </c>
      <c r="E148" s="96" t="s">
        <v>113</v>
      </c>
      <c r="F148" s="96" t="s">
        <v>7</v>
      </c>
      <c r="G148" s="101">
        <v>21528000</v>
      </c>
      <c r="H148" s="103">
        <v>65952</v>
      </c>
      <c r="I148" s="102"/>
      <c r="J148" s="103">
        <v>300</v>
      </c>
      <c r="K148" s="103">
        <v>428772.42</v>
      </c>
      <c r="L148" s="103">
        <v>165550.32</v>
      </c>
      <c r="M148" s="102"/>
      <c r="N148" s="103">
        <v>7914.24</v>
      </c>
      <c r="O148" s="103">
        <v>476845.2</v>
      </c>
      <c r="P148" s="103">
        <v>0</v>
      </c>
      <c r="Q148" s="103">
        <v>71903.520000000004</v>
      </c>
      <c r="R148" s="103">
        <v>2072.31</v>
      </c>
      <c r="S148" s="102"/>
      <c r="T148" s="105">
        <v>33191.300000000003</v>
      </c>
      <c r="U148" s="105">
        <v>33191.300000000003</v>
      </c>
      <c r="V148" s="105">
        <v>32484.05</v>
      </c>
      <c r="W148" s="117">
        <v>32976</v>
      </c>
      <c r="X148" s="117">
        <v>32976</v>
      </c>
      <c r="Y148" s="117">
        <v>-33880.86</v>
      </c>
    </row>
    <row r="149" spans="1:25" ht="12.6" thickBot="1">
      <c r="A149" s="96" t="s">
        <v>26</v>
      </c>
      <c r="B149" s="96" t="s">
        <v>41</v>
      </c>
      <c r="C149" s="96" t="s">
        <v>42</v>
      </c>
      <c r="D149" s="96" t="s">
        <v>57</v>
      </c>
      <c r="E149" s="96" t="s">
        <v>113</v>
      </c>
      <c r="F149" s="96" t="s">
        <v>23</v>
      </c>
      <c r="G149" s="106">
        <v>18540000</v>
      </c>
      <c r="H149" s="108">
        <v>63936</v>
      </c>
      <c r="I149" s="107"/>
      <c r="J149" s="108">
        <v>300</v>
      </c>
      <c r="K149" s="108">
        <v>415665.84</v>
      </c>
      <c r="L149" s="108">
        <v>142572.6</v>
      </c>
      <c r="M149" s="107"/>
      <c r="N149" s="108">
        <v>7672.32</v>
      </c>
      <c r="O149" s="108">
        <v>410661</v>
      </c>
      <c r="P149" s="108">
        <v>0</v>
      </c>
      <c r="Q149" s="108">
        <v>43383.6</v>
      </c>
      <c r="R149" s="108">
        <v>1938.49</v>
      </c>
      <c r="S149" s="107"/>
      <c r="T149" s="110">
        <v>31692.11</v>
      </c>
      <c r="U149" s="110">
        <v>31692.11</v>
      </c>
      <c r="V149" s="110">
        <v>31692.11</v>
      </c>
      <c r="W149" s="118">
        <v>31968</v>
      </c>
      <c r="X149" s="118">
        <v>31968</v>
      </c>
      <c r="Y149" s="118">
        <v>-32845.199999999997</v>
      </c>
    </row>
    <row r="150" spans="1:25" ht="12.6" thickBot="1">
      <c r="A150" s="96" t="s">
        <v>26</v>
      </c>
      <c r="B150" s="96" t="s">
        <v>41</v>
      </c>
      <c r="C150" s="96" t="s">
        <v>42</v>
      </c>
      <c r="D150" s="96" t="s">
        <v>57</v>
      </c>
      <c r="E150" s="96" t="s">
        <v>113</v>
      </c>
      <c r="F150" s="96" t="s">
        <v>8</v>
      </c>
      <c r="G150" s="101">
        <v>16956000</v>
      </c>
      <c r="H150" s="103">
        <v>57312</v>
      </c>
      <c r="I150" s="102"/>
      <c r="J150" s="103">
        <v>300</v>
      </c>
      <c r="K150" s="103">
        <v>304715.3</v>
      </c>
      <c r="L150" s="103">
        <v>130391.64</v>
      </c>
      <c r="M150" s="102"/>
      <c r="N150" s="103">
        <v>6877.44</v>
      </c>
      <c r="O150" s="103">
        <v>375575.4</v>
      </c>
      <c r="P150" s="103">
        <v>0</v>
      </c>
      <c r="Q150" s="103">
        <v>37472.76</v>
      </c>
      <c r="R150" s="103">
        <v>1625.13</v>
      </c>
      <c r="S150" s="102"/>
      <c r="T150" s="105">
        <v>31630.87</v>
      </c>
      <c r="U150" s="105">
        <v>31500.47</v>
      </c>
      <c r="V150" s="105">
        <v>31500.47</v>
      </c>
      <c r="W150" s="117">
        <v>28656</v>
      </c>
      <c r="X150" s="117">
        <v>28656</v>
      </c>
      <c r="Y150" s="117">
        <v>-17091.580000000002</v>
      </c>
    </row>
    <row r="151" spans="1:25" ht="12.6" thickBot="1">
      <c r="A151" s="96" t="s">
        <v>26</v>
      </c>
      <c r="B151" s="96" t="s">
        <v>41</v>
      </c>
      <c r="C151" s="96" t="s">
        <v>42</v>
      </c>
      <c r="D151" s="96" t="s">
        <v>57</v>
      </c>
      <c r="E151" s="96" t="s">
        <v>113</v>
      </c>
      <c r="F151" s="96" t="s">
        <v>9</v>
      </c>
      <c r="G151" s="106">
        <v>17568000</v>
      </c>
      <c r="H151" s="108">
        <v>57312</v>
      </c>
      <c r="I151" s="107"/>
      <c r="J151" s="108">
        <v>300</v>
      </c>
      <c r="K151" s="108">
        <v>306030.03000000003</v>
      </c>
      <c r="L151" s="108">
        <v>135097.92000000001</v>
      </c>
      <c r="M151" s="107"/>
      <c r="N151" s="108">
        <v>6877.44</v>
      </c>
      <c r="O151" s="108">
        <v>389131.2</v>
      </c>
      <c r="P151" s="108">
        <v>0</v>
      </c>
      <c r="Q151" s="108">
        <v>53933.760000000002</v>
      </c>
      <c r="R151" s="108">
        <v>1871.88</v>
      </c>
      <c r="S151" s="107"/>
      <c r="T151" s="110">
        <v>29370.35</v>
      </c>
      <c r="U151" s="110">
        <v>29370.35</v>
      </c>
      <c r="V151" s="110">
        <v>29370.35</v>
      </c>
      <c r="W151" s="118">
        <v>28656</v>
      </c>
      <c r="X151" s="118">
        <v>28656</v>
      </c>
      <c r="Y151" s="118">
        <v>-15776.85</v>
      </c>
    </row>
    <row r="152" spans="1:25" ht="12.6" thickBot="1">
      <c r="A152" s="96" t="s">
        <v>26</v>
      </c>
      <c r="B152" s="96" t="s">
        <v>41</v>
      </c>
      <c r="C152" s="96" t="s">
        <v>42</v>
      </c>
      <c r="D152" s="96" t="s">
        <v>57</v>
      </c>
      <c r="E152" s="96" t="s">
        <v>113</v>
      </c>
      <c r="F152" s="96" t="s">
        <v>24</v>
      </c>
      <c r="G152" s="101">
        <v>16776000</v>
      </c>
      <c r="H152" s="103">
        <v>57600</v>
      </c>
      <c r="I152" s="102"/>
      <c r="J152" s="103">
        <v>300</v>
      </c>
      <c r="K152" s="103">
        <v>298318.46000000002</v>
      </c>
      <c r="L152" s="103">
        <v>129007.44</v>
      </c>
      <c r="M152" s="102"/>
      <c r="N152" s="103">
        <v>6912</v>
      </c>
      <c r="O152" s="103">
        <v>371588.4</v>
      </c>
      <c r="P152" s="103">
        <v>0</v>
      </c>
      <c r="Q152" s="103">
        <v>37578.239999999998</v>
      </c>
      <c r="R152" s="103">
        <v>2193.63</v>
      </c>
      <c r="S152" s="102"/>
      <c r="T152" s="105">
        <v>29521.4</v>
      </c>
      <c r="U152" s="105">
        <v>29521.4</v>
      </c>
      <c r="V152" s="105">
        <v>29521.4</v>
      </c>
      <c r="W152" s="117">
        <v>28800</v>
      </c>
      <c r="X152" s="117">
        <v>28800</v>
      </c>
      <c r="Y152" s="117">
        <v>-25105.54</v>
      </c>
    </row>
    <row r="153" spans="1:25" ht="12.6" thickBot="1">
      <c r="A153" s="96" t="s">
        <v>26</v>
      </c>
      <c r="B153" s="96" t="s">
        <v>41</v>
      </c>
      <c r="C153" s="96" t="s">
        <v>42</v>
      </c>
      <c r="D153" s="96" t="s">
        <v>57</v>
      </c>
      <c r="E153" s="96" t="s">
        <v>113</v>
      </c>
      <c r="F153" s="96" t="s">
        <v>10</v>
      </c>
      <c r="G153" s="106">
        <v>17604000</v>
      </c>
      <c r="H153" s="108">
        <v>58176</v>
      </c>
      <c r="I153" s="107"/>
      <c r="J153" s="108">
        <v>300</v>
      </c>
      <c r="K153" s="108">
        <v>301301.65000000002</v>
      </c>
      <c r="L153" s="108">
        <v>135374.76</v>
      </c>
      <c r="M153" s="107"/>
      <c r="N153" s="108">
        <v>6981.12</v>
      </c>
      <c r="O153" s="108">
        <v>389928.6</v>
      </c>
      <c r="P153" s="108">
        <v>0</v>
      </c>
      <c r="Q153" s="108">
        <v>46650.6</v>
      </c>
      <c r="R153" s="108">
        <v>3346.04</v>
      </c>
      <c r="S153" s="107"/>
      <c r="T153" s="110">
        <v>30104.61</v>
      </c>
      <c r="U153" s="110">
        <v>29908.01</v>
      </c>
      <c r="V153" s="110">
        <v>29781.21</v>
      </c>
      <c r="W153" s="118">
        <v>29088</v>
      </c>
      <c r="X153" s="118">
        <v>29088</v>
      </c>
      <c r="Y153" s="118">
        <v>-25356.59</v>
      </c>
    </row>
    <row r="154" spans="1:25" ht="12.6" thickBot="1">
      <c r="A154" s="96" t="s">
        <v>26</v>
      </c>
      <c r="B154" s="96" t="s">
        <v>41</v>
      </c>
      <c r="C154" s="96" t="s">
        <v>42</v>
      </c>
      <c r="D154" s="96" t="s">
        <v>57</v>
      </c>
      <c r="E154" s="96" t="s">
        <v>113</v>
      </c>
      <c r="F154" s="96" t="s">
        <v>11</v>
      </c>
      <c r="G154" s="101">
        <v>17316000</v>
      </c>
      <c r="H154" s="103">
        <v>58896</v>
      </c>
      <c r="I154" s="102"/>
      <c r="J154" s="103">
        <v>300</v>
      </c>
      <c r="K154" s="103">
        <v>304821.07</v>
      </c>
      <c r="L154" s="103">
        <v>133160.04</v>
      </c>
      <c r="M154" s="102"/>
      <c r="N154" s="103">
        <v>7067.52</v>
      </c>
      <c r="O154" s="103">
        <v>383549.4</v>
      </c>
      <c r="P154" s="103">
        <v>0</v>
      </c>
      <c r="Q154" s="103">
        <v>54199.08</v>
      </c>
      <c r="R154" s="103">
        <v>3797.32</v>
      </c>
      <c r="S154" s="102"/>
      <c r="T154" s="105">
        <v>30254.05</v>
      </c>
      <c r="U154" s="105">
        <v>30254.05</v>
      </c>
      <c r="V154" s="105">
        <v>30133.18</v>
      </c>
      <c r="W154" s="117">
        <v>29376</v>
      </c>
      <c r="X154" s="117">
        <v>29520</v>
      </c>
      <c r="Y154" s="117">
        <v>-25653.17</v>
      </c>
    </row>
    <row r="155" spans="1:25" ht="12.6" thickBot="1">
      <c r="A155" s="96" t="s">
        <v>26</v>
      </c>
      <c r="B155" s="96" t="s">
        <v>41</v>
      </c>
      <c r="C155" s="96" t="s">
        <v>42</v>
      </c>
      <c r="D155" s="96" t="s">
        <v>57</v>
      </c>
      <c r="E155" s="96" t="s">
        <v>113</v>
      </c>
      <c r="F155" s="111" t="s">
        <v>106</v>
      </c>
      <c r="G155" s="112">
        <v>210852000</v>
      </c>
      <c r="H155" s="114">
        <v>722736</v>
      </c>
      <c r="I155" s="113"/>
      <c r="J155" s="114">
        <v>3600</v>
      </c>
      <c r="K155" s="114">
        <v>4111805.53</v>
      </c>
      <c r="L155" s="114">
        <v>1621451.88</v>
      </c>
      <c r="M155" s="113"/>
      <c r="N155" s="114">
        <v>86728.320000000007</v>
      </c>
      <c r="O155" s="114">
        <v>4561627.32</v>
      </c>
      <c r="P155" s="114">
        <v>0</v>
      </c>
      <c r="Q155" s="114">
        <v>573902.28</v>
      </c>
      <c r="R155" s="114">
        <v>74040.95</v>
      </c>
      <c r="S155" s="113"/>
      <c r="T155" s="116">
        <v>381111.86999999994</v>
      </c>
      <c r="U155" s="116">
        <v>380496.21</v>
      </c>
      <c r="V155" s="116">
        <v>378086.58</v>
      </c>
      <c r="W155" s="119">
        <v>361008</v>
      </c>
      <c r="X155" s="119">
        <v>361728</v>
      </c>
      <c r="Y155" s="119">
        <v>-305280.71000000008</v>
      </c>
    </row>
    <row r="156" spans="1:25" ht="12.6" thickBot="1">
      <c r="A156" s="96" t="s">
        <v>26</v>
      </c>
      <c r="B156" s="96" t="s">
        <v>41</v>
      </c>
      <c r="C156" s="151" t="s">
        <v>106</v>
      </c>
      <c r="D156" s="152"/>
      <c r="E156" s="152"/>
      <c r="F156" s="153"/>
      <c r="G156" s="112">
        <v>277264800</v>
      </c>
      <c r="H156" s="114">
        <v>983030.4</v>
      </c>
      <c r="I156" s="113"/>
      <c r="J156" s="114">
        <v>7200</v>
      </c>
      <c r="K156" s="114">
        <v>5583809.3899999997</v>
      </c>
      <c r="L156" s="114">
        <v>2132166.3199999998</v>
      </c>
      <c r="M156" s="113"/>
      <c r="N156" s="114">
        <v>118236.69</v>
      </c>
      <c r="O156" s="114">
        <v>6018540.8399999999</v>
      </c>
      <c r="P156" s="114">
        <v>0</v>
      </c>
      <c r="Q156" s="114">
        <v>772186.11</v>
      </c>
      <c r="R156" s="114">
        <v>92089.19</v>
      </c>
      <c r="S156" s="113"/>
      <c r="T156" s="116"/>
      <c r="U156" s="116"/>
      <c r="V156" s="116"/>
      <c r="W156" s="119">
        <v>361008</v>
      </c>
      <c r="X156" s="119">
        <v>361728</v>
      </c>
      <c r="Y156" s="119">
        <v>-305280.71000000008</v>
      </c>
    </row>
    <row r="157" spans="1:25" ht="12.6" thickBot="1">
      <c r="A157" s="96" t="s">
        <v>26</v>
      </c>
      <c r="B157" s="96" t="s">
        <v>45</v>
      </c>
      <c r="C157" s="96" t="s">
        <v>44</v>
      </c>
      <c r="D157" s="96" t="s">
        <v>54</v>
      </c>
      <c r="E157" s="96" t="s">
        <v>20</v>
      </c>
      <c r="F157" s="96" t="s">
        <v>21</v>
      </c>
      <c r="G157" s="106">
        <v>13440000</v>
      </c>
      <c r="H157" s="107"/>
      <c r="I157" s="108">
        <v>79027</v>
      </c>
      <c r="J157" s="108">
        <v>500</v>
      </c>
      <c r="K157" s="108">
        <v>250252.79999999999</v>
      </c>
      <c r="L157" s="108">
        <v>103353.60000000001</v>
      </c>
      <c r="M157" s="107"/>
      <c r="N157" s="108">
        <v>8692.98</v>
      </c>
      <c r="O157" s="108">
        <v>276595.20000000001</v>
      </c>
      <c r="P157" s="108">
        <v>0</v>
      </c>
      <c r="Q157" s="108">
        <v>30240</v>
      </c>
      <c r="R157" s="108">
        <v>9441.85</v>
      </c>
      <c r="S157" s="107"/>
      <c r="T157" s="109">
        <v>26342.400000000001</v>
      </c>
      <c r="U157" s="109">
        <v>26342.400000000001</v>
      </c>
      <c r="V157" s="109">
        <v>26342.400000000001</v>
      </c>
      <c r="W157" s="110"/>
      <c r="X157" s="110"/>
      <c r="Y157" s="110"/>
    </row>
    <row r="158" spans="1:25" ht="12.6" thickBot="1">
      <c r="A158" s="96" t="s">
        <v>26</v>
      </c>
      <c r="B158" s="96" t="s">
        <v>45</v>
      </c>
      <c r="C158" s="96" t="s">
        <v>44</v>
      </c>
      <c r="D158" s="96" t="s">
        <v>54</v>
      </c>
      <c r="E158" s="96" t="s">
        <v>20</v>
      </c>
      <c r="F158" s="96" t="s">
        <v>3</v>
      </c>
      <c r="G158" s="101">
        <v>12240000</v>
      </c>
      <c r="H158" s="102"/>
      <c r="I158" s="103">
        <v>81936</v>
      </c>
      <c r="J158" s="103">
        <v>500</v>
      </c>
      <c r="K158" s="103">
        <v>258684</v>
      </c>
      <c r="L158" s="103">
        <v>94125.6</v>
      </c>
      <c r="M158" s="102"/>
      <c r="N158" s="103">
        <v>9012.9599999999991</v>
      </c>
      <c r="O158" s="103">
        <v>251899.2</v>
      </c>
      <c r="P158" s="103">
        <v>0</v>
      </c>
      <c r="Q158" s="103">
        <v>28396.799999999999</v>
      </c>
      <c r="R158" s="103">
        <v>6361.92</v>
      </c>
      <c r="S158" s="102"/>
      <c r="T158" s="104">
        <v>27552</v>
      </c>
      <c r="U158" s="104">
        <v>27552</v>
      </c>
      <c r="V158" s="104">
        <v>26832</v>
      </c>
      <c r="W158" s="105"/>
      <c r="X158" s="105"/>
      <c r="Y158" s="105"/>
    </row>
    <row r="159" spans="1:25" ht="12.6" thickBot="1">
      <c r="A159" s="96" t="s">
        <v>26</v>
      </c>
      <c r="B159" s="96" t="s">
        <v>45</v>
      </c>
      <c r="C159" s="96" t="s">
        <v>44</v>
      </c>
      <c r="D159" s="96" t="s">
        <v>54</v>
      </c>
      <c r="E159" s="96" t="s">
        <v>20</v>
      </c>
      <c r="F159" s="96" t="s">
        <v>4</v>
      </c>
      <c r="G159" s="106">
        <v>15888000</v>
      </c>
      <c r="H159" s="107"/>
      <c r="I159" s="108">
        <v>86563</v>
      </c>
      <c r="J159" s="108">
        <v>500</v>
      </c>
      <c r="K159" s="108">
        <v>273108</v>
      </c>
      <c r="L159" s="108">
        <v>122178.72</v>
      </c>
      <c r="M159" s="107"/>
      <c r="N159" s="108">
        <v>9521.9599999999991</v>
      </c>
      <c r="O159" s="108">
        <v>326975.03999999998</v>
      </c>
      <c r="P159" s="108">
        <v>0</v>
      </c>
      <c r="Q159" s="108">
        <v>66411.839999999997</v>
      </c>
      <c r="R159" s="108">
        <v>11421.35</v>
      </c>
      <c r="S159" s="107"/>
      <c r="T159" s="109">
        <v>29164.799999999999</v>
      </c>
      <c r="U159" s="109">
        <v>29164.799999999999</v>
      </c>
      <c r="V159" s="109">
        <v>28233.599999999999</v>
      </c>
      <c r="W159" s="110"/>
      <c r="X159" s="110"/>
      <c r="Y159" s="110"/>
    </row>
    <row r="160" spans="1:25" ht="12.6" thickBot="1">
      <c r="A160" s="96" t="s">
        <v>26</v>
      </c>
      <c r="B160" s="96" t="s">
        <v>45</v>
      </c>
      <c r="C160" s="96" t="s">
        <v>44</v>
      </c>
      <c r="D160" s="96" t="s">
        <v>54</v>
      </c>
      <c r="E160" s="96" t="s">
        <v>20</v>
      </c>
      <c r="F160" s="96" t="s">
        <v>5</v>
      </c>
      <c r="G160" s="101">
        <v>14496000</v>
      </c>
      <c r="H160" s="102"/>
      <c r="I160" s="103">
        <v>88406</v>
      </c>
      <c r="J160" s="103">
        <v>500</v>
      </c>
      <c r="K160" s="103">
        <v>279007.2</v>
      </c>
      <c r="L160" s="103">
        <v>111474.24000000001</v>
      </c>
      <c r="M160" s="102"/>
      <c r="N160" s="103">
        <v>9724.7000000000007</v>
      </c>
      <c r="O160" s="103">
        <v>321086.40000000002</v>
      </c>
      <c r="P160" s="103">
        <v>0</v>
      </c>
      <c r="Q160" s="103">
        <v>60303.360000000001</v>
      </c>
      <c r="R160" s="103">
        <v>11496.81</v>
      </c>
      <c r="S160" s="102"/>
      <c r="T160" s="104">
        <v>29760</v>
      </c>
      <c r="U160" s="104">
        <v>29760</v>
      </c>
      <c r="V160" s="104">
        <v>28886.400000000001</v>
      </c>
      <c r="W160" s="105"/>
      <c r="X160" s="105"/>
      <c r="Y160" s="105"/>
    </row>
    <row r="161" spans="1:25" ht="12.6" thickBot="1">
      <c r="A161" s="96" t="s">
        <v>26</v>
      </c>
      <c r="B161" s="96" t="s">
        <v>45</v>
      </c>
      <c r="C161" s="96" t="s">
        <v>44</v>
      </c>
      <c r="D161" s="96" t="s">
        <v>54</v>
      </c>
      <c r="E161" s="96" t="s">
        <v>20</v>
      </c>
      <c r="F161" s="96" t="s">
        <v>6</v>
      </c>
      <c r="G161" s="106">
        <v>13344000</v>
      </c>
      <c r="H161" s="107"/>
      <c r="I161" s="108">
        <v>88291</v>
      </c>
      <c r="J161" s="108">
        <v>500</v>
      </c>
      <c r="K161" s="108">
        <v>278894.40000000002</v>
      </c>
      <c r="L161" s="108">
        <v>102615.36</v>
      </c>
      <c r="M161" s="107"/>
      <c r="N161" s="108">
        <v>9712.0300000000007</v>
      </c>
      <c r="O161" s="108">
        <v>295569.59999999998</v>
      </c>
      <c r="P161" s="108">
        <v>0</v>
      </c>
      <c r="Q161" s="108">
        <v>44568.959999999999</v>
      </c>
      <c r="R161" s="108">
        <v>1317.35</v>
      </c>
      <c r="S161" s="107"/>
      <c r="T161" s="109">
        <v>29692.799999999999</v>
      </c>
      <c r="U161" s="109">
        <v>29587.200000000001</v>
      </c>
      <c r="V161" s="109">
        <v>29011.200000000001</v>
      </c>
      <c r="W161" s="110"/>
      <c r="X161" s="110"/>
      <c r="Y161" s="110"/>
    </row>
    <row r="162" spans="1:25" ht="12.6" thickBot="1">
      <c r="A162" s="96" t="s">
        <v>26</v>
      </c>
      <c r="B162" s="96" t="s">
        <v>45</v>
      </c>
      <c r="C162" s="96" t="s">
        <v>44</v>
      </c>
      <c r="D162" s="96" t="s">
        <v>54</v>
      </c>
      <c r="E162" s="96" t="s">
        <v>20</v>
      </c>
      <c r="F162" s="96" t="s">
        <v>7</v>
      </c>
      <c r="G162" s="101">
        <v>0</v>
      </c>
      <c r="H162" s="102"/>
      <c r="I162" s="103">
        <v>0</v>
      </c>
      <c r="J162" s="103">
        <v>0</v>
      </c>
      <c r="K162" s="103">
        <v>0</v>
      </c>
      <c r="L162" s="103">
        <v>0</v>
      </c>
      <c r="M162" s="102"/>
      <c r="N162" s="103">
        <v>0</v>
      </c>
      <c r="O162" s="103">
        <v>0</v>
      </c>
      <c r="P162" s="103">
        <v>0</v>
      </c>
      <c r="Q162" s="103">
        <v>0</v>
      </c>
      <c r="R162" s="103">
        <v>0</v>
      </c>
      <c r="S162" s="102"/>
      <c r="T162" s="104">
        <v>0</v>
      </c>
      <c r="U162" s="104">
        <v>0</v>
      </c>
      <c r="V162" s="104">
        <v>0</v>
      </c>
      <c r="W162" s="105"/>
      <c r="X162" s="105"/>
      <c r="Y162" s="105"/>
    </row>
    <row r="163" spans="1:25" ht="12.6" thickBot="1">
      <c r="A163" s="96" t="s">
        <v>26</v>
      </c>
      <c r="B163" s="96" t="s">
        <v>45</v>
      </c>
      <c r="C163" s="96" t="s">
        <v>44</v>
      </c>
      <c r="D163" s="96" t="s">
        <v>54</v>
      </c>
      <c r="E163" s="96" t="s">
        <v>20</v>
      </c>
      <c r="F163" s="96" t="s">
        <v>23</v>
      </c>
      <c r="G163" s="106">
        <v>28560000</v>
      </c>
      <c r="H163" s="107"/>
      <c r="I163" s="108">
        <v>160934</v>
      </c>
      <c r="J163" s="108">
        <v>1000</v>
      </c>
      <c r="K163" s="108">
        <v>508168.8</v>
      </c>
      <c r="L163" s="108">
        <v>219626.4</v>
      </c>
      <c r="M163" s="107"/>
      <c r="N163" s="108">
        <v>17702.78</v>
      </c>
      <c r="O163" s="108">
        <v>632604</v>
      </c>
      <c r="P163" s="108">
        <v>0</v>
      </c>
      <c r="Q163" s="108">
        <v>65095.68</v>
      </c>
      <c r="R163" s="108">
        <v>2743.97</v>
      </c>
      <c r="S163" s="107"/>
      <c r="T163" s="108">
        <v>54172.800000000003</v>
      </c>
      <c r="U163" s="108">
        <v>54000</v>
      </c>
      <c r="V163" s="108">
        <v>52761.599999999999</v>
      </c>
      <c r="W163" s="108"/>
      <c r="X163" s="108"/>
      <c r="Y163" s="108"/>
    </row>
    <row r="164" spans="1:25" ht="12.6" thickBot="1">
      <c r="A164" s="96" t="s">
        <v>26</v>
      </c>
      <c r="B164" s="96" t="s">
        <v>45</v>
      </c>
      <c r="C164" s="96" t="s">
        <v>44</v>
      </c>
      <c r="D164" s="96" t="s">
        <v>54</v>
      </c>
      <c r="E164" s="96" t="s">
        <v>20</v>
      </c>
      <c r="F164" s="96" t="s">
        <v>8</v>
      </c>
      <c r="G164" s="101">
        <v>12768000</v>
      </c>
      <c r="H164" s="102"/>
      <c r="I164" s="103">
        <v>70762</v>
      </c>
      <c r="J164" s="103">
        <v>500</v>
      </c>
      <c r="K164" s="103">
        <v>224078.4</v>
      </c>
      <c r="L164" s="103">
        <v>98185.919999999998</v>
      </c>
      <c r="M164" s="102"/>
      <c r="N164" s="103">
        <v>7783.77</v>
      </c>
      <c r="O164" s="103">
        <v>282811.2</v>
      </c>
      <c r="P164" s="103">
        <v>0</v>
      </c>
      <c r="Q164" s="103">
        <v>39197.760000000002</v>
      </c>
      <c r="R164" s="103">
        <v>1370.37</v>
      </c>
      <c r="S164" s="102"/>
      <c r="T164" s="103">
        <v>23587.200000000001</v>
      </c>
      <c r="U164" s="103">
        <v>23587.200000000001</v>
      </c>
      <c r="V164" s="103">
        <v>23587.200000000001</v>
      </c>
      <c r="W164" s="103"/>
      <c r="X164" s="103"/>
      <c r="Y164" s="103"/>
    </row>
    <row r="165" spans="1:25" ht="12.6" thickBot="1">
      <c r="A165" s="96" t="s">
        <v>26</v>
      </c>
      <c r="B165" s="96" t="s">
        <v>45</v>
      </c>
      <c r="C165" s="96" t="s">
        <v>44</v>
      </c>
      <c r="D165" s="96" t="s">
        <v>54</v>
      </c>
      <c r="E165" s="96" t="s">
        <v>20</v>
      </c>
      <c r="F165" s="96" t="s">
        <v>9</v>
      </c>
      <c r="G165" s="106">
        <v>12384000</v>
      </c>
      <c r="H165" s="107"/>
      <c r="I165" s="108">
        <v>73786</v>
      </c>
      <c r="J165" s="108">
        <v>500</v>
      </c>
      <c r="K165" s="108">
        <v>233654.39999999999</v>
      </c>
      <c r="L165" s="108">
        <v>95232.960000000006</v>
      </c>
      <c r="M165" s="107"/>
      <c r="N165" s="108">
        <v>8116.41</v>
      </c>
      <c r="O165" s="108">
        <v>274305.59999999998</v>
      </c>
      <c r="P165" s="108">
        <v>0</v>
      </c>
      <c r="Q165" s="108">
        <v>27740.16</v>
      </c>
      <c r="R165" s="108">
        <v>1662.83</v>
      </c>
      <c r="S165" s="107"/>
      <c r="T165" s="108">
        <v>24595.200000000001</v>
      </c>
      <c r="U165" s="108">
        <v>24595.200000000001</v>
      </c>
      <c r="V165" s="108">
        <v>24595.200000000001</v>
      </c>
      <c r="W165" s="108"/>
      <c r="X165" s="108"/>
      <c r="Y165" s="108"/>
    </row>
    <row r="166" spans="1:25" ht="12.6" thickBot="1">
      <c r="A166" s="96" t="s">
        <v>26</v>
      </c>
      <c r="B166" s="96" t="s">
        <v>45</v>
      </c>
      <c r="C166" s="96" t="s">
        <v>44</v>
      </c>
      <c r="D166" s="96" t="s">
        <v>54</v>
      </c>
      <c r="E166" s="96" t="s">
        <v>20</v>
      </c>
      <c r="F166" s="96" t="s">
        <v>24</v>
      </c>
      <c r="G166" s="101">
        <v>12960000</v>
      </c>
      <c r="H166" s="102"/>
      <c r="I166" s="103">
        <v>79056</v>
      </c>
      <c r="J166" s="103">
        <v>500</v>
      </c>
      <c r="K166" s="103">
        <v>250344</v>
      </c>
      <c r="L166" s="103">
        <v>99662.399999999994</v>
      </c>
      <c r="M166" s="102"/>
      <c r="N166" s="103">
        <v>8696.16</v>
      </c>
      <c r="O166" s="103">
        <v>287064</v>
      </c>
      <c r="P166" s="103">
        <v>0</v>
      </c>
      <c r="Q166" s="103">
        <v>34344</v>
      </c>
      <c r="R166" s="103">
        <v>2586.3200000000002</v>
      </c>
      <c r="S166" s="102"/>
      <c r="T166" s="103">
        <v>26352</v>
      </c>
      <c r="U166" s="103">
        <v>26352</v>
      </c>
      <c r="V166" s="103">
        <v>26352</v>
      </c>
      <c r="W166" s="103"/>
      <c r="X166" s="103"/>
      <c r="Y166" s="103"/>
    </row>
    <row r="167" spans="1:25" ht="12.6" thickBot="1">
      <c r="A167" s="96" t="s">
        <v>26</v>
      </c>
      <c r="B167" s="96" t="s">
        <v>45</v>
      </c>
      <c r="C167" s="96" t="s">
        <v>44</v>
      </c>
      <c r="D167" s="96" t="s">
        <v>54</v>
      </c>
      <c r="E167" s="96" t="s">
        <v>20</v>
      </c>
      <c r="F167" s="96" t="s">
        <v>11</v>
      </c>
      <c r="G167" s="106">
        <v>27456000</v>
      </c>
      <c r="H167" s="107"/>
      <c r="I167" s="108">
        <v>164894</v>
      </c>
      <c r="J167" s="108">
        <v>1000</v>
      </c>
      <c r="K167" s="108">
        <v>522164.64</v>
      </c>
      <c r="L167" s="108">
        <v>211136.64000000001</v>
      </c>
      <c r="M167" s="107"/>
      <c r="N167" s="108">
        <v>14859.39</v>
      </c>
      <c r="O167" s="108">
        <v>608150.4</v>
      </c>
      <c r="P167" s="108">
        <v>0</v>
      </c>
      <c r="Q167" s="108">
        <v>96958.080000000002</v>
      </c>
      <c r="R167" s="108">
        <v>3157.53</v>
      </c>
      <c r="S167" s="107"/>
      <c r="T167" s="108">
        <v>54964.7</v>
      </c>
      <c r="U167" s="108">
        <v>54964.7</v>
      </c>
      <c r="V167" s="108">
        <v>54964.7</v>
      </c>
      <c r="W167" s="108"/>
      <c r="X167" s="108"/>
      <c r="Y167" s="108"/>
    </row>
    <row r="168" spans="1:25" ht="12.6" thickBot="1">
      <c r="A168" s="96" t="s">
        <v>26</v>
      </c>
      <c r="B168" s="96" t="s">
        <v>45</v>
      </c>
      <c r="C168" s="96" t="s">
        <v>44</v>
      </c>
      <c r="D168" s="96" t="s">
        <v>54</v>
      </c>
      <c r="E168" s="96" t="s">
        <v>20</v>
      </c>
      <c r="F168" s="111" t="s">
        <v>106</v>
      </c>
      <c r="G168" s="112">
        <v>163536000</v>
      </c>
      <c r="H168" s="113"/>
      <c r="I168" s="114">
        <v>973656</v>
      </c>
      <c r="J168" s="114">
        <v>6000</v>
      </c>
      <c r="K168" s="114">
        <v>3078356.64</v>
      </c>
      <c r="L168" s="114">
        <v>1257591.8400000001</v>
      </c>
      <c r="M168" s="113"/>
      <c r="N168" s="114">
        <v>103823.14</v>
      </c>
      <c r="O168" s="114">
        <v>3557060.64</v>
      </c>
      <c r="P168" s="114">
        <v>0</v>
      </c>
      <c r="Q168" s="114">
        <v>493256.64</v>
      </c>
      <c r="R168" s="114">
        <v>51560.3</v>
      </c>
      <c r="S168" s="113"/>
      <c r="T168" s="115">
        <v>326183.90000000002</v>
      </c>
      <c r="U168" s="115">
        <v>325905.50000000006</v>
      </c>
      <c r="V168" s="115">
        <v>321566.30000000005</v>
      </c>
      <c r="W168" s="116"/>
      <c r="X168" s="116"/>
      <c r="Y168" s="116"/>
    </row>
    <row r="169" spans="1:25" ht="12.6" thickBot="1">
      <c r="A169" s="96" t="s">
        <v>26</v>
      </c>
      <c r="B169" s="151" t="s">
        <v>106</v>
      </c>
      <c r="C169" s="152"/>
      <c r="D169" s="152"/>
      <c r="E169" s="152"/>
      <c r="F169" s="153"/>
      <c r="G169" s="112">
        <v>823486272</v>
      </c>
      <c r="H169" s="114">
        <v>1465833.6</v>
      </c>
      <c r="I169" s="114">
        <v>2398839</v>
      </c>
      <c r="J169" s="114">
        <v>32700</v>
      </c>
      <c r="K169" s="114">
        <v>15973777.18</v>
      </c>
      <c r="L169" s="114">
        <v>6332609.4699999997</v>
      </c>
      <c r="M169" s="113"/>
      <c r="N169" s="114">
        <v>432476.64</v>
      </c>
      <c r="O169" s="114">
        <v>17868302.73</v>
      </c>
      <c r="P169" s="114">
        <v>0</v>
      </c>
      <c r="Q169" s="114">
        <v>2368612.1800000002</v>
      </c>
      <c r="R169" s="114">
        <v>268331.13</v>
      </c>
      <c r="S169" s="114">
        <v>-1090215.72</v>
      </c>
      <c r="T169" s="115">
        <v>811370</v>
      </c>
      <c r="U169" s="115">
        <v>798377.89999999991</v>
      </c>
      <c r="V169" s="115">
        <v>789091.49999999988</v>
      </c>
      <c r="W169" s="119">
        <v>724771</v>
      </c>
      <c r="X169" s="119">
        <v>741062</v>
      </c>
      <c r="Y169" s="119"/>
    </row>
  </sheetData>
  <mergeCells count="7">
    <mergeCell ref="B169:F169"/>
    <mergeCell ref="A9:B9"/>
    <mergeCell ref="A50:E50"/>
    <mergeCell ref="D51:E51"/>
    <mergeCell ref="D89:F89"/>
    <mergeCell ref="D116:F116"/>
    <mergeCell ref="C156:F156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J5" sqref="J5"/>
    </sheetView>
  </sheetViews>
  <sheetFormatPr defaultColWidth="9.21875" defaultRowHeight="13.8"/>
  <cols>
    <col min="1" max="1" width="15.5546875" style="120" bestFit="1" customWidth="1"/>
    <col min="2" max="2" width="9.21875" style="120"/>
    <col min="3" max="3" width="10" style="120" bestFit="1" customWidth="1"/>
    <col min="4" max="8" width="9.21875" style="120"/>
    <col min="9" max="9" width="10" style="120" bestFit="1" customWidth="1"/>
    <col min="10" max="16384" width="9.21875" style="120"/>
  </cols>
  <sheetData>
    <row r="2" spans="1:13">
      <c r="A2" s="120">
        <v>1</v>
      </c>
      <c r="B2" s="120">
        <f>A2+1</f>
        <v>2</v>
      </c>
      <c r="C2" s="120">
        <f t="shared" ref="C2:M2" si="0">B2+1</f>
        <v>3</v>
      </c>
      <c r="D2" s="120">
        <f t="shared" si="0"/>
        <v>4</v>
      </c>
      <c r="E2" s="120">
        <f t="shared" si="0"/>
        <v>5</v>
      </c>
      <c r="F2" s="120">
        <f t="shared" si="0"/>
        <v>6</v>
      </c>
      <c r="G2" s="120">
        <f t="shared" si="0"/>
        <v>7</v>
      </c>
      <c r="H2" s="120">
        <f t="shared" si="0"/>
        <v>8</v>
      </c>
      <c r="I2" s="120">
        <f t="shared" si="0"/>
        <v>9</v>
      </c>
      <c r="J2" s="120">
        <f t="shared" si="0"/>
        <v>10</v>
      </c>
      <c r="K2" s="120">
        <f t="shared" si="0"/>
        <v>11</v>
      </c>
      <c r="L2" s="120">
        <f t="shared" si="0"/>
        <v>12</v>
      </c>
      <c r="M2" s="120">
        <f t="shared" si="0"/>
        <v>13</v>
      </c>
    </row>
    <row r="3" spans="1:13">
      <c r="A3" s="120" t="s">
        <v>114</v>
      </c>
      <c r="D3" s="120" t="s">
        <v>115</v>
      </c>
      <c r="E3" s="120" t="s">
        <v>116</v>
      </c>
      <c r="F3" s="120" t="s">
        <v>117</v>
      </c>
    </row>
    <row r="4" spans="1:13">
      <c r="A4" s="120" t="s">
        <v>54</v>
      </c>
      <c r="B4" s="122">
        <v>500</v>
      </c>
      <c r="C4" s="123">
        <v>2.9839999999999998E-2</v>
      </c>
      <c r="D4" s="122">
        <v>2.57</v>
      </c>
      <c r="E4" s="122">
        <v>2.82</v>
      </c>
      <c r="F4" s="122">
        <v>4.32</v>
      </c>
      <c r="G4" s="122"/>
      <c r="H4" s="122">
        <v>750</v>
      </c>
      <c r="I4" s="123">
        <v>3.2280000000000003E-2</v>
      </c>
      <c r="J4" s="122">
        <v>2.76</v>
      </c>
      <c r="K4" s="122">
        <v>3.03</v>
      </c>
      <c r="L4" s="122">
        <v>4.6399999999999997</v>
      </c>
      <c r="M4" s="122">
        <v>2.25</v>
      </c>
    </row>
    <row r="5" spans="1:13">
      <c r="A5" s="121" t="s">
        <v>57</v>
      </c>
      <c r="B5" s="122">
        <v>300</v>
      </c>
      <c r="C5" s="123">
        <v>2.9839999999999998E-2</v>
      </c>
      <c r="D5" s="122">
        <v>4.17</v>
      </c>
      <c r="E5" s="122">
        <v>7.32</v>
      </c>
      <c r="F5" s="122">
        <v>10.119999999999999</v>
      </c>
      <c r="G5" s="122"/>
      <c r="H5" s="122">
        <v>300</v>
      </c>
      <c r="I5" s="123">
        <v>3.0280000000000001E-2</v>
      </c>
      <c r="J5" s="122">
        <v>3.72</v>
      </c>
      <c r="K5" s="122">
        <v>3.95</v>
      </c>
      <c r="L5" s="122">
        <v>5.59</v>
      </c>
      <c r="M5" s="122">
        <v>2.8</v>
      </c>
    </row>
    <row r="6" spans="1:13">
      <c r="A6" s="121" t="s">
        <v>56</v>
      </c>
      <c r="B6" s="122">
        <v>300</v>
      </c>
      <c r="C6" s="123">
        <v>2.9839999999999998E-2</v>
      </c>
      <c r="D6" s="122">
        <v>4.17</v>
      </c>
      <c r="E6" s="122">
        <v>7.32</v>
      </c>
      <c r="F6" s="122">
        <v>10.119999999999999</v>
      </c>
      <c r="G6" s="122"/>
      <c r="H6" s="122">
        <v>300</v>
      </c>
      <c r="I6" s="123">
        <v>3.0280000000000001E-2</v>
      </c>
      <c r="J6" s="122">
        <v>3.72</v>
      </c>
      <c r="K6" s="122">
        <v>3.95</v>
      </c>
      <c r="L6" s="122">
        <v>5.59</v>
      </c>
      <c r="M6" s="122">
        <v>2.8</v>
      </c>
    </row>
    <row r="7" spans="1:13">
      <c r="B7" s="122"/>
      <c r="C7" s="123"/>
      <c r="D7" s="122"/>
      <c r="E7" s="122"/>
      <c r="F7" s="122"/>
      <c r="G7" s="122"/>
    </row>
    <row r="8" spans="1:13">
      <c r="A8" s="121"/>
      <c r="B8" s="122"/>
      <c r="C8" s="123"/>
      <c r="D8" s="122"/>
      <c r="E8" s="122"/>
      <c r="F8" s="122"/>
      <c r="G8" s="122"/>
    </row>
    <row r="9" spans="1:13">
      <c r="A9" s="121"/>
      <c r="B9" s="122"/>
      <c r="C9" s="123"/>
      <c r="D9" s="122"/>
      <c r="E9" s="122"/>
      <c r="F9" s="122"/>
      <c r="G9" s="122"/>
    </row>
    <row r="10" spans="1:13">
      <c r="A10" s="121"/>
      <c r="B10" s="122"/>
      <c r="C10" s="123"/>
      <c r="D10" s="122"/>
      <c r="E10" s="122"/>
      <c r="F10" s="122"/>
      <c r="G10" s="122"/>
    </row>
    <row r="11" spans="1:13">
      <c r="A11" s="121"/>
      <c r="B11" s="122"/>
      <c r="C11" s="123"/>
      <c r="D11" s="122"/>
      <c r="E11" s="122"/>
      <c r="F11" s="122"/>
      <c r="G11" s="122"/>
    </row>
    <row r="12" spans="1:13">
      <c r="A12" s="121"/>
      <c r="B12" s="122"/>
      <c r="C12" s="123"/>
      <c r="D12" s="122"/>
      <c r="E12" s="122"/>
      <c r="F12" s="122"/>
      <c r="G12" s="122"/>
    </row>
    <row r="16" spans="1:13">
      <c r="D16" s="121"/>
      <c r="F16" s="121"/>
    </row>
    <row r="17" spans="1:7">
      <c r="B17" s="122"/>
      <c r="C17" s="123"/>
      <c r="D17" s="122"/>
      <c r="E17" s="122"/>
      <c r="F17" s="122"/>
      <c r="G17" s="122"/>
    </row>
    <row r="18" spans="1:7">
      <c r="B18" s="122"/>
      <c r="C18" s="123"/>
      <c r="D18" s="122"/>
      <c r="E18" s="122"/>
      <c r="F18" s="122"/>
      <c r="G18" s="122"/>
    </row>
    <row r="19" spans="1:7">
      <c r="A19" s="121"/>
      <c r="B19" s="122"/>
      <c r="C19" s="123"/>
      <c r="D19" s="122"/>
      <c r="E19" s="122"/>
      <c r="F19" s="122"/>
      <c r="G19" s="122"/>
    </row>
    <row r="20" spans="1:7">
      <c r="A20" s="121"/>
      <c r="B20" s="122"/>
      <c r="C20" s="123"/>
      <c r="D20" s="122"/>
      <c r="E20" s="122"/>
      <c r="F20" s="122"/>
      <c r="G20" s="122"/>
    </row>
    <row r="21" spans="1:7">
      <c r="A21" s="121"/>
      <c r="B21" s="122"/>
      <c r="C21" s="123"/>
      <c r="D21" s="122"/>
      <c r="E21" s="122"/>
      <c r="F21" s="122"/>
      <c r="G21" s="122"/>
    </row>
    <row r="22" spans="1:7">
      <c r="A22" s="121"/>
      <c r="B22" s="122"/>
      <c r="C22" s="123"/>
      <c r="D22" s="122"/>
      <c r="E22" s="122"/>
      <c r="F22" s="122"/>
      <c r="G22" s="122"/>
    </row>
    <row r="23" spans="1:7">
      <c r="A23" s="121"/>
      <c r="B23" s="122"/>
      <c r="C23" s="123"/>
      <c r="D23" s="122"/>
      <c r="E23" s="122"/>
      <c r="F23" s="122"/>
      <c r="G23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RateCaseSummary</vt:lpstr>
      <vt:lpstr>LGERateCaseDetail</vt:lpstr>
      <vt:lpstr>LGEData</vt:lpstr>
      <vt:lpstr>RateData</vt:lpstr>
      <vt:lpstr>RateCaseSummary!Print_Area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2012-08-16T21:41:02Z</dcterms:created>
  <dcterms:modified xsi:type="dcterms:W3CDTF">2012-09-18T15:11:07Z</dcterms:modified>
  <dc:language/>
  <cp:version/>
</cp:coreProperties>
</file>