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240" yWindow="75" windowWidth="12045" windowHeight="5580" tabRatio="919" firstSheet="10"/>
  </bookViews>
  <sheets>
    <sheet name="Credit monitoring service alloc" sheetId="6" r:id="rId1"/>
    <sheet name="Credit Services" sheetId="11" r:id="rId2"/>
    <sheet name="EEI Fees 2011" sheetId="22" r:id="rId3"/>
    <sheet name="EEI Fees 2012" sheetId="23" r:id="rId4"/>
    <sheet name="PPL Insurance Alloc-2011" sheetId="15" r:id="rId5"/>
    <sheet name="PPL Insurance Alloc -2012" sheetId="16" r:id="rId6"/>
    <sheet name="3 Factor Calculation" sheetId="14" r:id="rId7"/>
    <sheet name="2011 Allocation %'s" sheetId="24" r:id="rId8"/>
    <sheet name="Insurance" sheetId="7" r:id="rId9"/>
    <sheet name="Letter of Credit fees" sheetId="8" r:id="rId10"/>
    <sheet name="Rating service" sheetId="13" r:id="rId11"/>
    <sheet name="UI -ISD allocation" sheetId="20" r:id="rId12"/>
    <sheet name="Clarity  software license fee" sheetId="18" r:id="rId13"/>
    <sheet name="UI Planner software" sheetId="12" r:id="rId14"/>
  </sheets>
  <definedNames>
    <definedName name="ColumnAttributes1">#REF!</definedName>
    <definedName name="ColumnHeadings1">#REF!</definedName>
    <definedName name="JE_Name_1">#REF!</definedName>
    <definedName name="JE_Name_10">#REF!</definedName>
    <definedName name="JE_Name_11">#REF!</definedName>
    <definedName name="JE_Name_2">#REF!</definedName>
    <definedName name="JE_Name_3">#REF!</definedName>
    <definedName name="JE_Name_4">#REF!</definedName>
    <definedName name="JE_Name_5">#REF!</definedName>
    <definedName name="JE_Name_6">#REF!</definedName>
    <definedName name="JE_Name_7">#REF!</definedName>
    <definedName name="JE_Name_8">#REF!</definedName>
    <definedName name="JE_Name_9">#REF!</definedName>
    <definedName name="_xlnm.Print_Area" localSheetId="3">'EEI Fees 2012'!$A$1:$K$48</definedName>
    <definedName name="_xlnm.Print_Area" localSheetId="11">'UI -ISD allocation'!$A$1:$K$20</definedName>
    <definedName name="_xlnm.Print_Titles" localSheetId="5">'PPL Insurance Alloc -2012'!$1:$2</definedName>
    <definedName name="_xlnm.Print_Titles" localSheetId="4">'PPL Insurance Alloc-2011'!$1:$2</definedName>
    <definedName name="ReportTitle1">#REF!</definedName>
    <definedName name="RowDetails1">#REF!</definedName>
  </definedNames>
  <calcPr calcId="145621"/>
</workbook>
</file>

<file path=xl/calcChain.xml><?xml version="1.0" encoding="utf-8"?>
<calcChain xmlns="http://schemas.openxmlformats.org/spreadsheetml/2006/main">
  <c r="B9" i="24" l="1"/>
  <c r="I9" i="24" s="1"/>
  <c r="C9" i="24"/>
  <c r="D9" i="24"/>
  <c r="E9" i="24"/>
  <c r="F9" i="24"/>
  <c r="G9" i="24"/>
  <c r="B13" i="24"/>
  <c r="I13" i="24" s="1"/>
  <c r="C13" i="24"/>
  <c r="D13" i="24"/>
  <c r="E13" i="24"/>
  <c r="F13" i="24"/>
  <c r="G13" i="24"/>
  <c r="B17" i="24"/>
  <c r="C17" i="24"/>
  <c r="D17" i="24"/>
  <c r="E17" i="24"/>
  <c r="F17" i="24"/>
  <c r="G17" i="24"/>
  <c r="I17" i="24"/>
  <c r="B21" i="24"/>
  <c r="C21" i="24"/>
  <c r="D21" i="24"/>
  <c r="E21" i="24"/>
  <c r="F21" i="24"/>
  <c r="G21" i="24"/>
  <c r="I21" i="24"/>
  <c r="B25" i="24"/>
  <c r="I25" i="24" s="1"/>
  <c r="C25" i="24"/>
  <c r="D25" i="24"/>
  <c r="E25" i="24"/>
  <c r="F25" i="24"/>
  <c r="G25" i="24"/>
  <c r="B29" i="24"/>
  <c r="I29" i="24" s="1"/>
  <c r="C29" i="24"/>
  <c r="D29" i="24"/>
  <c r="E29" i="24"/>
  <c r="F29" i="24"/>
  <c r="G29" i="24"/>
  <c r="B33" i="24"/>
  <c r="C33" i="24"/>
  <c r="D33" i="24"/>
  <c r="E33" i="24"/>
  <c r="F33" i="24"/>
  <c r="G33" i="24"/>
  <c r="I33" i="24"/>
  <c r="B37" i="24"/>
  <c r="C37" i="24"/>
  <c r="D37" i="24"/>
  <c r="E37" i="24"/>
  <c r="F37" i="24"/>
  <c r="G37" i="24"/>
  <c r="I37" i="24"/>
  <c r="B41" i="24"/>
  <c r="I41" i="24" s="1"/>
  <c r="C41" i="24"/>
  <c r="D41" i="24"/>
  <c r="E41" i="24"/>
  <c r="F41" i="24"/>
  <c r="G41" i="24"/>
  <c r="B45" i="24"/>
  <c r="I45" i="24" s="1"/>
  <c r="C45" i="24"/>
  <c r="D45" i="24"/>
  <c r="E45" i="24"/>
  <c r="F45" i="24"/>
  <c r="G45" i="24"/>
  <c r="B49" i="24"/>
  <c r="C49" i="24"/>
  <c r="D49" i="24"/>
  <c r="E49" i="24"/>
  <c r="F49" i="24"/>
  <c r="G49" i="24"/>
  <c r="I49" i="24"/>
  <c r="B53" i="24"/>
  <c r="C53" i="24"/>
  <c r="D53" i="24"/>
  <c r="E53" i="24"/>
  <c r="I53" i="24" s="1"/>
  <c r="F53" i="24"/>
  <c r="G53" i="24"/>
  <c r="C39" i="7" l="1"/>
  <c r="C38" i="7"/>
  <c r="C37" i="7"/>
  <c r="C12" i="11" l="1"/>
  <c r="G10" i="12" l="1"/>
  <c r="E10" i="12"/>
  <c r="C10" i="12"/>
  <c r="G10" i="18" l="1"/>
  <c r="E10" i="18"/>
  <c r="C10" i="18"/>
  <c r="G9" i="18" l="1"/>
  <c r="E9" i="18"/>
  <c r="G9" i="12"/>
  <c r="G8" i="12"/>
  <c r="E8" i="12"/>
  <c r="G7" i="12"/>
  <c r="E7" i="12"/>
  <c r="G8" i="18"/>
  <c r="E8" i="18"/>
  <c r="G7" i="18"/>
  <c r="E7" i="18"/>
  <c r="D41" i="23" l="1"/>
  <c r="D42" i="23" s="1"/>
  <c r="D38" i="23"/>
  <c r="D47" i="23" s="1"/>
  <c r="H10" i="23" s="1"/>
  <c r="H12" i="23" s="1"/>
  <c r="H16" i="23" s="1"/>
  <c r="D37" i="23"/>
  <c r="D46" i="23" s="1"/>
  <c r="J11" i="23"/>
  <c r="H11" i="23"/>
  <c r="F11" i="23"/>
  <c r="H11" i="22"/>
  <c r="H13" i="22" s="1"/>
  <c r="H17" i="22" s="1"/>
  <c r="J11" i="22"/>
  <c r="J13" i="22" s="1"/>
  <c r="J17" i="22" s="1"/>
  <c r="F12" i="22"/>
  <c r="H12" i="22"/>
  <c r="J12" i="22"/>
  <c r="F13" i="22"/>
  <c r="F17" i="22" s="1"/>
  <c r="F21" i="22" s="1"/>
  <c r="D38" i="22"/>
  <c r="D39" i="22"/>
  <c r="D42" i="22"/>
  <c r="D47" i="22" s="1"/>
  <c r="D43" i="22"/>
  <c r="D48" i="22" s="1"/>
  <c r="D29" i="23" l="1"/>
  <c r="H20" i="23"/>
  <c r="D30" i="23"/>
  <c r="J10" i="23"/>
  <c r="J12" i="23" s="1"/>
  <c r="J16" i="23" s="1"/>
  <c r="D48" i="23"/>
  <c r="F10" i="23" s="1"/>
  <c r="F12" i="23" s="1"/>
  <c r="F16" i="23" s="1"/>
  <c r="F20" i="23" s="1"/>
  <c r="D32" i="22"/>
  <c r="J21" i="22"/>
  <c r="D33" i="22"/>
  <c r="D49" i="22"/>
  <c r="H21" i="22"/>
  <c r="D30" i="22"/>
  <c r="D31" i="22"/>
  <c r="D32" i="23" l="1"/>
  <c r="J20" i="23"/>
  <c r="D31" i="23"/>
  <c r="D15" i="20" l="1"/>
  <c r="E15" i="20" s="1"/>
  <c r="B15" i="20"/>
  <c r="C15" i="20" s="1"/>
  <c r="D9" i="20"/>
  <c r="E9" i="20" s="1"/>
  <c r="B9" i="20"/>
  <c r="C9" i="20" s="1"/>
  <c r="I51" i="16"/>
  <c r="H51" i="16"/>
  <c r="G51" i="16"/>
  <c r="F51" i="16"/>
  <c r="E51" i="16"/>
  <c r="D51" i="16"/>
  <c r="B51" i="16"/>
  <c r="I50" i="16"/>
  <c r="B50" i="16"/>
  <c r="I49" i="16"/>
  <c r="H49" i="16"/>
  <c r="G49" i="16"/>
  <c r="F49" i="16"/>
  <c r="E49" i="16"/>
  <c r="D49" i="16"/>
  <c r="B49" i="16"/>
  <c r="I48" i="16"/>
  <c r="I52" i="16" s="1"/>
  <c r="I58" i="16" s="1"/>
  <c r="H48" i="16"/>
  <c r="H52" i="16" s="1"/>
  <c r="H58" i="16" s="1"/>
  <c r="G48" i="16"/>
  <c r="F48" i="16"/>
  <c r="F52" i="16" s="1"/>
  <c r="F58" i="16" s="1"/>
  <c r="E48" i="16"/>
  <c r="D48" i="16"/>
  <c r="D52" i="16" s="1"/>
  <c r="B48" i="16"/>
  <c r="I47" i="16"/>
  <c r="H47" i="16"/>
  <c r="G47" i="16"/>
  <c r="G52" i="16" s="1"/>
  <c r="G58" i="16" s="1"/>
  <c r="F47" i="16"/>
  <c r="E47" i="16"/>
  <c r="D47" i="16"/>
  <c r="B47" i="16"/>
  <c r="G38" i="16"/>
  <c r="G16" i="16" s="1"/>
  <c r="G50" i="16" s="1"/>
  <c r="I36" i="16"/>
  <c r="I38" i="16" s="1"/>
  <c r="G36" i="16"/>
  <c r="E36" i="16"/>
  <c r="E38" i="16" s="1"/>
  <c r="E16" i="16" s="1"/>
  <c r="E50" i="16" s="1"/>
  <c r="D36" i="16"/>
  <c r="D38" i="16" s="1"/>
  <c r="D16" i="16" s="1"/>
  <c r="D50" i="16" s="1"/>
  <c r="C36" i="16"/>
  <c r="B36" i="16"/>
  <c r="D35" i="16"/>
  <c r="H34" i="16"/>
  <c r="H36" i="16" s="1"/>
  <c r="H38" i="16" s="1"/>
  <c r="H16" i="16" s="1"/>
  <c r="H50" i="16" s="1"/>
  <c r="D33" i="16"/>
  <c r="D32" i="16"/>
  <c r="H31" i="16"/>
  <c r="F30" i="16"/>
  <c r="F36" i="16" s="1"/>
  <c r="F38" i="16" s="1"/>
  <c r="F16" i="16" s="1"/>
  <c r="F50" i="16" s="1"/>
  <c r="E29" i="16"/>
  <c r="E28" i="16"/>
  <c r="D27" i="16"/>
  <c r="B19" i="16"/>
  <c r="I52" i="15"/>
  <c r="H52" i="15"/>
  <c r="G52" i="15"/>
  <c r="F52" i="15"/>
  <c r="E52" i="15"/>
  <c r="D52" i="15"/>
  <c r="B52" i="15"/>
  <c r="I51" i="15"/>
  <c r="H51" i="15"/>
  <c r="G51" i="15"/>
  <c r="F51" i="15"/>
  <c r="E51" i="15"/>
  <c r="D51" i="15"/>
  <c r="B51" i="15"/>
  <c r="I50" i="15"/>
  <c r="B50" i="15"/>
  <c r="I49" i="15"/>
  <c r="H49" i="15"/>
  <c r="G49" i="15"/>
  <c r="F49" i="15"/>
  <c r="E49" i="15"/>
  <c r="D49" i="15"/>
  <c r="B49" i="15"/>
  <c r="I48" i="15"/>
  <c r="H48" i="15"/>
  <c r="G48" i="15"/>
  <c r="F48" i="15"/>
  <c r="E48" i="15"/>
  <c r="D48" i="15"/>
  <c r="B48" i="15"/>
  <c r="I47" i="15"/>
  <c r="I53" i="15" s="1"/>
  <c r="I62" i="15" s="1"/>
  <c r="H47" i="15"/>
  <c r="G47" i="15"/>
  <c r="F47" i="15"/>
  <c r="E47" i="15"/>
  <c r="D47" i="15"/>
  <c r="B47" i="15"/>
  <c r="I37" i="15"/>
  <c r="I35" i="15"/>
  <c r="G35" i="15"/>
  <c r="G37" i="15" s="1"/>
  <c r="G15" i="15" s="1"/>
  <c r="G50" i="15" s="1"/>
  <c r="C35" i="15"/>
  <c r="B35" i="15"/>
  <c r="D34" i="15"/>
  <c r="H33" i="15"/>
  <c r="D32" i="15"/>
  <c r="D31" i="15"/>
  <c r="H30" i="15"/>
  <c r="H35" i="15" s="1"/>
  <c r="H37" i="15" s="1"/>
  <c r="H15" i="15" s="1"/>
  <c r="H50" i="15" s="1"/>
  <c r="F29" i="15"/>
  <c r="F35" i="15" s="1"/>
  <c r="F37" i="15" s="1"/>
  <c r="F15" i="15" s="1"/>
  <c r="F50" i="15" s="1"/>
  <c r="E28" i="15"/>
  <c r="E27" i="15"/>
  <c r="E35" i="15" s="1"/>
  <c r="E37" i="15" s="1"/>
  <c r="E15" i="15" s="1"/>
  <c r="E50" i="15" s="1"/>
  <c r="D26" i="15"/>
  <c r="D35" i="15" s="1"/>
  <c r="D37" i="15" s="1"/>
  <c r="D15" i="15" s="1"/>
  <c r="D50" i="15" s="1"/>
  <c r="B18" i="15"/>
  <c r="C17" i="20" l="1"/>
  <c r="E17" i="20"/>
  <c r="D17" i="20"/>
  <c r="B17" i="20"/>
  <c r="D58" i="16"/>
  <c r="B58" i="16" s="1"/>
  <c r="B52" i="16"/>
  <c r="B63" i="16" s="1"/>
  <c r="B67" i="16" s="1"/>
  <c r="D67" i="16" s="1"/>
  <c r="E52" i="16"/>
  <c r="E58" i="16" s="1"/>
  <c r="D53" i="15"/>
  <c r="H53" i="15"/>
  <c r="H62" i="15" s="1"/>
  <c r="E53" i="15"/>
  <c r="E62" i="15" s="1"/>
  <c r="F53" i="15"/>
  <c r="F62" i="15" s="1"/>
  <c r="G53" i="15"/>
  <c r="G62" i="15" s="1"/>
  <c r="G8" i="13"/>
  <c r="E8" i="13"/>
  <c r="E9" i="12"/>
  <c r="G12" i="11"/>
  <c r="E12" i="11"/>
  <c r="D9" i="8"/>
  <c r="D10" i="8"/>
  <c r="D11" i="8"/>
  <c r="D12" i="8"/>
  <c r="D13" i="8"/>
  <c r="D14" i="8"/>
  <c r="D15" i="8"/>
  <c r="D16" i="8"/>
  <c r="D17" i="8"/>
  <c r="D18" i="8"/>
  <c r="D19" i="8"/>
  <c r="D20" i="8"/>
  <c r="F10" i="8"/>
  <c r="F11" i="8"/>
  <c r="F13" i="8"/>
  <c r="F14" i="8"/>
  <c r="F15" i="8"/>
  <c r="F16" i="8"/>
  <c r="F17" i="8"/>
  <c r="F18" i="8"/>
  <c r="F19" i="8"/>
  <c r="F20" i="8"/>
  <c r="F9" i="8"/>
  <c r="D62" i="16" l="1"/>
  <c r="B62" i="16"/>
  <c r="D62" i="15"/>
  <c r="B62" i="15" s="1"/>
  <c r="B53" i="15"/>
  <c r="B67" i="15" s="1"/>
  <c r="B21" i="8"/>
  <c r="F12" i="8"/>
  <c r="F21" i="8" s="1"/>
  <c r="D66" i="15" l="1"/>
  <c r="B66" i="15"/>
  <c r="D21" i="8"/>
  <c r="F9" i="6" l="1"/>
  <c r="F5" i="6"/>
  <c r="F6" i="6"/>
  <c r="F7" i="6"/>
  <c r="F8" i="6"/>
  <c r="F4" i="6"/>
  <c r="D9" i="6"/>
  <c r="B9" i="6"/>
  <c r="D5" i="6"/>
  <c r="D6" i="6"/>
  <c r="D7" i="6"/>
  <c r="D8" i="6"/>
  <c r="D4" i="6"/>
</calcChain>
</file>

<file path=xl/sharedStrings.xml><?xml version="1.0" encoding="utf-8"?>
<sst xmlns="http://schemas.openxmlformats.org/spreadsheetml/2006/main" count="608" uniqueCount="260">
  <si>
    <t>Account</t>
  </si>
  <si>
    <t>EEI Dues</t>
  </si>
  <si>
    <t>Company</t>
  </si>
  <si>
    <t>Total</t>
  </si>
  <si>
    <t>Amount</t>
  </si>
  <si>
    <t>EEI Dues Total</t>
  </si>
  <si>
    <t>LGE Allocation</t>
  </si>
  <si>
    <t>50%</t>
  </si>
  <si>
    <t>LGE Total</t>
  </si>
  <si>
    <t>KU Allocation</t>
  </si>
  <si>
    <t>KU Total</t>
  </si>
  <si>
    <t>Moody's Invoice Amount</t>
  </si>
  <si>
    <t>Credit monitoring service allocation between LG&amp;E and KU</t>
  </si>
  <si>
    <t>AEGIS Insurance Services</t>
  </si>
  <si>
    <t xml:space="preserve">Insurance - Excess liability </t>
  </si>
  <si>
    <t>LG&amp;E</t>
  </si>
  <si>
    <t>KU</t>
  </si>
  <si>
    <t>Energy Insurance Mutual</t>
  </si>
  <si>
    <t>Thomas E. Sears, Inc.</t>
  </si>
  <si>
    <t>PPL's invoice amount</t>
  </si>
  <si>
    <t>LGE monthly total allocation of 37% split</t>
  </si>
  <si>
    <t>LGE monthly total allocation of 48% split</t>
  </si>
  <si>
    <t>KU monthly total allocation of 63% split</t>
  </si>
  <si>
    <t>KU monthly total allocation of 52% split</t>
  </si>
  <si>
    <t>JAN -2011</t>
  </si>
  <si>
    <t>LGE</t>
  </si>
  <si>
    <t>Indirect Allocation Methodology</t>
  </si>
  <si>
    <t>Bucket "A" - 
All Companies</t>
  </si>
  <si>
    <t>Bucket "E" - 
Excluding Global Only</t>
  </si>
  <si>
    <t>Factors</t>
  </si>
  <si>
    <t>Kentucky</t>
  </si>
  <si>
    <t>Total All Companies</t>
  </si>
  <si>
    <t>Total All Companies Excluding Global</t>
  </si>
  <si>
    <t>Invested Capital ($000) (as of 6/30/2011)</t>
  </si>
  <si>
    <t xml:space="preserve">     % of Total</t>
  </si>
  <si>
    <t>O&amp;M Expenses ($000) (7/1/2010 - 6/30/2011)</t>
  </si>
  <si>
    <t>686,363*</t>
  </si>
  <si>
    <t>Employee Headcount (FTE as of 6/30/2011)</t>
  </si>
  <si>
    <t>AVERAGES OF ALL THREE FACTORS</t>
  </si>
  <si>
    <t>* Used 2011 - Q2 Reforecast for period Jan 2011 - Dec 2011</t>
  </si>
  <si>
    <t>Preliminary 2012 Budget Numbers and Derivation of Kentucky 15% Risk Mgmt Indirect Allocation %</t>
  </si>
  <si>
    <t xml:space="preserve">                 Determine appropriate "bucket" for each Risk Mgmt indirect activity </t>
  </si>
  <si>
    <t>V110</t>
  </si>
  <si>
    <t>SRC / Budget Item / Product / Business Unit / Activity</t>
  </si>
  <si>
    <t>2012_Forecast</t>
  </si>
  <si>
    <t>Buckets</t>
  </si>
  <si>
    <t>A</t>
  </si>
  <si>
    <t>B</t>
  </si>
  <si>
    <t>C</t>
  </si>
  <si>
    <t>D</t>
  </si>
  <si>
    <t>E</t>
  </si>
  <si>
    <t>F</t>
  </si>
  <si>
    <t xml:space="preserve">          36000_SUPPT_GROUPS: Support Group Costs                              </t>
  </si>
  <si>
    <t/>
  </si>
  <si>
    <t>Excl E/S,</t>
  </si>
  <si>
    <t xml:space="preserve">                    *: Not Applicable                    </t>
  </si>
  <si>
    <t>All</t>
  </si>
  <si>
    <t>Global &amp;</t>
  </si>
  <si>
    <t>Global, MT</t>
  </si>
  <si>
    <t>Excl</t>
  </si>
  <si>
    <t xml:space="preserve">                              15000: PPL Services Corporation          </t>
  </si>
  <si>
    <t>Companies</t>
  </si>
  <si>
    <t>&amp; Kentucky</t>
  </si>
  <si>
    <t>EU</t>
  </si>
  <si>
    <t>Global</t>
  </si>
  <si>
    <t xml:space="preserve">                                        0000011907: Chief Risk Oficer</t>
  </si>
  <si>
    <t xml:space="preserve">                                        0000011908: Risk Analytics</t>
  </si>
  <si>
    <t xml:space="preserve">                                        000008F230: Credit Services</t>
  </si>
  <si>
    <t xml:space="preserve">                                        000008F520: Insurance Services-General (See Detail Below)</t>
  </si>
  <si>
    <t xml:space="preserve">                                        000008F530: Trading Controls</t>
  </si>
  <si>
    <t xml:space="preserve">                                        000008F532: Captive Insurance</t>
  </si>
  <si>
    <t xml:space="preserve">                              Total: 15000</t>
  </si>
  <si>
    <t xml:space="preserve">                    Break Insurance activity down into specifics</t>
  </si>
  <si>
    <t>Allocation of Insurance Activity  8F520 Activity</t>
  </si>
  <si>
    <t>V105</t>
  </si>
  <si>
    <t>($K)</t>
  </si>
  <si>
    <t>Insurance Administration</t>
  </si>
  <si>
    <t>Bonds</t>
  </si>
  <si>
    <t>Excess Liability</t>
  </si>
  <si>
    <t>Vehicle Liability</t>
  </si>
  <si>
    <t>EPLI</t>
  </si>
  <si>
    <t>Directors &amp; Officers Liability</t>
  </si>
  <si>
    <t>Lawyers Professional</t>
  </si>
  <si>
    <t>Fiduciary Liability</t>
  </si>
  <si>
    <t>K&amp;R</t>
  </si>
  <si>
    <t>Total Insurance Indirect</t>
  </si>
  <si>
    <t>To Summary Above</t>
  </si>
  <si>
    <t xml:space="preserve">                 Apply %s developed in Step 1 to budgeted dollars by activity</t>
  </si>
  <si>
    <t>Dollars in each bucket</t>
  </si>
  <si>
    <t xml:space="preserve">                                        000008F520: Insurance Services-General</t>
  </si>
  <si>
    <t xml:space="preserve">                 Apply Kentucky's 3-Factor allocation % for each bucket to dollars in each bucket</t>
  </si>
  <si>
    <t>Kentucky % for each bucket based on 3-Factor Methodology (calculated separately, updated Aug 2011)</t>
  </si>
  <si>
    <t>Total Kentucky Dollars</t>
  </si>
  <si>
    <t xml:space="preserve">               Determine Kentucky's composite allocation % for Risk Mgmt indirects</t>
  </si>
  <si>
    <t>Kentucky's share of all Risk Mgmt Dollars (Rounded to 15% for allocation)</t>
  </si>
  <si>
    <t>=</t>
  </si>
  <si>
    <t xml:space="preserve">Round to 15% </t>
  </si>
  <si>
    <t xml:space="preserve">Final 2012 Budget Numbers </t>
  </si>
  <si>
    <t>V120</t>
  </si>
  <si>
    <t>2012_Total</t>
  </si>
  <si>
    <t>Kentucky's share of all Risk Mgmt Dollars After Service Co cuts and Pension increase</t>
  </si>
  <si>
    <t>Total Risk Management Indirect allocations to Kentucky</t>
  </si>
  <si>
    <t>PPL Insuarnce Allocation</t>
  </si>
  <si>
    <t xml:space="preserve"> ISD Chargeback to Kentucky</t>
  </si>
  <si>
    <t>The following is Kentucky's share of Cognos FSR (formerly Clarity) and UIPlanner as agreed to between Kentucky and ISD.</t>
  </si>
  <si>
    <r>
      <t xml:space="preserve">SEC Reporting (Cognos FSR (formerly Clarity)) production support service 
</t>
    </r>
    <r>
      <rPr>
        <u/>
        <sz val="10"/>
        <rFont val="Arial"/>
        <family val="2"/>
      </rPr>
      <t>(chargeback based on the # of registrants (KY 3/ PA 3))</t>
    </r>
  </si>
  <si>
    <t xml:space="preserve"> Annual Amount</t>
  </si>
  <si>
    <t>Monthly Amount-Jan/Feb 2012</t>
  </si>
  <si>
    <t>Revised Annual Amount</t>
  </si>
  <si>
    <t>Monthly Amount-March 2012</t>
  </si>
  <si>
    <t>Annual software maintenance fee</t>
  </si>
  <si>
    <t>Server and IT infrastructure costs</t>
  </si>
  <si>
    <t>IT labor costs to maintain the system</t>
  </si>
  <si>
    <t>Lobbying Total</t>
  </si>
  <si>
    <t>Mutual Assistance</t>
  </si>
  <si>
    <t>35% Lobbying</t>
  </si>
  <si>
    <t>Industry Issues</t>
  </si>
  <si>
    <t>21% Lobbying</t>
  </si>
  <si>
    <t>Regular Activities</t>
  </si>
  <si>
    <t>Calculation of  Dues Related to Lobbying</t>
  </si>
  <si>
    <t>026910</t>
  </si>
  <si>
    <t>0626</t>
  </si>
  <si>
    <t>EEI-Lobby</t>
  </si>
  <si>
    <t>EEI Lobby</t>
  </si>
  <si>
    <t>EEI-GC</t>
  </si>
  <si>
    <t>EEI GC</t>
  </si>
  <si>
    <t>Exp Org</t>
  </si>
  <si>
    <t>Exp Type</t>
  </si>
  <si>
    <t>Task</t>
  </si>
  <si>
    <t>Project</t>
  </si>
  <si>
    <t>Amortization Period: January 2011 - December 2011</t>
  </si>
  <si>
    <t>Membership Dues</t>
  </si>
  <si>
    <t>Kentucky in 2011 for EEI</t>
  </si>
  <si>
    <t>Estimated cost to</t>
  </si>
  <si>
    <t>Kentucky each month for EEI</t>
  </si>
  <si>
    <t xml:space="preserve">35% to Kentucky </t>
  </si>
  <si>
    <t>PPL Financial expense each month</t>
  </si>
  <si>
    <t>1/12 Amortization each month</t>
  </si>
  <si>
    <t>Total for year</t>
  </si>
  <si>
    <t>Lobbying</t>
  </si>
  <si>
    <t>Non-Lobbying</t>
  </si>
  <si>
    <t>Calculation of LKE EEI Dues</t>
  </si>
  <si>
    <t xml:space="preserve">and will be allocated to the Business Lines </t>
  </si>
  <si>
    <t>This payment will be amortized 1/12 to expense each month at PPL Financial</t>
  </si>
  <si>
    <t>-</t>
  </si>
  <si>
    <t>*</t>
  </si>
  <si>
    <t>Office of Chairman</t>
  </si>
  <si>
    <t>2)</t>
  </si>
  <si>
    <t xml:space="preserve"> Allocation from PPL to LKE</t>
  </si>
  <si>
    <t>2011 EEI Dues Charged to LKE from PPL</t>
  </si>
  <si>
    <t>2012 EEI Dues Charged to LKE from PPL</t>
  </si>
  <si>
    <t>2012 EEI Membership Dues (invoice attached)</t>
  </si>
  <si>
    <t>PPL charged LKE's share of the annual 2012 EEI dues amount to LKE in January 2012.</t>
  </si>
  <si>
    <t xml:space="preserve">40.06% to Kentucky </t>
  </si>
  <si>
    <t>Kentucky in 2012 for EEI</t>
  </si>
  <si>
    <t>Amortization Period: January 2012 - December 2012</t>
  </si>
  <si>
    <t>26% Lobbying</t>
  </si>
  <si>
    <t>36% Lobbying</t>
  </si>
  <si>
    <t>Restore Power</t>
  </si>
  <si>
    <t>Clarity software license fee allocation among LKE affiliates</t>
  </si>
  <si>
    <t>LG&amp;E Allocation</t>
  </si>
  <si>
    <t>LG&amp;E Amount</t>
  </si>
  <si>
    <t>KU Amount</t>
  </si>
  <si>
    <t>UI Planner software license fee allocation among LKE affiliates</t>
  </si>
  <si>
    <t>Total invoice paid by PPL</t>
  </si>
  <si>
    <t>Total number of licenses purchased</t>
  </si>
  <si>
    <t>Split by number of licenses:</t>
  </si>
  <si>
    <t>Number of LKE licenses</t>
  </si>
  <si>
    <t xml:space="preserve">2011 EEI Membership Dues </t>
  </si>
  <si>
    <t>Allocation*</t>
  </si>
  <si>
    <t>amount</t>
  </si>
  <si>
    <t>*Allocation between LG&amp;E and KU determined by insurance agent.</t>
  </si>
  <si>
    <t>Insurance Directly Charged by PPL to LKE - allocated between LG&amp;E and KU</t>
  </si>
  <si>
    <t xml:space="preserve">Number of Employees Ratio </t>
  </si>
  <si>
    <t>LKC</t>
  </si>
  <si>
    <t>Insurance Premiums - PPL</t>
  </si>
  <si>
    <t>Insurance indirect allocation to LKE from PPL</t>
  </si>
  <si>
    <t>See Z on 3-factor calculation tab</t>
  </si>
  <si>
    <t>See Y on 3-factor calculation tab</t>
  </si>
  <si>
    <t>Y</t>
  </si>
  <si>
    <t>Z</t>
  </si>
  <si>
    <t>Directors and Officers Liability Program Policy</t>
  </si>
  <si>
    <t>12/31/2011 to 12/30/2012</t>
  </si>
  <si>
    <t>Total Invoice</t>
  </si>
  <si>
    <t>LKE</t>
  </si>
  <si>
    <t>Policy</t>
  </si>
  <si>
    <t>Policy Term 12 months</t>
  </si>
  <si>
    <t>Monthly Amortization</t>
  </si>
  <si>
    <t>LKE 0.15 allocation factor</t>
  </si>
  <si>
    <t>BU</t>
  </si>
  <si>
    <t>A/C</t>
  </si>
  <si>
    <t>Project/GLAD</t>
  </si>
  <si>
    <t>BI</t>
  </si>
  <si>
    <t>SRC</t>
  </si>
  <si>
    <t>CRC</t>
  </si>
  <si>
    <t>DR. &lt;CR&gt;</t>
  </si>
  <si>
    <t>738033-520</t>
  </si>
  <si>
    <t>Prepayments - Insurance</t>
  </si>
  <si>
    <t>A and G-inj dam-insur</t>
  </si>
  <si>
    <t>I/C cash settlement-affil co</t>
  </si>
  <si>
    <t>0197</t>
  </si>
  <si>
    <t>LKE to book monthly</t>
  </si>
  <si>
    <t>to expense</t>
  </si>
  <si>
    <t>Affiliate</t>
  </si>
  <si>
    <t>A 1/3-1/3-1/3 allocation was used because the letter of credit issued for worker's compensation pertains equally to LG&amp;E , KU, and LKC.</t>
  </si>
  <si>
    <t>Split  45%LGE/51% KU/4% LKC  using Combination Revenue/Total Assets/Number of Employees Ratio - LGE-KU &amp; LKC as described in the LKS Cost Allocation Manual.</t>
  </si>
  <si>
    <t>Service provided:  Quarterly monitoring of variable rate bonds</t>
  </si>
  <si>
    <t xml:space="preserve">The split is from the Energy Marketing Ratio as described in the LKS Cost Allocation Manual </t>
  </si>
  <si>
    <t>Charged directly by PPL - allocated between LG&amp;E and KU</t>
  </si>
  <si>
    <t>Credit scoring tool software license allocation between LG&amp;E and KU</t>
  </si>
  <si>
    <r>
      <t xml:space="preserve">UIPlanner Corporate Financial Model production support
</t>
    </r>
    <r>
      <rPr>
        <u/>
        <sz val="10"/>
        <rFont val="Arial"/>
        <family val="2"/>
      </rPr>
      <t>(chargeback based on the # of licenses (LKE 8/ PA 9))</t>
    </r>
  </si>
  <si>
    <t>Letter of Credit Fees allocation among LKE affiliates</t>
  </si>
  <si>
    <t>A 50/50 allocation was used as the split is based on the number of bond issuances for each company.  LG&amp;E and KU have an equal number of bond issuances and only LG&amp;E and KU have these bonds.</t>
  </si>
  <si>
    <t>Global Credit Services LKE portion of invoice</t>
  </si>
  <si>
    <t>Since we do not change indirect allocation %s, Kentucky's percentage stays at 15%, which is less than the calculated 16.59%.</t>
  </si>
  <si>
    <t>PPL Risk Management Dept/Corporate Insurance Allocation to LKE</t>
  </si>
  <si>
    <t xml:space="preserve"> See Insurance tab - Cell C26</t>
  </si>
  <si>
    <t>W</t>
  </si>
  <si>
    <t>W - See Insurance tab - Cell C26</t>
  </si>
  <si>
    <t xml:space="preserve">S&amp;P March 2012  invoice </t>
  </si>
  <si>
    <t>S&amp;P rating service software license</t>
  </si>
  <si>
    <t>Monitors the S&amp;P ratings of LKE's off-system sales counterparties.</t>
  </si>
  <si>
    <t xml:space="preserve">The split is from the 2011 Generation Ratio (since the service relates to off-system sales) as described in the LKS Cost Allocation Manual </t>
  </si>
  <si>
    <t>See PPL Insurance Alloc-2011 &amp; PPL Insurance Alloc-2012 tabs</t>
  </si>
  <si>
    <t>PPL 3-Factor Calculation for 2012 Budget and Actual</t>
  </si>
  <si>
    <t>Uses 32%LGE/31%KU/37%LKC split for Clarity based on Financial Reporting departmental charge ratio.</t>
  </si>
  <si>
    <t>January 2012 invoice</t>
  </si>
  <si>
    <t>February 2012 invoice</t>
  </si>
  <si>
    <t>March 2012 Invoice</t>
  </si>
  <si>
    <t xml:space="preserve">Z-See 3 Factor </t>
  </si>
  <si>
    <t xml:space="preserve"> Calculation Tab</t>
  </si>
  <si>
    <t>*A composite rate based on revenues, number of employees, electric peak load, number of customers and certain departmental charge ratios</t>
  </si>
  <si>
    <t>PPL Chairman Departmental Allocation</t>
  </si>
  <si>
    <t>% to Kentucky</t>
  </si>
  <si>
    <t xml:space="preserve">   Kentucky rates for each method</t>
  </si>
  <si>
    <t>PPL Services</t>
  </si>
  <si>
    <t>Facilities Management</t>
  </si>
  <si>
    <t>Auditing</t>
  </si>
  <si>
    <t>Risk Management</t>
  </si>
  <si>
    <t>Chairman</t>
  </si>
  <si>
    <t>OGC</t>
  </si>
  <si>
    <t>Supply Chain</t>
  </si>
  <si>
    <t>Financial</t>
  </si>
  <si>
    <t>Environmental Management</t>
  </si>
  <si>
    <t>HR</t>
  </si>
  <si>
    <t>External Affairs</t>
  </si>
  <si>
    <t>ISD</t>
  </si>
  <si>
    <t>Total % to Kentucky</t>
  </si>
  <si>
    <t>Exclude Kentucky only</t>
  </si>
  <si>
    <t>Exclude Global only</t>
  </si>
  <si>
    <t>Exclude PPL Electric Utilities only</t>
  </si>
  <si>
    <t>Excludes Energy Services, Global, Montana and Kentucky</t>
  </si>
  <si>
    <t>Exclude Energy Services, Global and Kentucky</t>
  </si>
  <si>
    <t>All Companies</t>
  </si>
  <si>
    <t>Support Group</t>
  </si>
  <si>
    <t>Allocation Method -----&gt;</t>
  </si>
  <si>
    <t>CATGB Allocation %'s to Kentucky</t>
  </si>
  <si>
    <t>Summary of Weighted Averages</t>
  </si>
  <si>
    <t>V</t>
  </si>
  <si>
    <t>See 2011 Allocation %'s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</si>
</sst>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0;[Red]\(#,##0.00\)"/>
    <numFmt numFmtId="166" formatCode="#,###"/>
    <numFmt numFmtId="167" formatCode="#,###;[Red]\(#,###\)"/>
    <numFmt numFmtId="168" formatCode="_(&quot;$&quot;* #,##0_);_(&quot;$&quot;* \(#,##0\);_(&quot;$&quot;* &quot;-&quot;??_);_(@_)"/>
    <numFmt numFmtId="169" formatCode="[$$-409]#,##0_);\([$$-409]#,##0\)"/>
    <numFmt numFmtId="170" formatCode="[$$-409]#,##0.00_);\([$$-409]#,##0.00\)"/>
    <numFmt numFmtId="171" formatCode="[$$-409]#,##0.0_);\([$$-409]#,##0.0\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Arial Unicode MS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0"/>
    <xf numFmtId="37" fontId="8" fillId="0" borderId="0"/>
    <xf numFmtId="43" fontId="9" fillId="0" borderId="0" applyFont="0" applyFill="0" applyBorder="0" applyAlignment="0" applyProtection="0"/>
    <xf numFmtId="37" fontId="8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8" fillId="0" borderId="0"/>
    <xf numFmtId="37" fontId="8" fillId="0" borderId="0"/>
    <xf numFmtId="0" fontId="9" fillId="0" borderId="0"/>
    <xf numFmtId="37" fontId="8" fillId="0" borderId="0"/>
    <xf numFmtId="0" fontId="8" fillId="0" borderId="0"/>
    <xf numFmtId="0" fontId="8" fillId="0" borderId="0"/>
    <xf numFmtId="0" fontId="18" fillId="0" borderId="0"/>
    <xf numFmtId="0" fontId="8" fillId="4" borderId="7" applyNumberFormat="0" applyFont="0" applyAlignment="0" applyProtection="0"/>
    <xf numFmtId="0" fontId="19" fillId="16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6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8" fillId="18" borderId="0">
      <alignment horizontal="left"/>
    </xf>
    <xf numFmtId="0" fontId="29" fillId="18" borderId="0">
      <alignment horizontal="right"/>
    </xf>
    <xf numFmtId="0" fontId="30" fillId="16" borderId="0">
      <alignment horizontal="center"/>
    </xf>
    <xf numFmtId="0" fontId="29" fillId="18" borderId="0">
      <alignment horizontal="right"/>
    </xf>
    <xf numFmtId="0" fontId="31" fillId="16" borderId="0">
      <alignment horizontal="left"/>
    </xf>
    <xf numFmtId="0" fontId="28" fillId="18" borderId="0">
      <alignment horizontal="left"/>
    </xf>
    <xf numFmtId="0" fontId="26" fillId="16" borderId="0">
      <alignment horizontal="left"/>
    </xf>
    <xf numFmtId="0" fontId="8" fillId="0" borderId="0"/>
    <xf numFmtId="165" fontId="27" fillId="16" borderId="0">
      <alignment horizontal="right"/>
    </xf>
    <xf numFmtId="0" fontId="32" fillId="19" borderId="0">
      <alignment horizontal="center"/>
    </xf>
    <xf numFmtId="0" fontId="28" fillId="20" borderId="0"/>
    <xf numFmtId="0" fontId="33" fillId="16" borderId="0" applyBorder="0">
      <alignment horizontal="centerContinuous"/>
    </xf>
    <xf numFmtId="0" fontId="34" fillId="20" borderId="0" applyBorder="0">
      <alignment horizontal="centerContinuous"/>
    </xf>
    <xf numFmtId="0" fontId="26" fillId="7" borderId="0">
      <alignment horizontal="center"/>
    </xf>
    <xf numFmtId="49" fontId="35" fillId="16" borderId="0">
      <alignment horizontal="center"/>
    </xf>
    <xf numFmtId="0" fontId="29" fillId="18" borderId="0">
      <alignment horizontal="center"/>
    </xf>
    <xf numFmtId="0" fontId="29" fillId="18" borderId="0">
      <alignment horizontal="centerContinuous"/>
    </xf>
    <xf numFmtId="0" fontId="36" fillId="16" borderId="0">
      <alignment horizontal="left"/>
    </xf>
    <xf numFmtId="49" fontId="36" fillId="16" borderId="0">
      <alignment horizontal="center"/>
    </xf>
    <xf numFmtId="0" fontId="28" fillId="18" borderId="0">
      <alignment horizontal="left"/>
    </xf>
    <xf numFmtId="49" fontId="36" fillId="16" borderId="0">
      <alignment horizontal="left"/>
    </xf>
    <xf numFmtId="0" fontId="28" fillId="18" borderId="0">
      <alignment horizontal="centerContinuous"/>
    </xf>
    <xf numFmtId="0" fontId="28" fillId="18" borderId="0">
      <alignment horizontal="right"/>
    </xf>
    <xf numFmtId="49" fontId="26" fillId="16" borderId="0">
      <alignment horizontal="left"/>
    </xf>
    <xf numFmtId="0" fontId="29" fillId="18" borderId="0">
      <alignment horizontal="right"/>
    </xf>
    <xf numFmtId="0" fontId="36" fillId="5" borderId="0">
      <alignment horizontal="center"/>
    </xf>
    <xf numFmtId="0" fontId="37" fillId="5" borderId="0">
      <alignment horizontal="center"/>
    </xf>
    <xf numFmtId="0" fontId="38" fillId="16" borderId="0">
      <alignment horizontal="center"/>
    </xf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Fill="1"/>
    <xf numFmtId="43" fontId="0" fillId="0" borderId="0" xfId="0" applyNumberFormat="1"/>
    <xf numFmtId="0" fontId="0" fillId="0" borderId="0" xfId="0" applyAlignment="1">
      <alignment horizontal="left"/>
    </xf>
    <xf numFmtId="43" fontId="0" fillId="0" borderId="0" xfId="1" applyFont="1" applyFill="1" applyAlignment="1">
      <alignment horizontal="left"/>
    </xf>
    <xf numFmtId="43" fontId="0" fillId="0" borderId="11" xfId="0" applyNumberFormat="1" applyBorder="1"/>
    <xf numFmtId="0" fontId="2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43" fontId="0" fillId="0" borderId="11" xfId="1" applyFont="1" applyBorder="1"/>
    <xf numFmtId="0" fontId="0" fillId="0" borderId="13" xfId="0" applyBorder="1"/>
    <xf numFmtId="0" fontId="0" fillId="0" borderId="13" xfId="0" quotePrefix="1" applyBorder="1" applyAlignment="1">
      <alignment horizontal="center"/>
    </xf>
    <xf numFmtId="43" fontId="0" fillId="0" borderId="12" xfId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43" fontId="0" fillId="0" borderId="0" xfId="1" applyNumberFormat="1" applyFont="1"/>
    <xf numFmtId="43" fontId="0" fillId="0" borderId="0" xfId="0" applyNumberFormat="1" applyFill="1" applyBorder="1" applyAlignment="1">
      <alignment horizontal="center"/>
    </xf>
    <xf numFmtId="9" fontId="0" fillId="0" borderId="13" xfId="0" applyNumberFormat="1" applyBorder="1" applyAlignment="1">
      <alignment horizontal="center"/>
    </xf>
    <xf numFmtId="43" fontId="0" fillId="0" borderId="0" xfId="1" applyFont="1" applyAlignment="1">
      <alignment horizontal="right"/>
    </xf>
    <xf numFmtId="2" fontId="0" fillId="0" borderId="0" xfId="0" applyNumberFormat="1" applyAlignment="1">
      <alignment horizontal="right"/>
    </xf>
    <xf numFmtId="9" fontId="0" fillId="0" borderId="0" xfId="2" applyFont="1" applyAlignment="1">
      <alignment horizontal="center"/>
    </xf>
    <xf numFmtId="9" fontId="0" fillId="0" borderId="0" xfId="2" quotePrefix="1" applyFont="1" applyAlignment="1">
      <alignment horizontal="center"/>
    </xf>
    <xf numFmtId="9" fontId="0" fillId="0" borderId="13" xfId="0" quotePrefix="1" applyNumberFormat="1" applyBorder="1" applyAlignment="1">
      <alignment horizontal="center"/>
    </xf>
    <xf numFmtId="0" fontId="22" fillId="0" borderId="0" xfId="46" applyFont="1"/>
    <xf numFmtId="0" fontId="9" fillId="0" borderId="0" xfId="46"/>
    <xf numFmtId="0" fontId="24" fillId="0" borderId="17" xfId="46" applyFont="1" applyBorder="1" applyAlignment="1">
      <alignment horizontal="center" wrapText="1"/>
    </xf>
    <xf numFmtId="37" fontId="9" fillId="0" borderId="0" xfId="46" quotePrefix="1" applyNumberFormat="1" applyAlignment="1">
      <alignment horizontal="right"/>
    </xf>
    <xf numFmtId="164" fontId="0" fillId="0" borderId="0" xfId="56" applyNumberFormat="1" applyFont="1" applyFill="1"/>
    <xf numFmtId="164" fontId="25" fillId="0" borderId="0" xfId="56" applyNumberFormat="1" applyFont="1"/>
    <xf numFmtId="167" fontId="8" fillId="21" borderId="31" xfId="44" applyNumberFormat="1" applyFill="1" applyBorder="1"/>
    <xf numFmtId="0" fontId="8" fillId="0" borderId="20" xfId="44" applyBorder="1"/>
    <xf numFmtId="0" fontId="41" fillId="0" borderId="21" xfId="44" applyFont="1" applyBorder="1" applyAlignment="1">
      <alignment horizontal="center"/>
    </xf>
    <xf numFmtId="0" fontId="41" fillId="0" borderId="22" xfId="44" applyFont="1" applyFill="1" applyBorder="1" applyAlignment="1">
      <alignment horizontal="center"/>
    </xf>
    <xf numFmtId="0" fontId="41" fillId="0" borderId="23" xfId="44" applyFont="1" applyBorder="1" applyAlignment="1">
      <alignment horizontal="center"/>
    </xf>
    <xf numFmtId="0" fontId="41" fillId="0" borderId="12" xfId="44" applyFont="1" applyBorder="1" applyAlignment="1">
      <alignment horizontal="center"/>
    </xf>
    <xf numFmtId="9" fontId="0" fillId="0" borderId="17" xfId="57" applyNumberFormat="1" applyFont="1" applyBorder="1"/>
    <xf numFmtId="167" fontId="8" fillId="21" borderId="0" xfId="44" applyNumberFormat="1" applyFill="1" applyBorder="1"/>
    <xf numFmtId="0" fontId="8" fillId="21" borderId="0" xfId="44" applyFill="1" applyBorder="1"/>
    <xf numFmtId="167" fontId="8" fillId="0" borderId="12" xfId="44" applyNumberFormat="1" applyBorder="1"/>
    <xf numFmtId="168" fontId="0" fillId="0" borderId="0" xfId="58" applyNumberFormat="1" applyFont="1" applyBorder="1"/>
    <xf numFmtId="164" fontId="0" fillId="0" borderId="0" xfId="57" applyNumberFormat="1" applyFont="1" applyBorder="1"/>
    <xf numFmtId="0" fontId="8" fillId="21" borderId="26" xfId="44" applyFill="1" applyBorder="1"/>
    <xf numFmtId="0" fontId="8" fillId="21" borderId="26" xfId="44" applyFill="1" applyBorder="1" applyAlignment="1">
      <alignment horizontal="center"/>
    </xf>
    <xf numFmtId="0" fontId="24" fillId="21" borderId="27" xfId="44" applyFont="1" applyFill="1" applyBorder="1" applyAlignment="1">
      <alignment horizontal="center"/>
    </xf>
    <xf numFmtId="0" fontId="8" fillId="21" borderId="29" xfId="44" applyFill="1" applyBorder="1"/>
    <xf numFmtId="0" fontId="24" fillId="21" borderId="0" xfId="44" applyFont="1" applyFill="1" applyBorder="1" applyAlignment="1">
      <alignment horizontal="center"/>
    </xf>
    <xf numFmtId="0" fontId="8" fillId="21" borderId="19" xfId="44" applyFill="1" applyBorder="1"/>
    <xf numFmtId="0" fontId="8" fillId="21" borderId="18" xfId="44" applyFill="1" applyBorder="1"/>
    <xf numFmtId="0" fontId="8" fillId="21" borderId="30" xfId="44" applyFill="1" applyBorder="1"/>
    <xf numFmtId="0" fontId="41" fillId="21" borderId="31" xfId="44" applyFont="1" applyFill="1" applyBorder="1" applyAlignment="1">
      <alignment horizontal="center"/>
    </xf>
    <xf numFmtId="166" fontId="8" fillId="21" borderId="29" xfId="44" applyNumberFormat="1" applyFill="1" applyBorder="1"/>
    <xf numFmtId="0" fontId="41" fillId="21" borderId="23" xfId="44" applyFont="1" applyFill="1" applyBorder="1" applyAlignment="1">
      <alignment horizontal="center"/>
    </xf>
    <xf numFmtId="0" fontId="41" fillId="21" borderId="12" xfId="44" applyFont="1" applyFill="1" applyBorder="1" applyAlignment="1">
      <alignment horizontal="center"/>
    </xf>
    <xf numFmtId="0" fontId="41" fillId="21" borderId="32" xfId="44" applyFont="1" applyFill="1" applyBorder="1" applyAlignment="1">
      <alignment horizontal="center"/>
    </xf>
    <xf numFmtId="0" fontId="8" fillId="21" borderId="31" xfId="44" applyFill="1" applyBorder="1"/>
    <xf numFmtId="167" fontId="8" fillId="21" borderId="0" xfId="44" applyNumberFormat="1" applyFont="1" applyFill="1" applyBorder="1"/>
    <xf numFmtId="167" fontId="8" fillId="21" borderId="12" xfId="44" applyNumberFormat="1" applyFill="1" applyBorder="1"/>
    <xf numFmtId="167" fontId="8" fillId="21" borderId="32" xfId="44" applyNumberFormat="1" applyFill="1" applyBorder="1"/>
    <xf numFmtId="0" fontId="8" fillId="21" borderId="33" xfId="44" applyFill="1" applyBorder="1"/>
    <xf numFmtId="0" fontId="8" fillId="21" borderId="10" xfId="44" applyFill="1" applyBorder="1"/>
    <xf numFmtId="9" fontId="24" fillId="21" borderId="10" xfId="57" applyNumberFormat="1" applyFont="1" applyFill="1" applyBorder="1"/>
    <xf numFmtId="9" fontId="24" fillId="21" borderId="10" xfId="57" applyFont="1" applyFill="1" applyBorder="1"/>
    <xf numFmtId="9" fontId="24" fillId="21" borderId="34" xfId="57" applyFont="1" applyFill="1" applyBorder="1"/>
    <xf numFmtId="0" fontId="8" fillId="0" borderId="0" xfId="44" applyFill="1" applyBorder="1"/>
    <xf numFmtId="168" fontId="0" fillId="0" borderId="12" xfId="58" applyNumberFormat="1" applyFont="1" applyBorder="1"/>
    <xf numFmtId="168" fontId="0" fillId="0" borderId="0" xfId="58" applyNumberFormat="1" applyFont="1" applyFill="1" applyBorder="1"/>
    <xf numFmtId="164" fontId="0" fillId="0" borderId="0" xfId="57" applyNumberFormat="1" applyFont="1" applyBorder="1" applyAlignment="1">
      <alignment horizontal="center"/>
    </xf>
    <xf numFmtId="164" fontId="0" fillId="0" borderId="0" xfId="57" applyNumberFormat="1" applyFont="1" applyFill="1" applyBorder="1" applyAlignment="1">
      <alignment horizontal="center"/>
    </xf>
    <xf numFmtId="0" fontId="39" fillId="0" borderId="0" xfId="44" applyFont="1" applyBorder="1"/>
    <xf numFmtId="0" fontId="8" fillId="21" borderId="25" xfId="44" applyFill="1" applyBorder="1"/>
    <xf numFmtId="0" fontId="41" fillId="0" borderId="23" xfId="44" applyFont="1" applyFill="1" applyBorder="1" applyAlignment="1">
      <alignment horizontal="center"/>
    </xf>
    <xf numFmtId="0" fontId="41" fillId="21" borderId="21" xfId="44" applyFont="1" applyFill="1" applyBorder="1" applyAlignment="1">
      <alignment horizontal="center"/>
    </xf>
    <xf numFmtId="166" fontId="8" fillId="21" borderId="0" xfId="44" applyNumberFormat="1" applyFill="1" applyBorder="1"/>
    <xf numFmtId="9" fontId="0" fillId="21" borderId="17" xfId="57" applyNumberFormat="1" applyFont="1" applyFill="1" applyBorder="1"/>
    <xf numFmtId="0" fontId="41" fillId="21" borderId="0" xfId="44" applyFont="1" applyFill="1" applyBorder="1" applyAlignment="1">
      <alignment horizontal="center"/>
    </xf>
    <xf numFmtId="0" fontId="41" fillId="0" borderId="24" xfId="44" applyFont="1" applyFill="1" applyBorder="1" applyAlignment="1">
      <alignment horizontal="center"/>
    </xf>
    <xf numFmtId="0" fontId="8" fillId="0" borderId="18" xfId="44" applyBorder="1"/>
    <xf numFmtId="0" fontId="8" fillId="0" borderId="19" xfId="44" applyBorder="1"/>
    <xf numFmtId="0" fontId="41" fillId="0" borderId="18" xfId="44" applyFont="1" applyBorder="1" applyAlignment="1">
      <alignment horizontal="center"/>
    </xf>
    <xf numFmtId="0" fontId="41" fillId="0" borderId="19" xfId="44" applyFont="1" applyBorder="1" applyAlignment="1">
      <alignment horizontal="center"/>
    </xf>
    <xf numFmtId="0" fontId="40" fillId="0" borderId="18" xfId="44" applyFont="1" applyBorder="1" applyAlignment="1">
      <alignment horizontal="center"/>
    </xf>
    <xf numFmtId="167" fontId="8" fillId="0" borderId="0" xfId="44" applyNumberFormat="1" applyBorder="1"/>
    <xf numFmtId="166" fontId="8" fillId="0" borderId="0" xfId="44" applyNumberFormat="1" applyBorder="1"/>
    <xf numFmtId="0" fontId="24" fillId="0" borderId="17" xfId="44" applyFont="1" applyFill="1" applyBorder="1" applyAlignment="1">
      <alignment horizontal="center"/>
    </xf>
    <xf numFmtId="0" fontId="24" fillId="0" borderId="17" xfId="44" applyFont="1" applyBorder="1" applyAlignment="1">
      <alignment horizontal="center"/>
    </xf>
    <xf numFmtId="0" fontId="8" fillId="0" borderId="0" xfId="44" applyBorder="1" applyAlignment="1">
      <alignment horizontal="center"/>
    </xf>
    <xf numFmtId="0" fontId="24" fillId="0" borderId="0" xfId="44" applyFont="1" applyBorder="1" applyAlignment="1"/>
    <xf numFmtId="0" fontId="24" fillId="0" borderId="0" xfId="44" applyFont="1" applyBorder="1" applyAlignment="1">
      <alignment horizontal="center"/>
    </xf>
    <xf numFmtId="0" fontId="39" fillId="0" borderId="0" xfId="44" applyFont="1" applyFill="1" applyBorder="1"/>
    <xf numFmtId="0" fontId="24" fillId="0" borderId="0" xfId="44" applyFont="1" applyFill="1" applyBorder="1"/>
    <xf numFmtId="0" fontId="8" fillId="0" borderId="0" xfId="44" applyBorder="1"/>
    <xf numFmtId="0" fontId="25" fillId="0" borderId="0" xfId="44" applyFont="1" applyFill="1" applyBorder="1"/>
    <xf numFmtId="0" fontId="41" fillId="0" borderId="12" xfId="44" applyFont="1" applyFill="1" applyBorder="1" applyAlignment="1">
      <alignment horizontal="center"/>
    </xf>
    <xf numFmtId="0" fontId="41" fillId="21" borderId="18" xfId="44" applyFont="1" applyFill="1" applyBorder="1" applyAlignment="1">
      <alignment horizontal="center"/>
    </xf>
    <xf numFmtId="0" fontId="41" fillId="0" borderId="21" xfId="44" applyFont="1" applyFill="1" applyBorder="1" applyAlignment="1">
      <alignment horizontal="center"/>
    </xf>
    <xf numFmtId="0" fontId="41" fillId="21" borderId="19" xfId="44" applyFont="1" applyFill="1" applyBorder="1" applyAlignment="1">
      <alignment horizontal="center"/>
    </xf>
    <xf numFmtId="0" fontId="24" fillId="21" borderId="28" xfId="44" applyFont="1" applyFill="1" applyBorder="1" applyAlignment="1">
      <alignment horizontal="center"/>
    </xf>
    <xf numFmtId="0" fontId="40" fillId="21" borderId="18" xfId="44" applyFont="1" applyFill="1" applyBorder="1" applyAlignment="1">
      <alignment horizontal="center"/>
    </xf>
    <xf numFmtId="0" fontId="41" fillId="0" borderId="0" xfId="44" applyFont="1" applyBorder="1" applyAlignment="1">
      <alignment horizontal="center"/>
    </xf>
    <xf numFmtId="0" fontId="0" fillId="0" borderId="0" xfId="0"/>
    <xf numFmtId="0" fontId="8" fillId="22" borderId="0" xfId="44" applyFill="1" applyBorder="1"/>
    <xf numFmtId="168" fontId="8" fillId="22" borderId="12" xfId="44" applyNumberFormat="1" applyFill="1" applyBorder="1"/>
    <xf numFmtId="10" fontId="0" fillId="22" borderId="0" xfId="57" applyNumberFormat="1" applyFont="1" applyFill="1" applyBorder="1"/>
    <xf numFmtId="168" fontId="8" fillId="22" borderId="0" xfId="44" applyNumberFormat="1" applyFill="1" applyBorder="1"/>
    <xf numFmtId="9" fontId="0" fillId="0" borderId="0" xfId="57" applyNumberFormat="1" applyFont="1" applyFill="1" applyBorder="1"/>
    <xf numFmtId="9" fontId="0" fillId="0" borderId="0" xfId="57" applyFont="1" applyFill="1" applyBorder="1"/>
    <xf numFmtId="9" fontId="8" fillId="0" borderId="17" xfId="57" applyNumberFormat="1" applyBorder="1"/>
    <xf numFmtId="9" fontId="8" fillId="21" borderId="17" xfId="57" applyNumberFormat="1" applyFill="1" applyBorder="1"/>
    <xf numFmtId="9" fontId="8" fillId="0" borderId="0" xfId="57" applyNumberFormat="1" applyBorder="1"/>
    <xf numFmtId="164" fontId="8" fillId="0" borderId="0" xfId="57" applyNumberFormat="1" applyBorder="1"/>
    <xf numFmtId="9" fontId="8" fillId="21" borderId="10" xfId="57" applyNumberFormat="1" applyFill="1" applyBorder="1"/>
    <xf numFmtId="9" fontId="8" fillId="21" borderId="10" xfId="57" applyFill="1" applyBorder="1"/>
    <xf numFmtId="9" fontId="8" fillId="21" borderId="34" xfId="57" applyFill="1" applyBorder="1"/>
    <xf numFmtId="164" fontId="8" fillId="0" borderId="0" xfId="57" applyNumberFormat="1" applyBorder="1" applyAlignment="1">
      <alignment horizontal="center"/>
    </xf>
    <xf numFmtId="164" fontId="8" fillId="0" borderId="0" xfId="57" applyNumberFormat="1" applyFont="1" applyFill="1" applyBorder="1" applyAlignment="1">
      <alignment horizontal="center"/>
    </xf>
    <xf numFmtId="10" fontId="8" fillId="22" borderId="0" xfId="57" applyNumberFormat="1" applyFill="1" applyBorder="1"/>
    <xf numFmtId="168" fontId="8" fillId="0" borderId="0" xfId="44" applyNumberFormat="1" applyBorder="1"/>
    <xf numFmtId="9" fontId="0" fillId="0" borderId="0" xfId="57" applyFont="1" applyBorder="1"/>
    <xf numFmtId="0" fontId="24" fillId="0" borderId="0" xfId="44" applyFont="1" applyFill="1" applyBorder="1" applyAlignment="1">
      <alignment horizontal="center"/>
    </xf>
    <xf numFmtId="0" fontId="44" fillId="0" borderId="0" xfId="44" applyFont="1" applyAlignment="1">
      <alignment horizontal="center" wrapText="1"/>
    </xf>
    <xf numFmtId="42" fontId="8" fillId="0" borderId="35" xfId="44" applyNumberFormat="1" applyBorder="1"/>
    <xf numFmtId="0" fontId="42" fillId="0" borderId="0" xfId="44" applyFont="1" applyAlignment="1">
      <alignment vertical="top" wrapText="1"/>
    </xf>
    <xf numFmtId="0" fontId="8" fillId="0" borderId="0" xfId="44"/>
    <xf numFmtId="42" fontId="8" fillId="0" borderId="0" xfId="44" applyNumberFormat="1"/>
    <xf numFmtId="37" fontId="8" fillId="0" borderId="0" xfId="44" applyNumberFormat="1"/>
    <xf numFmtId="0" fontId="24" fillId="0" borderId="0" xfId="44" applyFont="1"/>
    <xf numFmtId="0" fontId="0" fillId="0" borderId="0" xfId="0" applyFill="1"/>
    <xf numFmtId="0" fontId="24" fillId="0" borderId="0" xfId="44" applyFont="1" applyAlignment="1">
      <alignment vertical="top" wrapText="1"/>
    </xf>
    <xf numFmtId="42" fontId="24" fillId="0" borderId="35" xfId="44" applyNumberFormat="1" applyFont="1" applyBorder="1"/>
    <xf numFmtId="42" fontId="24" fillId="22" borderId="35" xfId="44" applyNumberFormat="1" applyFont="1" applyFill="1" applyBorder="1"/>
    <xf numFmtId="0" fontId="39" fillId="0" borderId="0" xfId="44" applyFont="1"/>
    <xf numFmtId="44" fontId="8" fillId="0" borderId="0" xfId="44" applyNumberFormat="1"/>
    <xf numFmtId="44" fontId="8" fillId="0" borderId="12" xfId="58" applyFont="1" applyBorder="1"/>
    <xf numFmtId="44" fontId="8" fillId="0" borderId="0" xfId="58" applyFont="1"/>
    <xf numFmtId="44" fontId="8" fillId="0" borderId="19" xfId="58" applyFont="1" applyBorder="1"/>
    <xf numFmtId="0" fontId="8" fillId="0" borderId="24" xfId="44" quotePrefix="1" applyFont="1" applyBorder="1" applyAlignment="1">
      <alignment horizontal="left"/>
    </xf>
    <xf numFmtId="0" fontId="8" fillId="0" borderId="12" xfId="44" quotePrefix="1" applyFont="1" applyBorder="1" applyAlignment="1">
      <alignment horizontal="left"/>
    </xf>
    <xf numFmtId="0" fontId="8" fillId="0" borderId="12" xfId="44" applyBorder="1" applyAlignment="1">
      <alignment horizontal="left"/>
    </xf>
    <xf numFmtId="0" fontId="8" fillId="0" borderId="12" xfId="44" applyBorder="1"/>
    <xf numFmtId="0" fontId="24" fillId="0" borderId="12" xfId="44" applyFont="1" applyBorder="1"/>
    <xf numFmtId="44" fontId="8" fillId="0" borderId="12" xfId="58" applyFont="1" applyBorder="1" applyAlignment="1">
      <alignment horizontal="left"/>
    </xf>
    <xf numFmtId="10" fontId="0" fillId="0" borderId="14" xfId="91" applyNumberFormat="1" applyFont="1" applyBorder="1"/>
    <xf numFmtId="0" fontId="8" fillId="0" borderId="22" xfId="44" quotePrefix="1" applyFont="1" applyBorder="1" applyAlignment="1">
      <alignment horizontal="left"/>
    </xf>
    <xf numFmtId="0" fontId="8" fillId="0" borderId="0" xfId="44" quotePrefix="1" applyFont="1" applyBorder="1" applyAlignment="1">
      <alignment horizontal="left"/>
    </xf>
    <xf numFmtId="0" fontId="8" fillId="0" borderId="0" xfId="44" applyBorder="1" applyAlignment="1">
      <alignment horizontal="left"/>
    </xf>
    <xf numFmtId="0" fontId="24" fillId="0" borderId="0" xfId="44" applyFont="1" applyBorder="1"/>
    <xf numFmtId="44" fontId="8" fillId="0" borderId="0" xfId="58" applyFont="1" applyBorder="1" applyAlignment="1">
      <alignment horizontal="left"/>
    </xf>
    <xf numFmtId="10" fontId="0" fillId="0" borderId="13" xfId="91" applyNumberFormat="1" applyFont="1" applyBorder="1"/>
    <xf numFmtId="0" fontId="8" fillId="0" borderId="0" xfId="44" applyFont="1" applyBorder="1" applyAlignment="1">
      <alignment horizontal="left"/>
    </xf>
    <xf numFmtId="43" fontId="8" fillId="0" borderId="0" xfId="92" applyFont="1"/>
    <xf numFmtId="0" fontId="24" fillId="0" borderId="22" xfId="44" applyFont="1" applyBorder="1"/>
    <xf numFmtId="0" fontId="24" fillId="0" borderId="13" xfId="44" applyFont="1" applyBorder="1"/>
    <xf numFmtId="0" fontId="8" fillId="0" borderId="22" xfId="44" applyBorder="1"/>
    <xf numFmtId="0" fontId="8" fillId="0" borderId="13" xfId="44" applyBorder="1"/>
    <xf numFmtId="0" fontId="8" fillId="0" borderId="24" xfId="44" applyBorder="1"/>
    <xf numFmtId="169" fontId="24" fillId="0" borderId="12" xfId="44" applyNumberFormat="1" applyFont="1" applyBorder="1"/>
    <xf numFmtId="169" fontId="24" fillId="0" borderId="14" xfId="44" applyNumberFormat="1" applyFont="1" applyBorder="1"/>
    <xf numFmtId="169" fontId="24" fillId="0" borderId="37" xfId="44" applyNumberFormat="1" applyFont="1" applyBorder="1"/>
    <xf numFmtId="170" fontId="24" fillId="0" borderId="0" xfId="44" applyNumberFormat="1" applyFont="1" applyBorder="1"/>
    <xf numFmtId="169" fontId="24" fillId="0" borderId="0" xfId="44" applyNumberFormat="1" applyFont="1" applyBorder="1"/>
    <xf numFmtId="169" fontId="24" fillId="0" borderId="38" xfId="44" applyNumberFormat="1" applyFont="1" applyBorder="1"/>
    <xf numFmtId="164" fontId="0" fillId="0" borderId="12" xfId="91" applyNumberFormat="1" applyFont="1" applyBorder="1"/>
    <xf numFmtId="164" fontId="0" fillId="0" borderId="0" xfId="91" applyNumberFormat="1" applyFont="1" applyBorder="1"/>
    <xf numFmtId="164" fontId="0" fillId="0" borderId="14" xfId="91" applyNumberFormat="1" applyFont="1" applyBorder="1"/>
    <xf numFmtId="169" fontId="24" fillId="0" borderId="13" xfId="44" applyNumberFormat="1" applyFont="1" applyBorder="1"/>
    <xf numFmtId="169" fontId="8" fillId="0" borderId="0" xfId="44" applyNumberFormat="1"/>
    <xf numFmtId="10" fontId="0" fillId="0" borderId="12" xfId="91" applyNumberFormat="1" applyFont="1" applyBorder="1"/>
    <xf numFmtId="10" fontId="0" fillId="0" borderId="0" xfId="91" applyNumberFormat="1" applyFont="1" applyBorder="1"/>
    <xf numFmtId="0" fontId="39" fillId="0" borderId="22" xfId="44" applyFont="1" applyBorder="1"/>
    <xf numFmtId="43" fontId="8" fillId="0" borderId="0" xfId="92" applyFont="1" applyBorder="1"/>
    <xf numFmtId="43" fontId="39" fillId="0" borderId="0" xfId="92" applyFont="1" applyBorder="1"/>
    <xf numFmtId="43" fontId="8" fillId="0" borderId="13" xfId="92" applyFont="1" applyBorder="1"/>
    <xf numFmtId="0" fontId="24" fillId="0" borderId="12" xfId="44" applyFont="1" applyBorder="1" applyAlignment="1">
      <alignment horizontal="center"/>
    </xf>
    <xf numFmtId="0" fontId="24" fillId="0" borderId="14" xfId="44" applyFont="1" applyBorder="1" applyAlignment="1">
      <alignment horizontal="center"/>
    </xf>
    <xf numFmtId="0" fontId="8" fillId="0" borderId="0" xfId="44" applyAlignment="1">
      <alignment horizontal="center"/>
    </xf>
    <xf numFmtId="0" fontId="24" fillId="0" borderId="0" xfId="44" quotePrefix="1" applyFont="1" applyAlignment="1">
      <alignment horizontal="center"/>
    </xf>
    <xf numFmtId="0" fontId="46" fillId="0" borderId="0" xfId="44" applyFont="1" applyAlignment="1">
      <alignment horizontal="center"/>
    </xf>
    <xf numFmtId="171" fontId="8" fillId="0" borderId="0" xfId="44" applyNumberFormat="1"/>
    <xf numFmtId="10" fontId="8" fillId="0" borderId="0" xfId="44" applyNumberFormat="1"/>
    <xf numFmtId="170" fontId="8" fillId="0" borderId="0" xfId="44" applyNumberFormat="1"/>
    <xf numFmtId="43" fontId="0" fillId="0" borderId="12" xfId="1" applyFont="1" applyFill="1" applyBorder="1" applyAlignment="1">
      <alignment horizontal="left"/>
    </xf>
    <xf numFmtId="43" fontId="0" fillId="0" borderId="24" xfId="1" applyFont="1" applyBorder="1"/>
    <xf numFmtId="43" fontId="0" fillId="0" borderId="12" xfId="0" applyNumberFormat="1" applyBorder="1"/>
    <xf numFmtId="43" fontId="0" fillId="0" borderId="20" xfId="1" applyFont="1" applyFill="1" applyBorder="1" applyAlignment="1">
      <alignment horizontal="left"/>
    </xf>
    <xf numFmtId="44" fontId="0" fillId="0" borderId="0" xfId="93" applyFont="1"/>
    <xf numFmtId="44" fontId="8" fillId="0" borderId="0" xfId="44" applyNumberFormat="1" applyBorder="1"/>
    <xf numFmtId="0" fontId="0" fillId="0" borderId="0" xfId="0" quotePrefix="1"/>
    <xf numFmtId="0" fontId="8" fillId="0" borderId="0" xfId="0" applyFont="1"/>
    <xf numFmtId="0" fontId="8" fillId="0" borderId="0" xfId="0" applyFont="1" applyAlignment="1">
      <alignment horizontal="right"/>
    </xf>
    <xf numFmtId="43" fontId="0" fillId="0" borderId="0" xfId="92" applyFont="1"/>
    <xf numFmtId="43" fontId="0" fillId="0" borderId="12" xfId="92" applyFont="1" applyBorder="1"/>
    <xf numFmtId="43" fontId="0" fillId="0" borderId="11" xfId="92" applyFont="1" applyBorder="1"/>
    <xf numFmtId="0" fontId="0" fillId="0" borderId="12" xfId="0" applyBorder="1"/>
    <xf numFmtId="0" fontId="8" fillId="0" borderId="0" xfId="44" applyBorder="1" applyAlignment="1">
      <alignment wrapText="1"/>
    </xf>
    <xf numFmtId="0" fontId="0" fillId="0" borderId="3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5" xfId="0" quotePrefix="1" applyBorder="1" applyAlignment="1">
      <alignment horizontal="center"/>
    </xf>
    <xf numFmtId="0" fontId="0" fillId="0" borderId="35" xfId="0" applyBorder="1" applyAlignment="1">
      <alignment horizontal="center"/>
    </xf>
    <xf numFmtId="43" fontId="0" fillId="0" borderId="16" xfId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4" fontId="0" fillId="0" borderId="0" xfId="1" applyNumberFormat="1" applyFont="1" applyAlignment="1">
      <alignment horizontal="left"/>
    </xf>
    <xf numFmtId="0" fontId="23" fillId="0" borderId="0" xfId="46" applyFont="1" applyAlignment="1">
      <alignment horizontal="right"/>
    </xf>
    <xf numFmtId="0" fontId="42" fillId="0" borderId="0" xfId="44" applyFont="1" applyFill="1" applyAlignment="1">
      <alignment wrapText="1"/>
    </xf>
    <xf numFmtId="0" fontId="2" fillId="0" borderId="0" xfId="0" applyFont="1"/>
    <xf numFmtId="17" fontId="0" fillId="0" borderId="0" xfId="0" applyNumberFormat="1"/>
    <xf numFmtId="0" fontId="24" fillId="0" borderId="0" xfId="44" applyFont="1" applyBorder="1" applyAlignment="1">
      <alignment horizontal="right"/>
    </xf>
    <xf numFmtId="0" fontId="0" fillId="0" borderId="0" xfId="0" applyFont="1" applyAlignment="1">
      <alignment horizontal="left"/>
    </xf>
    <xf numFmtId="0" fontId="8" fillId="23" borderId="15" xfId="44" applyFill="1" applyBorder="1"/>
    <xf numFmtId="167" fontId="8" fillId="23" borderId="35" xfId="44" applyNumberFormat="1" applyFill="1" applyBorder="1"/>
    <xf numFmtId="0" fontId="8" fillId="23" borderId="35" xfId="44" applyFill="1" applyBorder="1"/>
    <xf numFmtId="167" fontId="8" fillId="23" borderId="16" xfId="44" applyNumberFormat="1" applyFill="1" applyBorder="1"/>
    <xf numFmtId="0" fontId="8" fillId="0" borderId="0" xfId="44" applyFill="1"/>
    <xf numFmtId="10" fontId="0" fillId="0" borderId="13" xfId="91" applyNumberFormat="1" applyFont="1" applyFill="1" applyBorder="1"/>
    <xf numFmtId="10" fontId="0" fillId="0" borderId="14" xfId="91" applyNumberFormat="1" applyFont="1" applyFill="1" applyBorder="1"/>
    <xf numFmtId="0" fontId="8" fillId="0" borderId="0" xfId="44" applyAlignment="1">
      <alignment wrapText="1"/>
    </xf>
    <xf numFmtId="9" fontId="8" fillId="0" borderId="0" xfId="44" applyNumberFormat="1"/>
    <xf numFmtId="0" fontId="47" fillId="0" borderId="0" xfId="44" applyFont="1"/>
    <xf numFmtId="9" fontId="24" fillId="0" borderId="0" xfId="44" applyNumberFormat="1" applyFont="1"/>
    <xf numFmtId="0" fontId="47" fillId="0" borderId="0" xfId="44" applyFont="1" applyFill="1"/>
    <xf numFmtId="0" fontId="26" fillId="0" borderId="17" xfId="44" applyFont="1" applyFill="1" applyBorder="1" applyAlignment="1">
      <alignment horizontal="center" wrapText="1"/>
    </xf>
    <xf numFmtId="0" fontId="27" fillId="0" borderId="23" xfId="44" applyFont="1" applyFill="1" applyBorder="1" applyAlignment="1">
      <alignment horizontal="center" wrapText="1"/>
    </xf>
    <xf numFmtId="0" fontId="27" fillId="0" borderId="17" xfId="44" applyFont="1" applyFill="1" applyBorder="1" applyAlignment="1">
      <alignment horizontal="center" wrapText="1"/>
    </xf>
    <xf numFmtId="0" fontId="8" fillId="0" borderId="17" xfId="44" applyBorder="1" applyAlignment="1">
      <alignment horizontal="center"/>
    </xf>
    <xf numFmtId="0" fontId="26" fillId="0" borderId="0" xfId="44" applyFont="1" applyFill="1" applyBorder="1"/>
    <xf numFmtId="0" fontId="48" fillId="0" borderId="18" xfId="44" applyFont="1" applyFill="1" applyBorder="1"/>
    <xf numFmtId="0" fontId="35" fillId="0" borderId="17" xfId="44" applyFont="1" applyFill="1" applyBorder="1" applyAlignment="1">
      <alignment horizontal="center"/>
    </xf>
    <xf numFmtId="0" fontId="35" fillId="0" borderId="13" xfId="44" applyFont="1" applyFill="1" applyBorder="1" applyAlignment="1">
      <alignment horizontal="center"/>
    </xf>
    <xf numFmtId="0" fontId="35" fillId="0" borderId="21" xfId="44" applyFont="1" applyFill="1" applyBorder="1" applyAlignment="1">
      <alignment horizontal="center"/>
    </xf>
    <xf numFmtId="0" fontId="25" fillId="0" borderId="0" xfId="44" applyFont="1" applyAlignment="1">
      <alignment horizontal="right"/>
    </xf>
    <xf numFmtId="0" fontId="25" fillId="0" borderId="0" xfId="44" applyFont="1"/>
    <xf numFmtId="0" fontId="47" fillId="0" borderId="0" xfId="44" applyFont="1" applyAlignment="1">
      <alignment horizontal="center"/>
    </xf>
    <xf numFmtId="0" fontId="24" fillId="0" borderId="0" xfId="44" quotePrefix="1" applyFont="1" applyAlignment="1">
      <alignment wrapText="1"/>
    </xf>
    <xf numFmtId="0" fontId="24" fillId="0" borderId="0" xfId="44" applyFont="1" applyAlignment="1">
      <alignment horizontal="left"/>
    </xf>
    <xf numFmtId="9" fontId="24" fillId="24" borderId="17" xfId="44" applyNumberFormat="1" applyFont="1" applyFill="1" applyBorder="1"/>
    <xf numFmtId="0" fontId="0" fillId="0" borderId="0" xfId="0" applyAlignment="1">
      <alignment horizontal="left" wrapText="1"/>
    </xf>
    <xf numFmtId="0" fontId="46" fillId="0" borderId="0" xfId="44" applyFont="1" applyAlignment="1">
      <alignment horizontal="center"/>
    </xf>
    <xf numFmtId="0" fontId="24" fillId="0" borderId="36" xfId="44" applyFont="1" applyBorder="1" applyAlignment="1">
      <alignment horizontal="center"/>
    </xf>
    <xf numFmtId="0" fontId="24" fillId="0" borderId="19" xfId="44" applyFont="1" applyBorder="1" applyAlignment="1">
      <alignment horizontal="center"/>
    </xf>
    <xf numFmtId="0" fontId="24" fillId="0" borderId="20" xfId="44" applyFont="1" applyBorder="1" applyAlignment="1">
      <alignment horizontal="center"/>
    </xf>
    <xf numFmtId="0" fontId="24" fillId="0" borderId="12" xfId="44" applyFont="1" applyBorder="1" applyAlignment="1">
      <alignment horizontal="center"/>
    </xf>
    <xf numFmtId="0" fontId="8" fillId="0" borderId="0" xfId="44" applyBorder="1" applyAlignment="1">
      <alignment horizontal="center"/>
    </xf>
    <xf numFmtId="0" fontId="23" fillId="0" borderId="15" xfId="46" applyFont="1" applyBorder="1" applyAlignment="1">
      <alignment horizontal="center" wrapText="1"/>
    </xf>
    <xf numFmtId="0" fontId="23" fillId="0" borderId="16" xfId="46" applyFont="1" applyBorder="1" applyAlignment="1">
      <alignment horizontal="center"/>
    </xf>
    <xf numFmtId="0" fontId="35" fillId="0" borderId="15" xfId="44" applyFont="1" applyFill="1" applyBorder="1" applyAlignment="1">
      <alignment horizontal="center"/>
    </xf>
    <xf numFmtId="0" fontId="35" fillId="0" borderId="35" xfId="44" applyFont="1" applyFill="1" applyBorder="1" applyAlignment="1">
      <alignment horizontal="center"/>
    </xf>
    <xf numFmtId="0" fontId="35" fillId="0" borderId="19" xfId="44" applyFont="1" applyFill="1" applyBorder="1" applyAlignment="1">
      <alignment horizontal="center"/>
    </xf>
    <xf numFmtId="0" fontId="35" fillId="0" borderId="20" xfId="44" applyFont="1" applyFill="1" applyBorder="1" applyAlignment="1">
      <alignment horizontal="center"/>
    </xf>
    <xf numFmtId="0" fontId="25" fillId="0" borderId="0" xfId="44" applyFont="1" applyAlignment="1">
      <alignment horizontal="center"/>
    </xf>
  </cellXfs>
  <cellStyles count="9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lumnAttributeAbovePrompt" xfId="59"/>
    <cellStyle name="ColumnAttributePrompt" xfId="60"/>
    <cellStyle name="ColumnAttributeValue" xfId="61"/>
    <cellStyle name="ColumnHeadingPrompt" xfId="62"/>
    <cellStyle name="ColumnHeadingValue" xfId="63"/>
    <cellStyle name="Comma" xfId="1" builtinId="3"/>
    <cellStyle name="Comma 2" xfId="30"/>
    <cellStyle name="Comma 2 2" xfId="31"/>
    <cellStyle name="Comma 2 3" xfId="32"/>
    <cellStyle name="Comma 2 4" xfId="88"/>
    <cellStyle name="Comma 2 5" xfId="92"/>
    <cellStyle name="Comma 3" xfId="33"/>
    <cellStyle name="Comma 4" xfId="34"/>
    <cellStyle name="Comma 5" xfId="89"/>
    <cellStyle name="Currency" xfId="93" builtinId="4"/>
    <cellStyle name="Currency 2" xfId="58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Hyperlink 2" xfId="90"/>
    <cellStyle name="Input 2" xfId="41"/>
    <cellStyle name="LineItemPrompt" xfId="64"/>
    <cellStyle name="LineItemValue" xfId="65"/>
    <cellStyle name="Linked Cell 2" xfId="42"/>
    <cellStyle name="Neutral 2" xfId="43"/>
    <cellStyle name="Normal" xfId="0" builtinId="0"/>
    <cellStyle name="Normal 2" xfId="44"/>
    <cellStyle name="Normal 2 2" xfId="45"/>
    <cellStyle name="Normal 2 3" xfId="46"/>
    <cellStyle name="Normal 2 4" xfId="87"/>
    <cellStyle name="Normal 3" xfId="47"/>
    <cellStyle name="Normal 3 2" xfId="66"/>
    <cellStyle name="Normal 4" xfId="48"/>
    <cellStyle name="Normal 4 2" xfId="49"/>
    <cellStyle name="Normal 5" xfId="50"/>
    <cellStyle name="Note 2" xfId="51"/>
    <cellStyle name="Output 2" xfId="52"/>
    <cellStyle name="OUTPUT AMOUNTS" xfId="67"/>
    <cellStyle name="OUTPUT COLUMN HEADINGS" xfId="68"/>
    <cellStyle name="OUTPUT LINE ITEMS" xfId="69"/>
    <cellStyle name="OUTPUT REPORT HEADING" xfId="70"/>
    <cellStyle name="OUTPUT REPORT TITLE" xfId="71"/>
    <cellStyle name="Percent" xfId="2" builtinId="5"/>
    <cellStyle name="Percent 2" xfId="56"/>
    <cellStyle name="Percent 2 2" xfId="91"/>
    <cellStyle name="Percent 3" xfId="57"/>
    <cellStyle name="ReportTitlePrompt" xfId="72"/>
    <cellStyle name="ReportTitleValue" xfId="73"/>
    <cellStyle name="RowAcctAbovePrompt" xfId="74"/>
    <cellStyle name="RowAcctSOBAbovePrompt" xfId="75"/>
    <cellStyle name="RowAcctSOBValue" xfId="76"/>
    <cellStyle name="RowAcctValue" xfId="77"/>
    <cellStyle name="RowAttrAbovePrompt" xfId="78"/>
    <cellStyle name="RowAttrValue" xfId="79"/>
    <cellStyle name="RowColSetAbovePrompt" xfId="80"/>
    <cellStyle name="RowColSetLeftPrompt" xfId="81"/>
    <cellStyle name="RowColSetValue" xfId="82"/>
    <cellStyle name="RowLeftPrompt" xfId="83"/>
    <cellStyle name="SampleUsingFormatMask" xfId="84"/>
    <cellStyle name="SampleWithNoFormatMask" xfId="85"/>
    <cellStyle name="Title 2" xfId="53"/>
    <cellStyle name="Total 2" xfId="54"/>
    <cellStyle name="UploadThisRowValue" xfId="86"/>
    <cellStyle name="Warning Text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137160</xdr:rowOff>
    </xdr:from>
    <xdr:to>
      <xdr:col>0</xdr:col>
      <xdr:colOff>644013</xdr:colOff>
      <xdr:row>20</xdr:row>
      <xdr:rowOff>0</xdr:rowOff>
    </xdr:to>
    <xdr:sp macro="" textlink="">
      <xdr:nvSpPr>
        <xdr:cNvPr id="2" name="Oval 24"/>
        <xdr:cNvSpPr>
          <a:spLocks noChangeArrowheads="1"/>
        </xdr:cNvSpPr>
      </xdr:nvSpPr>
      <xdr:spPr bwMode="auto">
        <a:xfrm>
          <a:off x="76200" y="3223260"/>
          <a:ext cx="567813" cy="52006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Step 1a</a:t>
          </a:r>
          <a:endParaRPr lang="en-US"/>
        </a:p>
      </xdr:txBody>
    </xdr:sp>
    <xdr:clientData/>
  </xdr:twoCellAnchor>
  <xdr:twoCellAnchor>
    <xdr:from>
      <xdr:col>0</xdr:col>
      <xdr:colOff>30480</xdr:colOff>
      <xdr:row>2</xdr:row>
      <xdr:rowOff>120015</xdr:rowOff>
    </xdr:from>
    <xdr:to>
      <xdr:col>0</xdr:col>
      <xdr:colOff>598293</xdr:colOff>
      <xdr:row>4</xdr:row>
      <xdr:rowOff>23004</xdr:rowOff>
    </xdr:to>
    <xdr:sp macro="" textlink="">
      <xdr:nvSpPr>
        <xdr:cNvPr id="3" name="Oval 25"/>
        <xdr:cNvSpPr>
          <a:spLocks noChangeArrowheads="1"/>
        </xdr:cNvSpPr>
      </xdr:nvSpPr>
      <xdr:spPr bwMode="auto">
        <a:xfrm>
          <a:off x="30480" y="320040"/>
          <a:ext cx="567813" cy="52211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Step 1</a:t>
          </a:r>
        </a:p>
        <a:p>
          <a:pPr algn="ctr" rtl="0">
            <a:lnSpc>
              <a:spcPts val="1100"/>
            </a:lnSpc>
            <a:defRPr sz="1000"/>
          </a:pPr>
          <a:endParaRPr lang="en-US"/>
        </a:p>
      </xdr:txBody>
    </xdr:sp>
    <xdr:clientData/>
  </xdr:twoCellAnchor>
  <xdr:twoCellAnchor>
    <xdr:from>
      <xdr:col>2</xdr:col>
      <xdr:colOff>76200</xdr:colOff>
      <xdr:row>14</xdr:row>
      <xdr:rowOff>47625</xdr:rowOff>
    </xdr:from>
    <xdr:to>
      <xdr:col>2</xdr:col>
      <xdr:colOff>76200</xdr:colOff>
      <xdr:row>36</xdr:row>
      <xdr:rowOff>66675</xdr:rowOff>
    </xdr:to>
    <xdr:sp macro="" textlink="">
      <xdr:nvSpPr>
        <xdr:cNvPr id="4" name="Line 27"/>
        <xdr:cNvSpPr>
          <a:spLocks noChangeShapeType="1"/>
        </xdr:cNvSpPr>
      </xdr:nvSpPr>
      <xdr:spPr bwMode="auto">
        <a:xfrm flipV="1">
          <a:off x="6238875" y="2486025"/>
          <a:ext cx="0" cy="39147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</xdr:colOff>
      <xdr:row>36</xdr:row>
      <xdr:rowOff>66675</xdr:rowOff>
    </xdr:from>
    <xdr:to>
      <xdr:col>3</xdr:col>
      <xdr:colOff>114300</xdr:colOff>
      <xdr:row>36</xdr:row>
      <xdr:rowOff>66675</xdr:rowOff>
    </xdr:to>
    <xdr:sp macro="" textlink="">
      <xdr:nvSpPr>
        <xdr:cNvPr id="5" name="Line 28"/>
        <xdr:cNvSpPr>
          <a:spLocks noChangeShapeType="1"/>
        </xdr:cNvSpPr>
      </xdr:nvSpPr>
      <xdr:spPr bwMode="auto">
        <a:xfrm>
          <a:off x="6238875" y="6400800"/>
          <a:ext cx="6477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</xdr:colOff>
      <xdr:row>39</xdr:row>
      <xdr:rowOff>0</xdr:rowOff>
    </xdr:from>
    <xdr:to>
      <xdr:col>0</xdr:col>
      <xdr:colOff>598293</xdr:colOff>
      <xdr:row>40</xdr:row>
      <xdr:rowOff>22860</xdr:rowOff>
    </xdr:to>
    <xdr:sp macro="" textlink="">
      <xdr:nvSpPr>
        <xdr:cNvPr id="6" name="Oval 29"/>
        <xdr:cNvSpPr>
          <a:spLocks noChangeArrowheads="1"/>
        </xdr:cNvSpPr>
      </xdr:nvSpPr>
      <xdr:spPr bwMode="auto">
        <a:xfrm>
          <a:off x="30480" y="6829425"/>
          <a:ext cx="567813" cy="54673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Step 2</a:t>
          </a:r>
        </a:p>
        <a:p>
          <a:pPr algn="ctr" rtl="0">
            <a:lnSpc>
              <a:spcPts val="1100"/>
            </a:lnSpc>
            <a:defRPr sz="1000"/>
          </a:pPr>
          <a:endParaRPr lang="en-US"/>
        </a:p>
      </xdr:txBody>
    </xdr:sp>
    <xdr:clientData/>
  </xdr:twoCellAnchor>
  <xdr:twoCellAnchor>
    <xdr:from>
      <xdr:col>0</xdr:col>
      <xdr:colOff>0</xdr:colOff>
      <xdr:row>54</xdr:row>
      <xdr:rowOff>144780</xdr:rowOff>
    </xdr:from>
    <xdr:to>
      <xdr:col>0</xdr:col>
      <xdr:colOff>567813</xdr:colOff>
      <xdr:row>56</xdr:row>
      <xdr:rowOff>22860</xdr:rowOff>
    </xdr:to>
    <xdr:sp macro="" textlink="">
      <xdr:nvSpPr>
        <xdr:cNvPr id="7" name="Oval 32"/>
        <xdr:cNvSpPr>
          <a:spLocks noChangeArrowheads="1"/>
        </xdr:cNvSpPr>
      </xdr:nvSpPr>
      <xdr:spPr bwMode="auto">
        <a:xfrm>
          <a:off x="0" y="9765030"/>
          <a:ext cx="567813" cy="53530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Step 3</a:t>
          </a:r>
        </a:p>
        <a:p>
          <a:pPr algn="ctr" rtl="0">
            <a:lnSpc>
              <a:spcPts val="1100"/>
            </a:lnSpc>
            <a:defRPr sz="1000"/>
          </a:pPr>
          <a:endParaRPr lang="en-US"/>
        </a:p>
      </xdr:txBody>
    </xdr:sp>
    <xdr:clientData/>
  </xdr:twoCellAnchor>
  <xdr:twoCellAnchor>
    <xdr:from>
      <xdr:col>0</xdr:col>
      <xdr:colOff>7620</xdr:colOff>
      <xdr:row>63</xdr:row>
      <xdr:rowOff>7620</xdr:rowOff>
    </xdr:from>
    <xdr:to>
      <xdr:col>0</xdr:col>
      <xdr:colOff>582807</xdr:colOff>
      <xdr:row>64</xdr:row>
      <xdr:rowOff>7620</xdr:rowOff>
    </xdr:to>
    <xdr:sp macro="" textlink="">
      <xdr:nvSpPr>
        <xdr:cNvPr id="8" name="Oval 36"/>
        <xdr:cNvSpPr>
          <a:spLocks noChangeArrowheads="1"/>
        </xdr:cNvSpPr>
      </xdr:nvSpPr>
      <xdr:spPr bwMode="auto">
        <a:xfrm>
          <a:off x="7620" y="11418570"/>
          <a:ext cx="575187" cy="495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Step 4</a:t>
          </a:r>
        </a:p>
        <a:p>
          <a:pPr algn="ctr" rtl="0">
            <a:lnSpc>
              <a:spcPts val="1100"/>
            </a:lnSpc>
            <a:defRPr sz="1000"/>
          </a:pPr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3</xdr:row>
      <xdr:rowOff>0</xdr:rowOff>
    </xdr:from>
    <xdr:to>
      <xdr:col>0</xdr:col>
      <xdr:colOff>598293</xdr:colOff>
      <xdr:row>4</xdr:row>
      <xdr:rowOff>15240</xdr:rowOff>
    </xdr:to>
    <xdr:sp macro="" textlink="">
      <xdr:nvSpPr>
        <xdr:cNvPr id="2" name="Oval 13"/>
        <xdr:cNvSpPr>
          <a:spLocks noChangeArrowheads="1"/>
        </xdr:cNvSpPr>
      </xdr:nvSpPr>
      <xdr:spPr bwMode="auto">
        <a:xfrm>
          <a:off x="30480" y="476250"/>
          <a:ext cx="567813" cy="5010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Step 1</a:t>
          </a:r>
        </a:p>
        <a:p>
          <a:pPr algn="ctr" rtl="0">
            <a:lnSpc>
              <a:spcPts val="1100"/>
            </a:lnSpc>
            <a:defRPr sz="1000"/>
          </a:pPr>
          <a:endParaRPr lang="en-US"/>
        </a:p>
      </xdr:txBody>
    </xdr:sp>
    <xdr:clientData/>
  </xdr:twoCellAnchor>
  <xdr:twoCellAnchor>
    <xdr:from>
      <xdr:col>0</xdr:col>
      <xdr:colOff>76200</xdr:colOff>
      <xdr:row>19</xdr:row>
      <xdr:rowOff>137160</xdr:rowOff>
    </xdr:from>
    <xdr:to>
      <xdr:col>0</xdr:col>
      <xdr:colOff>644013</xdr:colOff>
      <xdr:row>21</xdr:row>
      <xdr:rowOff>0</xdr:rowOff>
    </xdr:to>
    <xdr:sp macro="" textlink="">
      <xdr:nvSpPr>
        <xdr:cNvPr id="3" name="Oval 14"/>
        <xdr:cNvSpPr>
          <a:spLocks noChangeArrowheads="1"/>
        </xdr:cNvSpPr>
      </xdr:nvSpPr>
      <xdr:spPr bwMode="auto">
        <a:xfrm>
          <a:off x="76200" y="3566160"/>
          <a:ext cx="567813" cy="52006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Step 1a</a:t>
          </a:r>
          <a:endParaRPr lang="en-US"/>
        </a:p>
      </xdr:txBody>
    </xdr:sp>
    <xdr:clientData/>
  </xdr:twoCellAnchor>
  <xdr:twoCellAnchor>
    <xdr:from>
      <xdr:col>2</xdr:col>
      <xdr:colOff>85725</xdr:colOff>
      <xdr:row>15</xdr:row>
      <xdr:rowOff>104775</xdr:rowOff>
    </xdr:from>
    <xdr:to>
      <xdr:col>2</xdr:col>
      <xdr:colOff>85725</xdr:colOff>
      <xdr:row>37</xdr:row>
      <xdr:rowOff>66675</xdr:rowOff>
    </xdr:to>
    <xdr:sp macro="" textlink="">
      <xdr:nvSpPr>
        <xdr:cNvPr id="4" name="Line 15"/>
        <xdr:cNvSpPr>
          <a:spLocks noChangeShapeType="1"/>
        </xdr:cNvSpPr>
      </xdr:nvSpPr>
      <xdr:spPr bwMode="auto">
        <a:xfrm flipV="1">
          <a:off x="6248400" y="2886075"/>
          <a:ext cx="0" cy="38576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37</xdr:row>
      <xdr:rowOff>57150</xdr:rowOff>
    </xdr:from>
    <xdr:to>
      <xdr:col>3</xdr:col>
      <xdr:colOff>85725</xdr:colOff>
      <xdr:row>37</xdr:row>
      <xdr:rowOff>57150</xdr:rowOff>
    </xdr:to>
    <xdr:sp macro="" textlink="">
      <xdr:nvSpPr>
        <xdr:cNvPr id="5" name="Line 16"/>
        <xdr:cNvSpPr>
          <a:spLocks noChangeShapeType="1"/>
        </xdr:cNvSpPr>
      </xdr:nvSpPr>
      <xdr:spPr bwMode="auto">
        <a:xfrm>
          <a:off x="6257925" y="6734175"/>
          <a:ext cx="6477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</xdr:colOff>
      <xdr:row>39</xdr:row>
      <xdr:rowOff>0</xdr:rowOff>
    </xdr:from>
    <xdr:to>
      <xdr:col>0</xdr:col>
      <xdr:colOff>598293</xdr:colOff>
      <xdr:row>40</xdr:row>
      <xdr:rowOff>15240</xdr:rowOff>
    </xdr:to>
    <xdr:sp macro="" textlink="">
      <xdr:nvSpPr>
        <xdr:cNvPr id="6" name="Oval 17"/>
        <xdr:cNvSpPr>
          <a:spLocks noChangeArrowheads="1"/>
        </xdr:cNvSpPr>
      </xdr:nvSpPr>
      <xdr:spPr bwMode="auto">
        <a:xfrm>
          <a:off x="30480" y="7048500"/>
          <a:ext cx="567813" cy="45339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Step 2</a:t>
          </a:r>
        </a:p>
        <a:p>
          <a:pPr algn="ctr" rtl="0">
            <a:lnSpc>
              <a:spcPts val="1000"/>
            </a:lnSpc>
            <a:defRPr sz="1000"/>
          </a:pPr>
          <a:endParaRPr lang="en-US"/>
        </a:p>
      </xdr:txBody>
    </xdr:sp>
    <xdr:clientData/>
  </xdr:twoCellAnchor>
  <xdr:twoCellAnchor>
    <xdr:from>
      <xdr:col>0</xdr:col>
      <xdr:colOff>0</xdr:colOff>
      <xdr:row>52</xdr:row>
      <xdr:rowOff>144780</xdr:rowOff>
    </xdr:from>
    <xdr:to>
      <xdr:col>0</xdr:col>
      <xdr:colOff>567813</xdr:colOff>
      <xdr:row>54</xdr:row>
      <xdr:rowOff>0</xdr:rowOff>
    </xdr:to>
    <xdr:sp macro="" textlink="">
      <xdr:nvSpPr>
        <xdr:cNvPr id="7" name="Oval 22"/>
        <xdr:cNvSpPr>
          <a:spLocks noChangeArrowheads="1"/>
        </xdr:cNvSpPr>
      </xdr:nvSpPr>
      <xdr:spPr bwMode="auto">
        <a:xfrm>
          <a:off x="0" y="9612630"/>
          <a:ext cx="567813" cy="51244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Step 3</a:t>
          </a:r>
        </a:p>
        <a:p>
          <a:pPr algn="ctr" rtl="0">
            <a:lnSpc>
              <a:spcPts val="1100"/>
            </a:lnSpc>
            <a:defRPr sz="1000"/>
          </a:pPr>
          <a:endParaRPr lang="en-US"/>
        </a:p>
      </xdr:txBody>
    </xdr:sp>
    <xdr:clientData/>
  </xdr:twoCellAnchor>
  <xdr:twoCellAnchor>
    <xdr:from>
      <xdr:col>0</xdr:col>
      <xdr:colOff>7620</xdr:colOff>
      <xdr:row>59</xdr:row>
      <xdr:rowOff>7620</xdr:rowOff>
    </xdr:from>
    <xdr:to>
      <xdr:col>0</xdr:col>
      <xdr:colOff>582807</xdr:colOff>
      <xdr:row>60</xdr:row>
      <xdr:rowOff>0</xdr:rowOff>
    </xdr:to>
    <xdr:sp macro="" textlink="">
      <xdr:nvSpPr>
        <xdr:cNvPr id="8" name="Oval 27"/>
        <xdr:cNvSpPr>
          <a:spLocks noChangeArrowheads="1"/>
        </xdr:cNvSpPr>
      </xdr:nvSpPr>
      <xdr:spPr bwMode="auto">
        <a:xfrm>
          <a:off x="7620" y="10942320"/>
          <a:ext cx="575187" cy="4876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Step 4</a:t>
          </a:r>
        </a:p>
        <a:p>
          <a:pPr algn="ctr" rtl="0">
            <a:lnSpc>
              <a:spcPts val="1100"/>
            </a:lnSpc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27"/>
  <sheetViews>
    <sheetView tabSelected="1" workbookViewId="0">
      <selection activeCell="A18" sqref="A18"/>
    </sheetView>
  </sheetViews>
  <sheetFormatPr defaultRowHeight="15" x14ac:dyDescent="0.25"/>
  <cols>
    <col min="1" max="1" width="34" customWidth="1"/>
    <col min="2" max="2" width="12.42578125" customWidth="1"/>
    <col min="3" max="3" width="13" customWidth="1"/>
    <col min="4" max="4" width="14.7109375" style="11" customWidth="1"/>
    <col min="5" max="5" width="12.85546875" bestFit="1" customWidth="1"/>
    <col min="6" max="6" width="11.85546875" customWidth="1"/>
  </cols>
  <sheetData>
    <row r="1" spans="1:6" x14ac:dyDescent="0.25">
      <c r="A1" s="7" t="s">
        <v>12</v>
      </c>
    </row>
    <row r="2" spans="1:6" x14ac:dyDescent="0.25">
      <c r="A2" s="7"/>
    </row>
    <row r="3" spans="1:6" x14ac:dyDescent="0.25">
      <c r="B3" s="8" t="s">
        <v>3</v>
      </c>
      <c r="C3" s="8" t="s">
        <v>6</v>
      </c>
      <c r="D3" s="16" t="s">
        <v>8</v>
      </c>
      <c r="E3" s="17" t="s">
        <v>9</v>
      </c>
      <c r="F3" s="18" t="s">
        <v>10</v>
      </c>
    </row>
    <row r="4" spans="1:6" x14ac:dyDescent="0.25">
      <c r="A4" t="s">
        <v>11</v>
      </c>
      <c r="B4" s="11">
        <v>9867.2000000000007</v>
      </c>
      <c r="C4" s="10" t="s">
        <v>7</v>
      </c>
      <c r="D4" s="11">
        <f>B4*0.5</f>
        <v>4933.6000000000004</v>
      </c>
      <c r="E4" s="15" t="s">
        <v>7</v>
      </c>
      <c r="F4" s="3">
        <f>B4*0.5</f>
        <v>4933.6000000000004</v>
      </c>
    </row>
    <row r="5" spans="1:6" x14ac:dyDescent="0.25">
      <c r="A5" t="s">
        <v>11</v>
      </c>
      <c r="B5" s="11">
        <v>17422.22</v>
      </c>
      <c r="C5" s="10" t="s">
        <v>7</v>
      </c>
      <c r="D5" s="11">
        <f t="shared" ref="D5:D8" si="0">B5*0.5</f>
        <v>8711.11</v>
      </c>
      <c r="E5" s="15" t="s">
        <v>7</v>
      </c>
      <c r="F5" s="3">
        <f t="shared" ref="F5:F8" si="1">B5*0.5</f>
        <v>8711.11</v>
      </c>
    </row>
    <row r="6" spans="1:6" x14ac:dyDescent="0.25">
      <c r="A6" t="s">
        <v>11</v>
      </c>
      <c r="B6" s="11">
        <v>17422.22</v>
      </c>
      <c r="C6" s="10" t="s">
        <v>7</v>
      </c>
      <c r="D6" s="11">
        <f t="shared" si="0"/>
        <v>8711.11</v>
      </c>
      <c r="E6" s="15" t="s">
        <v>7</v>
      </c>
      <c r="F6" s="3">
        <f t="shared" si="1"/>
        <v>8711.11</v>
      </c>
    </row>
    <row r="7" spans="1:6" x14ac:dyDescent="0.25">
      <c r="A7" t="s">
        <v>11</v>
      </c>
      <c r="B7" s="11">
        <v>17422.22</v>
      </c>
      <c r="C7" s="10" t="s">
        <v>7</v>
      </c>
      <c r="D7" s="11">
        <f t="shared" si="0"/>
        <v>8711.11</v>
      </c>
      <c r="E7" s="15" t="s">
        <v>7</v>
      </c>
      <c r="F7" s="3">
        <f t="shared" si="1"/>
        <v>8711.11</v>
      </c>
    </row>
    <row r="8" spans="1:6" x14ac:dyDescent="0.25">
      <c r="A8" t="s">
        <v>11</v>
      </c>
      <c r="B8" s="11">
        <v>15680</v>
      </c>
      <c r="C8" s="10" t="s">
        <v>7</v>
      </c>
      <c r="D8" s="11">
        <f t="shared" si="0"/>
        <v>7840</v>
      </c>
      <c r="E8" s="15" t="s">
        <v>7</v>
      </c>
      <c r="F8" s="3">
        <f t="shared" si="1"/>
        <v>7840</v>
      </c>
    </row>
    <row r="9" spans="1:6" ht="15.75" thickBot="1" x14ac:dyDescent="0.3">
      <c r="B9" s="13">
        <f>SUM(B4:B8)</f>
        <v>77813.86</v>
      </c>
      <c r="D9" s="13">
        <f>SUM(D4:D8)</f>
        <v>38906.93</v>
      </c>
      <c r="E9" s="14"/>
      <c r="F9" s="6">
        <f>SUM(F4:F8)</f>
        <v>38906.93</v>
      </c>
    </row>
    <row r="10" spans="1:6" ht="15.75" thickTop="1" x14ac:dyDescent="0.25">
      <c r="B10" s="11"/>
    </row>
    <row r="12" spans="1:6" ht="14.45" x14ac:dyDescent="0.3">
      <c r="A12" t="s">
        <v>206</v>
      </c>
    </row>
    <row r="13" spans="1:6" ht="35.450000000000003" customHeight="1" x14ac:dyDescent="0.3">
      <c r="A13" s="250" t="s">
        <v>212</v>
      </c>
      <c r="B13" s="250"/>
      <c r="C13" s="250"/>
      <c r="D13" s="250"/>
      <c r="E13" s="250"/>
      <c r="F13" s="250"/>
    </row>
    <row r="14" spans="1:6" ht="14.45" x14ac:dyDescent="0.3">
      <c r="A14" s="137"/>
    </row>
    <row r="23" spans="2:2" x14ac:dyDescent="0.25">
      <c r="B23" s="5"/>
    </row>
    <row r="24" spans="2:2" x14ac:dyDescent="0.25">
      <c r="B24" s="5"/>
    </row>
    <row r="25" spans="2:2" x14ac:dyDescent="0.25">
      <c r="B25" s="5"/>
    </row>
    <row r="26" spans="2:2" x14ac:dyDescent="0.25">
      <c r="B26" s="5"/>
    </row>
    <row r="27" spans="2:2" x14ac:dyDescent="0.25">
      <c r="B27" s="5"/>
    </row>
  </sheetData>
  <mergeCells count="1">
    <mergeCell ref="A13:F13"/>
  </mergeCells>
  <pageMargins left="0.7" right="0.7" top="1" bottom="0.5" header="0.3" footer="0.3"/>
  <pageSetup orientation="landscape" r:id="rId1"/>
  <headerFooter>
    <oddFooter xml:space="preserve">&amp;R&amp;"Times New Roman,Bold"&amp;12Attachment Number 2 to Response to KU KIUC-2  Question No. 18(b)
Page &amp;P of &amp;N
Scott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2:F40"/>
  <sheetViews>
    <sheetView tabSelected="1" topLeftCell="A10" workbookViewId="0">
      <selection activeCell="A18" sqref="A18"/>
    </sheetView>
  </sheetViews>
  <sheetFormatPr defaultRowHeight="15" x14ac:dyDescent="0.25"/>
  <cols>
    <col min="1" max="1" width="22.28515625" customWidth="1"/>
    <col min="2" max="2" width="23.7109375" bestFit="1" customWidth="1"/>
    <col min="3" max="3" width="13.7109375" bestFit="1" customWidth="1"/>
    <col min="4" max="4" width="17.28515625" bestFit="1" customWidth="1"/>
    <col min="5" max="5" width="12.85546875" bestFit="1" customWidth="1"/>
    <col min="6" max="6" width="10.5703125" bestFit="1" customWidth="1"/>
  </cols>
  <sheetData>
    <row r="2" spans="1:6" x14ac:dyDescent="0.25">
      <c r="B2" s="7"/>
      <c r="C2" s="9"/>
      <c r="D2" s="9"/>
      <c r="E2" s="5"/>
    </row>
    <row r="4" spans="1:6" x14ac:dyDescent="0.25">
      <c r="A4" s="7" t="s">
        <v>211</v>
      </c>
      <c r="D4" s="11"/>
    </row>
    <row r="5" spans="1:6" s="110" customFormat="1" x14ac:dyDescent="0.25">
      <c r="A5" s="7"/>
      <c r="D5" s="11"/>
    </row>
    <row r="6" spans="1:6" x14ac:dyDescent="0.25">
      <c r="A6" s="110" t="s">
        <v>208</v>
      </c>
      <c r="D6" s="11"/>
    </row>
    <row r="7" spans="1:6" x14ac:dyDescent="0.25">
      <c r="B7" s="8" t="s">
        <v>3</v>
      </c>
      <c r="C7" s="8" t="s">
        <v>6</v>
      </c>
      <c r="D7" s="16" t="s">
        <v>8</v>
      </c>
      <c r="E7" s="17" t="s">
        <v>9</v>
      </c>
      <c r="F7" s="18" t="s">
        <v>10</v>
      </c>
    </row>
    <row r="8" spans="1:6" x14ac:dyDescent="0.25">
      <c r="B8" s="20"/>
      <c r="C8" s="20"/>
      <c r="D8" s="21"/>
      <c r="E8" s="22"/>
      <c r="F8" s="23"/>
    </row>
    <row r="9" spans="1:6" x14ac:dyDescent="0.25">
      <c r="A9" t="s">
        <v>19</v>
      </c>
      <c r="B9" s="24">
        <v>1232.8799999999999</v>
      </c>
      <c r="C9" s="25">
        <v>0.33</v>
      </c>
      <c r="D9" s="26">
        <f>B9*0.33333333</f>
        <v>410.95999589039997</v>
      </c>
      <c r="E9" s="28">
        <v>0.33</v>
      </c>
      <c r="F9" s="27">
        <f>B9*0.33333333</f>
        <v>410.95999589039997</v>
      </c>
    </row>
    <row r="10" spans="1:6" x14ac:dyDescent="0.25">
      <c r="A10" t="s">
        <v>19</v>
      </c>
      <c r="B10" s="24">
        <v>1273.98</v>
      </c>
      <c r="C10" s="25">
        <v>0.33</v>
      </c>
      <c r="D10" s="26">
        <f t="shared" ref="D10:D20" si="0">B10*0.33333333</f>
        <v>424.65999575339998</v>
      </c>
      <c r="E10" s="28">
        <v>0.33</v>
      </c>
      <c r="F10" s="27">
        <f t="shared" ref="F10:F20" si="1">B10*0.33333333</f>
        <v>424.65999575339998</v>
      </c>
    </row>
    <row r="11" spans="1:6" x14ac:dyDescent="0.25">
      <c r="A11" t="s">
        <v>19</v>
      </c>
      <c r="B11" s="24">
        <v>1232.8799999999999</v>
      </c>
      <c r="C11" s="25">
        <v>0.33</v>
      </c>
      <c r="D11" s="26">
        <f t="shared" si="0"/>
        <v>410.95999589039997</v>
      </c>
      <c r="E11" s="28">
        <v>0.33</v>
      </c>
      <c r="F11" s="27">
        <f t="shared" si="1"/>
        <v>410.95999589039997</v>
      </c>
    </row>
    <row r="12" spans="1:6" x14ac:dyDescent="0.25">
      <c r="A12" t="s">
        <v>19</v>
      </c>
      <c r="B12" s="24">
        <v>1273.98</v>
      </c>
      <c r="C12" s="25">
        <v>0.33</v>
      </c>
      <c r="D12" s="26">
        <f t="shared" si="0"/>
        <v>424.65999575339998</v>
      </c>
      <c r="E12" s="28">
        <v>0.33</v>
      </c>
      <c r="F12" s="27">
        <f t="shared" si="1"/>
        <v>424.65999575339998</v>
      </c>
    </row>
    <row r="13" spans="1:6" x14ac:dyDescent="0.25">
      <c r="A13" t="s">
        <v>19</v>
      </c>
      <c r="B13" s="24">
        <v>1273.98</v>
      </c>
      <c r="C13" s="25">
        <v>0.33</v>
      </c>
      <c r="D13" s="26">
        <f t="shared" si="0"/>
        <v>424.65999575339998</v>
      </c>
      <c r="E13" s="28">
        <v>0.33</v>
      </c>
      <c r="F13" s="27">
        <f t="shared" si="1"/>
        <v>424.65999575339998</v>
      </c>
    </row>
    <row r="14" spans="1:6" x14ac:dyDescent="0.25">
      <c r="A14" t="s">
        <v>19</v>
      </c>
      <c r="B14" s="24">
        <v>1232.8799999999999</v>
      </c>
      <c r="C14" s="25">
        <v>0.33</v>
      </c>
      <c r="D14" s="26">
        <f t="shared" si="0"/>
        <v>410.95999589039997</v>
      </c>
      <c r="E14" s="28">
        <v>0.33</v>
      </c>
      <c r="F14" s="27">
        <f t="shared" si="1"/>
        <v>410.95999589039997</v>
      </c>
    </row>
    <row r="15" spans="1:6" x14ac:dyDescent="0.25">
      <c r="A15" t="s">
        <v>19</v>
      </c>
      <c r="B15" s="24">
        <v>1103.01</v>
      </c>
      <c r="C15" s="25">
        <v>0.33</v>
      </c>
      <c r="D15" s="26">
        <f t="shared" si="0"/>
        <v>367.66999632329998</v>
      </c>
      <c r="E15" s="28">
        <v>0.33</v>
      </c>
      <c r="F15" s="27">
        <f t="shared" si="1"/>
        <v>367.66999632329998</v>
      </c>
    </row>
    <row r="16" spans="1:6" x14ac:dyDescent="0.25">
      <c r="A16" t="s">
        <v>19</v>
      </c>
      <c r="B16" s="24">
        <v>838.34999999999991</v>
      </c>
      <c r="C16" s="25">
        <v>0.33</v>
      </c>
      <c r="D16" s="26">
        <f t="shared" si="0"/>
        <v>279.44999720549998</v>
      </c>
      <c r="E16" s="28">
        <v>0.33</v>
      </c>
      <c r="F16" s="27">
        <f t="shared" si="1"/>
        <v>279.44999720549998</v>
      </c>
    </row>
    <row r="17" spans="1:6" x14ac:dyDescent="0.25">
      <c r="A17" t="s">
        <v>19</v>
      </c>
      <c r="B17" s="24">
        <v>866.31</v>
      </c>
      <c r="C17" s="25">
        <v>0.33</v>
      </c>
      <c r="D17" s="26">
        <f t="shared" si="0"/>
        <v>288.76999711229996</v>
      </c>
      <c r="E17" s="28">
        <v>0.33</v>
      </c>
      <c r="F17" s="27">
        <f t="shared" si="1"/>
        <v>288.76999711229996</v>
      </c>
    </row>
    <row r="18" spans="1:6" x14ac:dyDescent="0.25">
      <c r="A18" t="s">
        <v>19</v>
      </c>
      <c r="B18" s="24">
        <v>863.94</v>
      </c>
      <c r="C18" s="25">
        <v>0.33</v>
      </c>
      <c r="D18" s="26">
        <f t="shared" si="0"/>
        <v>287.97999712019998</v>
      </c>
      <c r="E18" s="28">
        <v>0.33</v>
      </c>
      <c r="F18" s="27">
        <f t="shared" si="1"/>
        <v>287.97999712019998</v>
      </c>
    </row>
    <row r="19" spans="1:6" x14ac:dyDescent="0.25">
      <c r="A19" t="s">
        <v>19</v>
      </c>
      <c r="B19" s="24">
        <v>808.19999999999993</v>
      </c>
      <c r="C19" s="25">
        <v>0.33</v>
      </c>
      <c r="D19" s="26">
        <f t="shared" si="0"/>
        <v>269.39999730599999</v>
      </c>
      <c r="E19" s="28">
        <v>0.33</v>
      </c>
      <c r="F19" s="27">
        <f t="shared" si="1"/>
        <v>269.39999730599999</v>
      </c>
    </row>
    <row r="20" spans="1:6" x14ac:dyDescent="0.25">
      <c r="A20" t="s">
        <v>19</v>
      </c>
      <c r="B20" s="24">
        <v>863.94</v>
      </c>
      <c r="C20" s="25">
        <v>0.33</v>
      </c>
      <c r="D20" s="26">
        <f t="shared" si="0"/>
        <v>287.97999712019998</v>
      </c>
      <c r="E20" s="28">
        <v>0.33</v>
      </c>
      <c r="F20" s="27">
        <f t="shared" si="1"/>
        <v>287.97999712019998</v>
      </c>
    </row>
    <row r="21" spans="1:6" ht="15.75" thickBot="1" x14ac:dyDescent="0.3">
      <c r="B21" s="13">
        <f>SUM(B9:B20)</f>
        <v>12864.33</v>
      </c>
      <c r="D21" s="13">
        <f>SUM(D9:D20)</f>
        <v>4288.1099571188997</v>
      </c>
      <c r="E21" s="14"/>
      <c r="F21" s="6">
        <f>SUM(F9:F20)</f>
        <v>4288.1099571188997</v>
      </c>
    </row>
    <row r="22" spans="1:6" ht="15.75" thickTop="1" x14ac:dyDescent="0.25">
      <c r="B22" s="11"/>
      <c r="D22" s="11"/>
    </row>
    <row r="23" spans="1:6" x14ac:dyDescent="0.25">
      <c r="D23" s="11"/>
    </row>
    <row r="24" spans="1:6" x14ac:dyDescent="0.25">
      <c r="D24" s="11"/>
    </row>
    <row r="25" spans="1:6" x14ac:dyDescent="0.25">
      <c r="A25" s="137" t="s">
        <v>204</v>
      </c>
      <c r="B25" s="137"/>
      <c r="C25" s="137"/>
      <c r="D25" s="2"/>
      <c r="E25" s="137"/>
    </row>
    <row r="26" spans="1:6" x14ac:dyDescent="0.25">
      <c r="D26" s="11"/>
    </row>
    <row r="27" spans="1:6" x14ac:dyDescent="0.25">
      <c r="D27" s="11"/>
    </row>
    <row r="28" spans="1:6" x14ac:dyDescent="0.25">
      <c r="D28" s="11"/>
    </row>
    <row r="29" spans="1:6" x14ac:dyDescent="0.25">
      <c r="B29" s="5"/>
    </row>
    <row r="30" spans="1:6" x14ac:dyDescent="0.25">
      <c r="B30" s="5"/>
    </row>
    <row r="31" spans="1:6" x14ac:dyDescent="0.25">
      <c r="B31" s="5"/>
    </row>
    <row r="32" spans="1:6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  <row r="38" spans="2:2" x14ac:dyDescent="0.25">
      <c r="B38" s="5"/>
    </row>
    <row r="39" spans="2:2" x14ac:dyDescent="0.25">
      <c r="B39" s="5"/>
    </row>
    <row r="40" spans="2:2" x14ac:dyDescent="0.25">
      <c r="B40" s="5"/>
    </row>
  </sheetData>
  <pageMargins left="0.7" right="0.7" top="1" bottom="0.5" header="0.3" footer="0.3"/>
  <pageSetup orientation="landscape" r:id="rId1"/>
  <headerFooter>
    <oddFooter xml:space="preserve">&amp;R&amp;"Times New Roman,Bold"&amp;12Attachment Number 2 to Response to KU KIUC-2  Question No. 18(b)
Page &amp;P of &amp;N
Scott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3:G13"/>
  <sheetViews>
    <sheetView tabSelected="1" workbookViewId="0">
      <selection activeCell="A18" sqref="A18"/>
    </sheetView>
  </sheetViews>
  <sheetFormatPr defaultRowHeight="15" x14ac:dyDescent="0.25"/>
  <cols>
    <col min="2" max="2" width="35.5703125" bestFit="1" customWidth="1"/>
    <col min="3" max="3" width="10.5703125" bestFit="1" customWidth="1"/>
    <col min="4" max="4" width="13.7109375" bestFit="1" customWidth="1"/>
    <col min="5" max="5" width="10.42578125" bestFit="1" customWidth="1"/>
    <col min="6" max="6" width="12.85546875" bestFit="1" customWidth="1"/>
    <col min="7" max="7" width="9.5703125" bestFit="1" customWidth="1"/>
  </cols>
  <sheetData>
    <row r="3" spans="2:7" x14ac:dyDescent="0.25">
      <c r="B3" s="7" t="s">
        <v>220</v>
      </c>
    </row>
    <row r="4" spans="2:7" s="110" customFormat="1" ht="14.45" x14ac:dyDescent="0.3">
      <c r="B4" s="222" t="s">
        <v>221</v>
      </c>
    </row>
    <row r="5" spans="2:7" x14ac:dyDescent="0.25">
      <c r="B5" s="110" t="s">
        <v>208</v>
      </c>
    </row>
    <row r="7" spans="2:7" x14ac:dyDescent="0.25">
      <c r="C7" s="8" t="s">
        <v>3</v>
      </c>
      <c r="D7" s="8" t="s">
        <v>6</v>
      </c>
      <c r="E7" s="16" t="s">
        <v>8</v>
      </c>
      <c r="F7" s="17" t="s">
        <v>9</v>
      </c>
      <c r="G7" s="18" t="s">
        <v>10</v>
      </c>
    </row>
    <row r="8" spans="2:7" x14ac:dyDescent="0.25">
      <c r="B8" t="s">
        <v>219</v>
      </c>
      <c r="C8" s="5">
        <v>10800</v>
      </c>
      <c r="D8" s="32">
        <v>0.46</v>
      </c>
      <c r="E8" s="11">
        <f>C8*0.46</f>
        <v>4968</v>
      </c>
      <c r="F8" s="33">
        <v>0.54</v>
      </c>
      <c r="G8" s="3">
        <f>C8*0.54</f>
        <v>5832</v>
      </c>
    </row>
    <row r="9" spans="2:7" x14ac:dyDescent="0.25">
      <c r="C9" s="5"/>
      <c r="D9" s="32"/>
      <c r="E9" s="11"/>
      <c r="F9" s="33"/>
      <c r="G9" s="3"/>
    </row>
    <row r="10" spans="2:7" x14ac:dyDescent="0.25">
      <c r="B10" s="137"/>
      <c r="C10" s="5"/>
      <c r="D10" s="32"/>
      <c r="E10" s="11"/>
      <c r="F10" s="33"/>
      <c r="G10" s="3"/>
    </row>
    <row r="13" spans="2:7" x14ac:dyDescent="0.25">
      <c r="B13" s="137" t="s">
        <v>222</v>
      </c>
    </row>
  </sheetData>
  <pageMargins left="0.7" right="0.7" top="1" bottom="0.5" header="0.3" footer="0.3"/>
  <pageSetup orientation="landscape" r:id="rId1"/>
  <headerFooter>
    <oddFooter xml:space="preserve">&amp;R&amp;"Times New Roman,Bold"&amp;12Attachment Number 2 to Response to KU KIUC-2  Question No. 18(b)
Page &amp;P of &amp;N
Scott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G17"/>
  <sheetViews>
    <sheetView tabSelected="1" workbookViewId="0">
      <selection activeCell="A18" sqref="A18"/>
    </sheetView>
  </sheetViews>
  <sheetFormatPr defaultRowHeight="12.75" x14ac:dyDescent="0.2"/>
  <cols>
    <col min="1" max="1" width="57.140625" style="133" bestFit="1" customWidth="1"/>
    <col min="2" max="3" width="8.85546875" style="133" customWidth="1"/>
    <col min="4" max="5" width="10" style="133" customWidth="1"/>
    <col min="6" max="256" width="9.140625" style="133"/>
    <col min="257" max="257" width="57.140625" style="133" bestFit="1" customWidth="1"/>
    <col min="258" max="259" width="8.85546875" style="133" customWidth="1"/>
    <col min="260" max="261" width="10" style="133" customWidth="1"/>
    <col min="262" max="512" width="9.140625" style="133"/>
    <col min="513" max="513" width="57.140625" style="133" bestFit="1" customWidth="1"/>
    <col min="514" max="515" width="8.85546875" style="133" customWidth="1"/>
    <col min="516" max="517" width="10" style="133" customWidth="1"/>
    <col min="518" max="768" width="9.140625" style="133"/>
    <col min="769" max="769" width="57.140625" style="133" bestFit="1" customWidth="1"/>
    <col min="770" max="771" width="8.85546875" style="133" customWidth="1"/>
    <col min="772" max="773" width="10" style="133" customWidth="1"/>
    <col min="774" max="1024" width="9.140625" style="133"/>
    <col min="1025" max="1025" width="57.140625" style="133" bestFit="1" customWidth="1"/>
    <col min="1026" max="1027" width="8.85546875" style="133" customWidth="1"/>
    <col min="1028" max="1029" width="10" style="133" customWidth="1"/>
    <col min="1030" max="1280" width="9.140625" style="133"/>
    <col min="1281" max="1281" width="57.140625" style="133" bestFit="1" customWidth="1"/>
    <col min="1282" max="1283" width="8.85546875" style="133" customWidth="1"/>
    <col min="1284" max="1285" width="10" style="133" customWidth="1"/>
    <col min="1286" max="1536" width="9.140625" style="133"/>
    <col min="1537" max="1537" width="57.140625" style="133" bestFit="1" customWidth="1"/>
    <col min="1538" max="1539" width="8.85546875" style="133" customWidth="1"/>
    <col min="1540" max="1541" width="10" style="133" customWidth="1"/>
    <col min="1542" max="1792" width="9.140625" style="133"/>
    <col min="1793" max="1793" width="57.140625" style="133" bestFit="1" customWidth="1"/>
    <col min="1794" max="1795" width="8.85546875" style="133" customWidth="1"/>
    <col min="1796" max="1797" width="10" style="133" customWidth="1"/>
    <col min="1798" max="2048" width="9.140625" style="133"/>
    <col min="2049" max="2049" width="57.140625" style="133" bestFit="1" customWidth="1"/>
    <col min="2050" max="2051" width="8.85546875" style="133" customWidth="1"/>
    <col min="2052" max="2053" width="10" style="133" customWidth="1"/>
    <col min="2054" max="2304" width="9.140625" style="133"/>
    <col min="2305" max="2305" width="57.140625" style="133" bestFit="1" customWidth="1"/>
    <col min="2306" max="2307" width="8.85546875" style="133" customWidth="1"/>
    <col min="2308" max="2309" width="10" style="133" customWidth="1"/>
    <col min="2310" max="2560" width="9.140625" style="133"/>
    <col min="2561" max="2561" width="57.140625" style="133" bestFit="1" customWidth="1"/>
    <col min="2562" max="2563" width="8.85546875" style="133" customWidth="1"/>
    <col min="2564" max="2565" width="10" style="133" customWidth="1"/>
    <col min="2566" max="2816" width="9.140625" style="133"/>
    <col min="2817" max="2817" width="57.140625" style="133" bestFit="1" customWidth="1"/>
    <col min="2818" max="2819" width="8.85546875" style="133" customWidth="1"/>
    <col min="2820" max="2821" width="10" style="133" customWidth="1"/>
    <col min="2822" max="3072" width="9.140625" style="133"/>
    <col min="3073" max="3073" width="57.140625" style="133" bestFit="1" customWidth="1"/>
    <col min="3074" max="3075" width="8.85546875" style="133" customWidth="1"/>
    <col min="3076" max="3077" width="10" style="133" customWidth="1"/>
    <col min="3078" max="3328" width="9.140625" style="133"/>
    <col min="3329" max="3329" width="57.140625" style="133" bestFit="1" customWidth="1"/>
    <col min="3330" max="3331" width="8.85546875" style="133" customWidth="1"/>
    <col min="3332" max="3333" width="10" style="133" customWidth="1"/>
    <col min="3334" max="3584" width="9.140625" style="133"/>
    <col min="3585" max="3585" width="57.140625" style="133" bestFit="1" customWidth="1"/>
    <col min="3586" max="3587" width="8.85546875" style="133" customWidth="1"/>
    <col min="3588" max="3589" width="10" style="133" customWidth="1"/>
    <col min="3590" max="3840" width="9.140625" style="133"/>
    <col min="3841" max="3841" width="57.140625" style="133" bestFit="1" customWidth="1"/>
    <col min="3842" max="3843" width="8.85546875" style="133" customWidth="1"/>
    <col min="3844" max="3845" width="10" style="133" customWidth="1"/>
    <col min="3846" max="4096" width="9.140625" style="133"/>
    <col min="4097" max="4097" width="57.140625" style="133" bestFit="1" customWidth="1"/>
    <col min="4098" max="4099" width="8.85546875" style="133" customWidth="1"/>
    <col min="4100" max="4101" width="10" style="133" customWidth="1"/>
    <col min="4102" max="4352" width="9.140625" style="133"/>
    <col min="4353" max="4353" width="57.140625" style="133" bestFit="1" customWidth="1"/>
    <col min="4354" max="4355" width="8.85546875" style="133" customWidth="1"/>
    <col min="4356" max="4357" width="10" style="133" customWidth="1"/>
    <col min="4358" max="4608" width="9.140625" style="133"/>
    <col min="4609" max="4609" width="57.140625" style="133" bestFit="1" customWidth="1"/>
    <col min="4610" max="4611" width="8.85546875" style="133" customWidth="1"/>
    <col min="4612" max="4613" width="10" style="133" customWidth="1"/>
    <col min="4614" max="4864" width="9.140625" style="133"/>
    <col min="4865" max="4865" width="57.140625" style="133" bestFit="1" customWidth="1"/>
    <col min="4866" max="4867" width="8.85546875" style="133" customWidth="1"/>
    <col min="4868" max="4869" width="10" style="133" customWidth="1"/>
    <col min="4870" max="5120" width="9.140625" style="133"/>
    <col min="5121" max="5121" width="57.140625" style="133" bestFit="1" customWidth="1"/>
    <col min="5122" max="5123" width="8.85546875" style="133" customWidth="1"/>
    <col min="5124" max="5125" width="10" style="133" customWidth="1"/>
    <col min="5126" max="5376" width="9.140625" style="133"/>
    <col min="5377" max="5377" width="57.140625" style="133" bestFit="1" customWidth="1"/>
    <col min="5378" max="5379" width="8.85546875" style="133" customWidth="1"/>
    <col min="5380" max="5381" width="10" style="133" customWidth="1"/>
    <col min="5382" max="5632" width="9.140625" style="133"/>
    <col min="5633" max="5633" width="57.140625" style="133" bestFit="1" customWidth="1"/>
    <col min="5634" max="5635" width="8.85546875" style="133" customWidth="1"/>
    <col min="5636" max="5637" width="10" style="133" customWidth="1"/>
    <col min="5638" max="5888" width="9.140625" style="133"/>
    <col min="5889" max="5889" width="57.140625" style="133" bestFit="1" customWidth="1"/>
    <col min="5890" max="5891" width="8.85546875" style="133" customWidth="1"/>
    <col min="5892" max="5893" width="10" style="133" customWidth="1"/>
    <col min="5894" max="6144" width="9.140625" style="133"/>
    <col min="6145" max="6145" width="57.140625" style="133" bestFit="1" customWidth="1"/>
    <col min="6146" max="6147" width="8.85546875" style="133" customWidth="1"/>
    <col min="6148" max="6149" width="10" style="133" customWidth="1"/>
    <col min="6150" max="6400" width="9.140625" style="133"/>
    <col min="6401" max="6401" width="57.140625" style="133" bestFit="1" customWidth="1"/>
    <col min="6402" max="6403" width="8.85546875" style="133" customWidth="1"/>
    <col min="6404" max="6405" width="10" style="133" customWidth="1"/>
    <col min="6406" max="6656" width="9.140625" style="133"/>
    <col min="6657" max="6657" width="57.140625" style="133" bestFit="1" customWidth="1"/>
    <col min="6658" max="6659" width="8.85546875" style="133" customWidth="1"/>
    <col min="6660" max="6661" width="10" style="133" customWidth="1"/>
    <col min="6662" max="6912" width="9.140625" style="133"/>
    <col min="6913" max="6913" width="57.140625" style="133" bestFit="1" customWidth="1"/>
    <col min="6914" max="6915" width="8.85546875" style="133" customWidth="1"/>
    <col min="6916" max="6917" width="10" style="133" customWidth="1"/>
    <col min="6918" max="7168" width="9.140625" style="133"/>
    <col min="7169" max="7169" width="57.140625" style="133" bestFit="1" customWidth="1"/>
    <col min="7170" max="7171" width="8.85546875" style="133" customWidth="1"/>
    <col min="7172" max="7173" width="10" style="133" customWidth="1"/>
    <col min="7174" max="7424" width="9.140625" style="133"/>
    <col min="7425" max="7425" width="57.140625" style="133" bestFit="1" customWidth="1"/>
    <col min="7426" max="7427" width="8.85546875" style="133" customWidth="1"/>
    <col min="7428" max="7429" width="10" style="133" customWidth="1"/>
    <col min="7430" max="7680" width="9.140625" style="133"/>
    <col min="7681" max="7681" width="57.140625" style="133" bestFit="1" customWidth="1"/>
    <col min="7682" max="7683" width="8.85546875" style="133" customWidth="1"/>
    <col min="7684" max="7685" width="10" style="133" customWidth="1"/>
    <col min="7686" max="7936" width="9.140625" style="133"/>
    <col min="7937" max="7937" width="57.140625" style="133" bestFit="1" customWidth="1"/>
    <col min="7938" max="7939" width="8.85546875" style="133" customWidth="1"/>
    <col min="7940" max="7941" width="10" style="133" customWidth="1"/>
    <col min="7942" max="8192" width="9.140625" style="133"/>
    <col min="8193" max="8193" width="57.140625" style="133" bestFit="1" customWidth="1"/>
    <col min="8194" max="8195" width="8.85546875" style="133" customWidth="1"/>
    <col min="8196" max="8197" width="10" style="133" customWidth="1"/>
    <col min="8198" max="8448" width="9.140625" style="133"/>
    <col min="8449" max="8449" width="57.140625" style="133" bestFit="1" customWidth="1"/>
    <col min="8450" max="8451" width="8.85546875" style="133" customWidth="1"/>
    <col min="8452" max="8453" width="10" style="133" customWidth="1"/>
    <col min="8454" max="8704" width="9.140625" style="133"/>
    <col min="8705" max="8705" width="57.140625" style="133" bestFit="1" customWidth="1"/>
    <col min="8706" max="8707" width="8.85546875" style="133" customWidth="1"/>
    <col min="8708" max="8709" width="10" style="133" customWidth="1"/>
    <col min="8710" max="8960" width="9.140625" style="133"/>
    <col min="8961" max="8961" width="57.140625" style="133" bestFit="1" customWidth="1"/>
    <col min="8962" max="8963" width="8.85546875" style="133" customWidth="1"/>
    <col min="8964" max="8965" width="10" style="133" customWidth="1"/>
    <col min="8966" max="9216" width="9.140625" style="133"/>
    <col min="9217" max="9217" width="57.140625" style="133" bestFit="1" customWidth="1"/>
    <col min="9218" max="9219" width="8.85546875" style="133" customWidth="1"/>
    <col min="9220" max="9221" width="10" style="133" customWidth="1"/>
    <col min="9222" max="9472" width="9.140625" style="133"/>
    <col min="9473" max="9473" width="57.140625" style="133" bestFit="1" customWidth="1"/>
    <col min="9474" max="9475" width="8.85546875" style="133" customWidth="1"/>
    <col min="9476" max="9477" width="10" style="133" customWidth="1"/>
    <col min="9478" max="9728" width="9.140625" style="133"/>
    <col min="9729" max="9729" width="57.140625" style="133" bestFit="1" customWidth="1"/>
    <col min="9730" max="9731" width="8.85546875" style="133" customWidth="1"/>
    <col min="9732" max="9733" width="10" style="133" customWidth="1"/>
    <col min="9734" max="9984" width="9.140625" style="133"/>
    <col min="9985" max="9985" width="57.140625" style="133" bestFit="1" customWidth="1"/>
    <col min="9986" max="9987" width="8.85546875" style="133" customWidth="1"/>
    <col min="9988" max="9989" width="10" style="133" customWidth="1"/>
    <col min="9990" max="10240" width="9.140625" style="133"/>
    <col min="10241" max="10241" width="57.140625" style="133" bestFit="1" customWidth="1"/>
    <col min="10242" max="10243" width="8.85546875" style="133" customWidth="1"/>
    <col min="10244" max="10245" width="10" style="133" customWidth="1"/>
    <col min="10246" max="10496" width="9.140625" style="133"/>
    <col min="10497" max="10497" width="57.140625" style="133" bestFit="1" customWidth="1"/>
    <col min="10498" max="10499" width="8.85546875" style="133" customWidth="1"/>
    <col min="10500" max="10501" width="10" style="133" customWidth="1"/>
    <col min="10502" max="10752" width="9.140625" style="133"/>
    <col min="10753" max="10753" width="57.140625" style="133" bestFit="1" customWidth="1"/>
    <col min="10754" max="10755" width="8.85546875" style="133" customWidth="1"/>
    <col min="10756" max="10757" width="10" style="133" customWidth="1"/>
    <col min="10758" max="11008" width="9.140625" style="133"/>
    <col min="11009" max="11009" width="57.140625" style="133" bestFit="1" customWidth="1"/>
    <col min="11010" max="11011" width="8.85546875" style="133" customWidth="1"/>
    <col min="11012" max="11013" width="10" style="133" customWidth="1"/>
    <col min="11014" max="11264" width="9.140625" style="133"/>
    <col min="11265" max="11265" width="57.140625" style="133" bestFit="1" customWidth="1"/>
    <col min="11266" max="11267" width="8.85546875" style="133" customWidth="1"/>
    <col min="11268" max="11269" width="10" style="133" customWidth="1"/>
    <col min="11270" max="11520" width="9.140625" style="133"/>
    <col min="11521" max="11521" width="57.140625" style="133" bestFit="1" customWidth="1"/>
    <col min="11522" max="11523" width="8.85546875" style="133" customWidth="1"/>
    <col min="11524" max="11525" width="10" style="133" customWidth="1"/>
    <col min="11526" max="11776" width="9.140625" style="133"/>
    <col min="11777" max="11777" width="57.140625" style="133" bestFit="1" customWidth="1"/>
    <col min="11778" max="11779" width="8.85546875" style="133" customWidth="1"/>
    <col min="11780" max="11781" width="10" style="133" customWidth="1"/>
    <col min="11782" max="12032" width="9.140625" style="133"/>
    <col min="12033" max="12033" width="57.140625" style="133" bestFit="1" customWidth="1"/>
    <col min="12034" max="12035" width="8.85546875" style="133" customWidth="1"/>
    <col min="12036" max="12037" width="10" style="133" customWidth="1"/>
    <col min="12038" max="12288" width="9.140625" style="133"/>
    <col min="12289" max="12289" width="57.140625" style="133" bestFit="1" customWidth="1"/>
    <col min="12290" max="12291" width="8.85546875" style="133" customWidth="1"/>
    <col min="12292" max="12293" width="10" style="133" customWidth="1"/>
    <col min="12294" max="12544" width="9.140625" style="133"/>
    <col min="12545" max="12545" width="57.140625" style="133" bestFit="1" customWidth="1"/>
    <col min="12546" max="12547" width="8.85546875" style="133" customWidth="1"/>
    <col min="12548" max="12549" width="10" style="133" customWidth="1"/>
    <col min="12550" max="12800" width="9.140625" style="133"/>
    <col min="12801" max="12801" width="57.140625" style="133" bestFit="1" customWidth="1"/>
    <col min="12802" max="12803" width="8.85546875" style="133" customWidth="1"/>
    <col min="12804" max="12805" width="10" style="133" customWidth="1"/>
    <col min="12806" max="13056" width="9.140625" style="133"/>
    <col min="13057" max="13057" width="57.140625" style="133" bestFit="1" customWidth="1"/>
    <col min="13058" max="13059" width="8.85546875" style="133" customWidth="1"/>
    <col min="13060" max="13061" width="10" style="133" customWidth="1"/>
    <col min="13062" max="13312" width="9.140625" style="133"/>
    <col min="13313" max="13313" width="57.140625" style="133" bestFit="1" customWidth="1"/>
    <col min="13314" max="13315" width="8.85546875" style="133" customWidth="1"/>
    <col min="13316" max="13317" width="10" style="133" customWidth="1"/>
    <col min="13318" max="13568" width="9.140625" style="133"/>
    <col min="13569" max="13569" width="57.140625" style="133" bestFit="1" customWidth="1"/>
    <col min="13570" max="13571" width="8.85546875" style="133" customWidth="1"/>
    <col min="13572" max="13573" width="10" style="133" customWidth="1"/>
    <col min="13574" max="13824" width="9.140625" style="133"/>
    <col min="13825" max="13825" width="57.140625" style="133" bestFit="1" customWidth="1"/>
    <col min="13826" max="13827" width="8.85546875" style="133" customWidth="1"/>
    <col min="13828" max="13829" width="10" style="133" customWidth="1"/>
    <col min="13830" max="14080" width="9.140625" style="133"/>
    <col min="14081" max="14081" width="57.140625" style="133" bestFit="1" customWidth="1"/>
    <col min="14082" max="14083" width="8.85546875" style="133" customWidth="1"/>
    <col min="14084" max="14085" width="10" style="133" customWidth="1"/>
    <col min="14086" max="14336" width="9.140625" style="133"/>
    <col min="14337" max="14337" width="57.140625" style="133" bestFit="1" customWidth="1"/>
    <col min="14338" max="14339" width="8.85546875" style="133" customWidth="1"/>
    <col min="14340" max="14341" width="10" style="133" customWidth="1"/>
    <col min="14342" max="14592" width="9.140625" style="133"/>
    <col min="14593" max="14593" width="57.140625" style="133" bestFit="1" customWidth="1"/>
    <col min="14594" max="14595" width="8.85546875" style="133" customWidth="1"/>
    <col min="14596" max="14597" width="10" style="133" customWidth="1"/>
    <col min="14598" max="14848" width="9.140625" style="133"/>
    <col min="14849" max="14849" width="57.140625" style="133" bestFit="1" customWidth="1"/>
    <col min="14850" max="14851" width="8.85546875" style="133" customWidth="1"/>
    <col min="14852" max="14853" width="10" style="133" customWidth="1"/>
    <col min="14854" max="15104" width="9.140625" style="133"/>
    <col min="15105" max="15105" width="57.140625" style="133" bestFit="1" customWidth="1"/>
    <col min="15106" max="15107" width="8.85546875" style="133" customWidth="1"/>
    <col min="15108" max="15109" width="10" style="133" customWidth="1"/>
    <col min="15110" max="15360" width="9.140625" style="133"/>
    <col min="15361" max="15361" width="57.140625" style="133" bestFit="1" customWidth="1"/>
    <col min="15362" max="15363" width="8.85546875" style="133" customWidth="1"/>
    <col min="15364" max="15365" width="10" style="133" customWidth="1"/>
    <col min="15366" max="15616" width="9.140625" style="133"/>
    <col min="15617" max="15617" width="57.140625" style="133" bestFit="1" customWidth="1"/>
    <col min="15618" max="15619" width="8.85546875" style="133" customWidth="1"/>
    <col min="15620" max="15621" width="10" style="133" customWidth="1"/>
    <col min="15622" max="15872" width="9.140625" style="133"/>
    <col min="15873" max="15873" width="57.140625" style="133" bestFit="1" customWidth="1"/>
    <col min="15874" max="15875" width="8.85546875" style="133" customWidth="1"/>
    <col min="15876" max="15877" width="10" style="133" customWidth="1"/>
    <col min="15878" max="16128" width="9.140625" style="133"/>
    <col min="16129" max="16129" width="57.140625" style="133" bestFit="1" customWidth="1"/>
    <col min="16130" max="16131" width="8.85546875" style="133" customWidth="1"/>
    <col min="16132" max="16133" width="10" style="133" customWidth="1"/>
    <col min="16134" max="16384" width="9.140625" style="133"/>
  </cols>
  <sheetData>
    <row r="1" spans="1:7" ht="15.75" x14ac:dyDescent="0.25">
      <c r="A1" s="263" t="s">
        <v>103</v>
      </c>
      <c r="B1" s="263"/>
      <c r="C1" s="263"/>
      <c r="D1" s="263"/>
      <c r="E1" s="263"/>
      <c r="F1" s="263"/>
      <c r="G1" s="263"/>
    </row>
    <row r="2" spans="1:7" x14ac:dyDescent="0.2">
      <c r="A2" s="136"/>
      <c r="B2" s="136"/>
      <c r="C2" s="136"/>
    </row>
    <row r="3" spans="1:7" x14ac:dyDescent="0.2">
      <c r="A3" s="133" t="s">
        <v>104</v>
      </c>
    </row>
    <row r="5" spans="1:7" ht="62.45" customHeight="1" x14ac:dyDescent="0.2">
      <c r="A5" s="132" t="s">
        <v>105</v>
      </c>
      <c r="B5" s="130" t="s">
        <v>106</v>
      </c>
      <c r="C5" s="130" t="s">
        <v>107</v>
      </c>
      <c r="D5" s="130" t="s">
        <v>108</v>
      </c>
      <c r="E5" s="130" t="s">
        <v>109</v>
      </c>
    </row>
    <row r="6" spans="1:7" x14ac:dyDescent="0.2">
      <c r="A6" s="133" t="s">
        <v>110</v>
      </c>
      <c r="B6" s="134">
        <v>43900</v>
      </c>
      <c r="C6" s="134"/>
      <c r="D6" s="134">
        <v>43900</v>
      </c>
      <c r="E6" s="134"/>
    </row>
    <row r="7" spans="1:7" x14ac:dyDescent="0.2">
      <c r="A7" s="133" t="s">
        <v>111</v>
      </c>
      <c r="B7" s="135">
        <v>1320</v>
      </c>
      <c r="C7" s="134"/>
      <c r="D7" s="135">
        <v>1320</v>
      </c>
      <c r="E7" s="134"/>
    </row>
    <row r="8" spans="1:7" x14ac:dyDescent="0.2">
      <c r="A8" s="133" t="s">
        <v>112</v>
      </c>
      <c r="B8" s="135">
        <v>8000</v>
      </c>
      <c r="C8" s="134"/>
      <c r="D8" s="135">
        <v>8000</v>
      </c>
      <c r="E8" s="134"/>
    </row>
    <row r="9" spans="1:7" x14ac:dyDescent="0.2">
      <c r="B9" s="131">
        <f>SUM(B6:B8)</f>
        <v>53220</v>
      </c>
      <c r="C9" s="131">
        <f>B9*1/12</f>
        <v>4435</v>
      </c>
      <c r="D9" s="131">
        <f>SUM(D6:D8)</f>
        <v>53220</v>
      </c>
      <c r="E9" s="131">
        <f>D9*1/12</f>
        <v>4435</v>
      </c>
    </row>
    <row r="11" spans="1:7" ht="25.5" x14ac:dyDescent="0.2">
      <c r="A11" s="218" t="s">
        <v>210</v>
      </c>
    </row>
    <row r="12" spans="1:7" x14ac:dyDescent="0.2">
      <c r="A12" s="133" t="s">
        <v>110</v>
      </c>
      <c r="B12" s="134">
        <v>30370</v>
      </c>
      <c r="C12" s="134"/>
      <c r="D12" s="134">
        <v>31176</v>
      </c>
      <c r="E12" s="134"/>
    </row>
    <row r="13" spans="1:7" x14ac:dyDescent="0.2">
      <c r="A13" s="133" t="s">
        <v>111</v>
      </c>
      <c r="B13" s="135">
        <v>0</v>
      </c>
      <c r="C13" s="134"/>
      <c r="D13" s="135">
        <v>0</v>
      </c>
      <c r="E13" s="134"/>
    </row>
    <row r="14" spans="1:7" x14ac:dyDescent="0.2">
      <c r="A14" s="133" t="s">
        <v>112</v>
      </c>
      <c r="B14" s="135">
        <v>0</v>
      </c>
      <c r="C14" s="134"/>
      <c r="D14" s="135">
        <v>0</v>
      </c>
      <c r="E14" s="134"/>
    </row>
    <row r="15" spans="1:7" x14ac:dyDescent="0.2">
      <c r="B15" s="131">
        <f>SUM(B12:B14)</f>
        <v>30370</v>
      </c>
      <c r="C15" s="131">
        <f>B15*1/12</f>
        <v>2530.8333333333335</v>
      </c>
      <c r="D15" s="131">
        <f>SUM(D12:D14)</f>
        <v>31176</v>
      </c>
      <c r="E15" s="131">
        <f>D15*1/12</f>
        <v>2598</v>
      </c>
    </row>
    <row r="17" spans="1:5" x14ac:dyDescent="0.2">
      <c r="A17" s="138" t="s">
        <v>3</v>
      </c>
      <c r="B17" s="139">
        <f>B9+B15</f>
        <v>83590</v>
      </c>
      <c r="C17" s="140">
        <f>C9+C15</f>
        <v>6965.8333333333339</v>
      </c>
      <c r="D17" s="139">
        <f>D9+D15</f>
        <v>84396</v>
      </c>
      <c r="E17" s="140">
        <f>E9+E15</f>
        <v>7033</v>
      </c>
    </row>
  </sheetData>
  <mergeCells count="1">
    <mergeCell ref="A1:G1"/>
  </mergeCells>
  <pageMargins left="0.7" right="0.7" top="1" bottom="0.5" header="0.3" footer="0.3"/>
  <pageSetup scale="81" orientation="landscape" r:id="rId1"/>
  <headerFooter>
    <oddFooter xml:space="preserve">&amp;R&amp;"Times New Roman,Bold"&amp;12Attachment Number 2 to Response to KU KIUC-2  Question No. 18(b)
Page &amp;P of &amp;N
Scott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3:G15"/>
  <sheetViews>
    <sheetView tabSelected="1" workbookViewId="0">
      <selection activeCell="A18" sqref="A18"/>
    </sheetView>
  </sheetViews>
  <sheetFormatPr defaultColWidth="9.140625" defaultRowHeight="15" x14ac:dyDescent="0.25"/>
  <cols>
    <col min="1" max="1" width="9.140625" style="110"/>
    <col min="2" max="2" width="35.5703125" style="110" bestFit="1" customWidth="1"/>
    <col min="3" max="3" width="10.5703125" style="110" bestFit="1" customWidth="1"/>
    <col min="4" max="4" width="13.7109375" style="110" bestFit="1" customWidth="1"/>
    <col min="5" max="5" width="11.5703125" style="110" customWidth="1"/>
    <col min="6" max="6" width="12.85546875" style="110" bestFit="1" customWidth="1"/>
    <col min="7" max="7" width="9.5703125" style="110" bestFit="1" customWidth="1"/>
    <col min="8" max="16384" width="9.140625" style="110"/>
  </cols>
  <sheetData>
    <row r="3" spans="2:7" x14ac:dyDescent="0.25">
      <c r="B3" s="7" t="s">
        <v>159</v>
      </c>
    </row>
    <row r="6" spans="2:7" x14ac:dyDescent="0.25">
      <c r="C6" s="8" t="s">
        <v>4</v>
      </c>
      <c r="D6" s="8" t="s">
        <v>160</v>
      </c>
      <c r="E6" s="16" t="s">
        <v>161</v>
      </c>
      <c r="F6" s="17" t="s">
        <v>9</v>
      </c>
      <c r="G6" s="18" t="s">
        <v>162</v>
      </c>
    </row>
    <row r="7" spans="2:7" x14ac:dyDescent="0.25">
      <c r="B7" s="110" t="s">
        <v>226</v>
      </c>
      <c r="C7" s="5">
        <v>2531</v>
      </c>
      <c r="D7" s="25">
        <v>0.32</v>
      </c>
      <c r="E7" s="21">
        <f>C7*0.32</f>
        <v>809.92000000000007</v>
      </c>
      <c r="F7" s="28">
        <v>0.31</v>
      </c>
      <c r="G7" s="23">
        <f>C7*0.31</f>
        <v>784.61</v>
      </c>
    </row>
    <row r="8" spans="2:7" x14ac:dyDescent="0.25">
      <c r="B8" s="110" t="s">
        <v>227</v>
      </c>
      <c r="C8" s="5">
        <v>2531</v>
      </c>
      <c r="D8" s="25">
        <v>0.32</v>
      </c>
      <c r="E8" s="21">
        <f>C8*0.32</f>
        <v>809.92000000000007</v>
      </c>
      <c r="F8" s="28">
        <v>0.31</v>
      </c>
      <c r="G8" s="23">
        <f>C8*0.31</f>
        <v>784.61</v>
      </c>
    </row>
    <row r="9" spans="2:7" x14ac:dyDescent="0.25">
      <c r="B9" s="110" t="s">
        <v>228</v>
      </c>
      <c r="C9" s="191">
        <v>4435</v>
      </c>
      <c r="D9" s="32">
        <v>0.32</v>
      </c>
      <c r="E9" s="192">
        <f>C9*0.32</f>
        <v>1419.2</v>
      </c>
      <c r="F9" s="33">
        <v>0.31</v>
      </c>
      <c r="G9" s="193">
        <f>C9*0.31</f>
        <v>1374.85</v>
      </c>
    </row>
    <row r="10" spans="2:7" x14ac:dyDescent="0.25">
      <c r="C10" s="5">
        <f>SUM(C7:C9)</f>
        <v>9497</v>
      </c>
      <c r="E10" s="194">
        <f>SUM(E7:E9)</f>
        <v>3039.04</v>
      </c>
      <c r="G10" s="5">
        <f>SUM(G7:G9)</f>
        <v>2944.0699999999997</v>
      </c>
    </row>
    <row r="14" spans="2:7" x14ac:dyDescent="0.25">
      <c r="B14" s="110" t="s">
        <v>225</v>
      </c>
    </row>
    <row r="15" spans="2:7" x14ac:dyDescent="0.25">
      <c r="B15" s="137"/>
    </row>
  </sheetData>
  <pageMargins left="0.7" right="0.7" top="1" bottom="0.5" header="0.3" footer="0.3"/>
  <pageSetup orientation="landscape" r:id="rId1"/>
  <headerFooter>
    <oddFooter xml:space="preserve">&amp;R&amp;"Times New Roman,Bold"&amp;12Attachment Number 2 to Response to KU KIUC-2  Question No. 18(b)
Page &amp;P of &amp;N
Scott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B3:G16"/>
  <sheetViews>
    <sheetView tabSelected="1" topLeftCell="A3" workbookViewId="0">
      <selection activeCell="A18" sqref="A18"/>
    </sheetView>
  </sheetViews>
  <sheetFormatPr defaultRowHeight="15" x14ac:dyDescent="0.25"/>
  <cols>
    <col min="2" max="2" width="35.5703125" bestFit="1" customWidth="1"/>
    <col min="3" max="3" width="10.5703125" bestFit="1" customWidth="1"/>
    <col min="4" max="4" width="13.7109375" bestFit="1" customWidth="1"/>
    <col min="5" max="5" width="10.42578125" bestFit="1" customWidth="1"/>
    <col min="6" max="6" width="12.85546875" bestFit="1" customWidth="1"/>
    <col min="7" max="7" width="9.5703125" bestFit="1" customWidth="1"/>
  </cols>
  <sheetData>
    <row r="3" spans="2:7" x14ac:dyDescent="0.25">
      <c r="B3" s="7" t="s">
        <v>163</v>
      </c>
    </row>
    <row r="6" spans="2:7" x14ac:dyDescent="0.25">
      <c r="C6" s="8" t="s">
        <v>3</v>
      </c>
      <c r="D6" s="8" t="s">
        <v>6</v>
      </c>
      <c r="E6" s="16" t="s">
        <v>8</v>
      </c>
      <c r="F6" s="17" t="s">
        <v>9</v>
      </c>
      <c r="G6" s="18" t="s">
        <v>10</v>
      </c>
    </row>
    <row r="7" spans="2:7" s="110" customFormat="1" x14ac:dyDescent="0.25">
      <c r="B7" s="110" t="s">
        <v>226</v>
      </c>
      <c r="C7" s="5">
        <v>4435</v>
      </c>
      <c r="D7" s="32">
        <v>0.45</v>
      </c>
      <c r="E7" s="11">
        <f t="shared" ref="E7:E8" si="0">C7*0.45</f>
        <v>1995.75</v>
      </c>
      <c r="F7" s="33">
        <v>0.51</v>
      </c>
      <c r="G7" s="3">
        <f t="shared" ref="G7:G8" si="1">C7*0.51</f>
        <v>2261.85</v>
      </c>
    </row>
    <row r="8" spans="2:7" x14ac:dyDescent="0.25">
      <c r="B8" s="110" t="s">
        <v>227</v>
      </c>
      <c r="C8" s="5">
        <v>4435</v>
      </c>
      <c r="D8" s="32">
        <v>0.45</v>
      </c>
      <c r="E8" s="11">
        <f t="shared" si="0"/>
        <v>1995.75</v>
      </c>
      <c r="F8" s="33">
        <v>0.51</v>
      </c>
      <c r="G8" s="3">
        <f t="shared" si="1"/>
        <v>2261.85</v>
      </c>
    </row>
    <row r="9" spans="2:7" x14ac:dyDescent="0.25">
      <c r="B9" s="110" t="s">
        <v>228</v>
      </c>
      <c r="C9" s="191">
        <v>2598</v>
      </c>
      <c r="D9" s="32">
        <v>0.45</v>
      </c>
      <c r="E9" s="11">
        <f>C9*0.45</f>
        <v>1169.1000000000001</v>
      </c>
      <c r="F9" s="33">
        <v>0.51</v>
      </c>
      <c r="G9" s="193">
        <f>C9*0.51</f>
        <v>1324.98</v>
      </c>
    </row>
    <row r="10" spans="2:7" x14ac:dyDescent="0.25">
      <c r="C10" s="5">
        <f>SUM(C7:C9)</f>
        <v>11468</v>
      </c>
      <c r="D10" s="110"/>
      <c r="E10" s="194">
        <f>SUM(E7:E9)</f>
        <v>5160.6000000000004</v>
      </c>
      <c r="F10" s="110"/>
      <c r="G10" s="5">
        <f>SUM(G7:G9)</f>
        <v>5848.68</v>
      </c>
    </row>
    <row r="11" spans="2:7" x14ac:dyDescent="0.25">
      <c r="C11" s="5"/>
    </row>
    <row r="14" spans="2:7" s="110" customFormat="1" x14ac:dyDescent="0.25"/>
    <row r="15" spans="2:7" x14ac:dyDescent="0.25">
      <c r="B15" s="137" t="s">
        <v>205</v>
      </c>
      <c r="C15" s="137"/>
      <c r="D15" s="137"/>
      <c r="E15" s="137"/>
      <c r="F15" s="137"/>
    </row>
    <row r="16" spans="2:7" x14ac:dyDescent="0.25">
      <c r="B16" s="137"/>
      <c r="C16" s="137"/>
      <c r="D16" s="137"/>
      <c r="E16" s="137"/>
      <c r="F16" s="137"/>
    </row>
  </sheetData>
  <pageMargins left="0.7" right="0.7" top="1" bottom="0.5" header="0.3" footer="0.3"/>
  <pageSetup scale="83" orientation="landscape" r:id="rId1"/>
  <headerFooter>
    <oddFooter xml:space="preserve">&amp;R&amp;"Times New Roman,Bold"&amp;12Attachment Number 2 to Response to KU KIUC-2  Question No. 18(b)
Page &amp;P of &amp;N
Scott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G17"/>
  <sheetViews>
    <sheetView tabSelected="1" topLeftCell="A3" zoomScaleNormal="100" workbookViewId="0">
      <selection activeCell="A18" sqref="A18"/>
    </sheetView>
  </sheetViews>
  <sheetFormatPr defaultRowHeight="15" x14ac:dyDescent="0.25"/>
  <cols>
    <col min="2" max="2" width="37.28515625" customWidth="1"/>
    <col min="3" max="3" width="13.42578125" customWidth="1"/>
    <col min="4" max="4" width="13.7109375" bestFit="1" customWidth="1"/>
    <col min="5" max="5" width="10.42578125" bestFit="1" customWidth="1"/>
    <col min="6" max="6" width="12.85546875" bestFit="1" customWidth="1"/>
    <col min="7" max="7" width="9.5703125" bestFit="1" customWidth="1"/>
  </cols>
  <sheetData>
    <row r="2" spans="1:7" s="110" customFormat="1" ht="14.45" x14ac:dyDescent="0.3">
      <c r="B2" s="7" t="s">
        <v>209</v>
      </c>
    </row>
    <row r="3" spans="1:7" s="110" customFormat="1" ht="14.45" x14ac:dyDescent="0.3"/>
    <row r="4" spans="1:7" s="110" customFormat="1" ht="14.45" x14ac:dyDescent="0.3"/>
    <row r="5" spans="1:7" s="110" customFormat="1" ht="14.45" x14ac:dyDescent="0.3">
      <c r="B5" s="110" t="s">
        <v>164</v>
      </c>
      <c r="C5" s="195">
        <v>60000</v>
      </c>
    </row>
    <row r="6" spans="1:7" ht="14.45" x14ac:dyDescent="0.3">
      <c r="B6" t="s">
        <v>166</v>
      </c>
    </row>
    <row r="7" spans="1:7" ht="14.45" x14ac:dyDescent="0.3">
      <c r="B7" t="s">
        <v>165</v>
      </c>
      <c r="C7">
        <v>6</v>
      </c>
    </row>
    <row r="8" spans="1:7" ht="14.45" x14ac:dyDescent="0.3">
      <c r="B8" t="s">
        <v>167</v>
      </c>
      <c r="C8">
        <v>1</v>
      </c>
    </row>
    <row r="9" spans="1:7" s="110" customFormat="1" ht="14.45" x14ac:dyDescent="0.3"/>
    <row r="11" spans="1:7" x14ac:dyDescent="0.25">
      <c r="C11" s="8" t="s">
        <v>3</v>
      </c>
      <c r="D11" s="8" t="s">
        <v>6</v>
      </c>
      <c r="E11" s="16" t="s">
        <v>8</v>
      </c>
      <c r="F11" s="17" t="s">
        <v>9</v>
      </c>
      <c r="G11" s="18" t="s">
        <v>10</v>
      </c>
    </row>
    <row r="12" spans="1:7" x14ac:dyDescent="0.25">
      <c r="A12" s="220">
        <v>40664</v>
      </c>
      <c r="B12" t="s">
        <v>213</v>
      </c>
      <c r="C12" s="195">
        <f>C5/C7*C8</f>
        <v>10000</v>
      </c>
      <c r="D12" s="32">
        <v>0.48</v>
      </c>
      <c r="E12" s="11">
        <f>C12*0.48</f>
        <v>4800</v>
      </c>
      <c r="F12" s="33">
        <v>0.52</v>
      </c>
      <c r="G12" s="3">
        <f>C12*0.52</f>
        <v>5200</v>
      </c>
    </row>
    <row r="16" spans="1:7" x14ac:dyDescent="0.25">
      <c r="B16" s="137" t="s">
        <v>207</v>
      </c>
      <c r="C16" s="137"/>
      <c r="D16" s="137"/>
      <c r="E16" s="137"/>
    </row>
    <row r="17" spans="2:2" x14ac:dyDescent="0.25">
      <c r="B17" s="19"/>
    </row>
  </sheetData>
  <pageMargins left="0.7" right="0.7" top="1" bottom="0.5" header="0.3" footer="0.3"/>
  <pageSetup orientation="landscape" r:id="rId1"/>
  <headerFooter>
    <oddFooter xml:space="preserve">&amp;R&amp;"Times New Roman,Bold"&amp;12Attachment Number 2 to Response to KU KIUC-2  Question No. 18(b)
Page &amp;P of &amp;N
Scott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49"/>
  <sheetViews>
    <sheetView tabSelected="1" zoomScale="80" zoomScaleNormal="80" workbookViewId="0">
      <selection activeCell="A18" sqref="A18"/>
    </sheetView>
  </sheetViews>
  <sheetFormatPr defaultColWidth="9.140625" defaultRowHeight="12.75" x14ac:dyDescent="0.2"/>
  <cols>
    <col min="1" max="1" width="4.42578125" style="133" customWidth="1"/>
    <col min="2" max="2" width="5.5703125" style="133" customWidth="1"/>
    <col min="3" max="3" width="18.85546875" style="133" customWidth="1"/>
    <col min="4" max="4" width="21.7109375" style="133" customWidth="1"/>
    <col min="5" max="5" width="12.140625" style="133" customWidth="1"/>
    <col min="6" max="6" width="13.42578125" style="133" bestFit="1" customWidth="1"/>
    <col min="7" max="7" width="12.42578125" style="133" customWidth="1"/>
    <col min="8" max="8" width="15" style="133" bestFit="1" customWidth="1"/>
    <col min="9" max="9" width="10" style="133" bestFit="1" customWidth="1"/>
    <col min="10" max="10" width="14.7109375" style="133" customWidth="1"/>
    <col min="11" max="11" width="12.42578125" style="133" bestFit="1" customWidth="1"/>
    <col min="12" max="12" width="13.42578125" style="133" bestFit="1" customWidth="1"/>
    <col min="13" max="13" width="12.28515625" style="133" bestFit="1" customWidth="1"/>
    <col min="14" max="14" width="10" style="133" bestFit="1" customWidth="1"/>
    <col min="15" max="16384" width="9.140625" style="133"/>
  </cols>
  <sheetData>
    <row r="1" spans="1:14" ht="18" x14ac:dyDescent="0.25">
      <c r="A1" s="251" t="s">
        <v>149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4" ht="18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4" x14ac:dyDescent="0.2">
      <c r="A3" s="136" t="s">
        <v>148</v>
      </c>
    </row>
    <row r="4" spans="1:14" x14ac:dyDescent="0.2">
      <c r="A4" s="186" t="s">
        <v>147</v>
      </c>
      <c r="B4" s="136" t="s">
        <v>146</v>
      </c>
      <c r="C4" s="136"/>
      <c r="D4" s="186"/>
    </row>
    <row r="5" spans="1:14" x14ac:dyDescent="0.2">
      <c r="B5" s="185"/>
      <c r="C5" s="133" t="s">
        <v>168</v>
      </c>
    </row>
    <row r="6" spans="1:14" x14ac:dyDescent="0.2">
      <c r="C6" s="185" t="s">
        <v>144</v>
      </c>
      <c r="D6" s="133" t="s">
        <v>143</v>
      </c>
    </row>
    <row r="7" spans="1:14" x14ac:dyDescent="0.2">
      <c r="D7" s="133" t="s">
        <v>142</v>
      </c>
    </row>
    <row r="9" spans="1:14" x14ac:dyDescent="0.2">
      <c r="H9" s="252" t="s">
        <v>141</v>
      </c>
      <c r="I9" s="253"/>
      <c r="J9" s="253"/>
      <c r="K9" s="41"/>
    </row>
    <row r="10" spans="1:14" x14ac:dyDescent="0.2">
      <c r="H10" s="184" t="s">
        <v>140</v>
      </c>
      <c r="I10" s="156"/>
      <c r="J10" s="183" t="s">
        <v>139</v>
      </c>
      <c r="K10" s="163"/>
    </row>
    <row r="11" spans="1:14" ht="15" x14ac:dyDescent="0.25">
      <c r="C11" s="133" t="s">
        <v>138</v>
      </c>
      <c r="F11" s="170">
        <v>1734519</v>
      </c>
      <c r="G11" s="141" t="s">
        <v>48</v>
      </c>
      <c r="H11" s="182">
        <f>1572290-330180.9+157229-55030.15+5000</f>
        <v>1349307.9500000002</v>
      </c>
      <c r="I11" s="181" t="s">
        <v>46</v>
      </c>
      <c r="J11" s="180">
        <f>330180.9+55030.15</f>
        <v>385211.05000000005</v>
      </c>
      <c r="K11" s="179" t="s">
        <v>47</v>
      </c>
    </row>
    <row r="12" spans="1:14" ht="14.45" x14ac:dyDescent="0.3">
      <c r="D12" s="133" t="s">
        <v>137</v>
      </c>
      <c r="E12" s="169"/>
      <c r="F12" s="177">
        <f>1/12</f>
        <v>8.3333333333333329E-2</v>
      </c>
      <c r="H12" s="152">
        <f>1/12</f>
        <v>8.3333333333333329E-2</v>
      </c>
      <c r="I12" s="178"/>
      <c r="J12" s="177">
        <f>1/12</f>
        <v>8.3333333333333329E-2</v>
      </c>
      <c r="K12" s="163"/>
      <c r="N12" s="176"/>
    </row>
    <row r="13" spans="1:14" ht="24" customHeight="1" x14ac:dyDescent="0.25">
      <c r="C13" s="133" t="s">
        <v>136</v>
      </c>
      <c r="E13" s="169"/>
      <c r="F13" s="170">
        <f>ROUND(+F11*F12,0)</f>
        <v>144543</v>
      </c>
      <c r="H13" s="175">
        <f>ROUND(+H11*H12,0)</f>
        <v>112442</v>
      </c>
      <c r="I13" s="170"/>
      <c r="J13" s="170">
        <f>ROUND(+J11*J12,0)</f>
        <v>32101</v>
      </c>
      <c r="K13" s="163"/>
    </row>
    <row r="14" spans="1:14" ht="53.45" x14ac:dyDescent="0.3">
      <c r="D14" s="133" t="s">
        <v>135</v>
      </c>
      <c r="E14" s="230" t="s">
        <v>232</v>
      </c>
      <c r="F14" s="172">
        <v>0.35</v>
      </c>
      <c r="G14" s="248" t="s">
        <v>258</v>
      </c>
      <c r="H14" s="174">
        <v>0.35</v>
      </c>
      <c r="I14" s="173"/>
      <c r="J14" s="172">
        <v>0.35</v>
      </c>
      <c r="K14" s="163"/>
    </row>
    <row r="15" spans="1:14" ht="39.6" x14ac:dyDescent="0.25">
      <c r="C15" s="133" t="s">
        <v>133</v>
      </c>
      <c r="E15" s="169"/>
      <c r="G15" s="247" t="s">
        <v>259</v>
      </c>
      <c r="H15" s="164"/>
      <c r="I15" s="101"/>
      <c r="J15" s="101"/>
      <c r="K15" s="163"/>
    </row>
    <row r="16" spans="1:14" x14ac:dyDescent="0.2">
      <c r="C16" s="133" t="s">
        <v>134</v>
      </c>
      <c r="H16" s="164"/>
      <c r="I16" s="101"/>
      <c r="J16" s="101"/>
      <c r="K16" s="163"/>
    </row>
    <row r="17" spans="3:13" ht="13.5" thickBot="1" x14ac:dyDescent="0.25">
      <c r="C17" s="133" t="s">
        <v>131</v>
      </c>
      <c r="F17" s="168">
        <f>ROUND(+F13*F14,0)</f>
        <v>50590</v>
      </c>
      <c r="H17" s="171">
        <f>ROUND(+H13*H14,0)</f>
        <v>39355</v>
      </c>
      <c r="I17" s="170"/>
      <c r="J17" s="168">
        <f>ROUND(+J13*J14,0)</f>
        <v>11235</v>
      </c>
      <c r="K17" s="163"/>
    </row>
    <row r="18" spans="3:13" ht="13.5" thickTop="1" x14ac:dyDescent="0.2">
      <c r="H18" s="164"/>
      <c r="I18" s="101"/>
      <c r="J18" s="101"/>
      <c r="K18" s="163"/>
    </row>
    <row r="19" spans="3:13" x14ac:dyDescent="0.2">
      <c r="C19" s="133" t="s">
        <v>133</v>
      </c>
      <c r="E19" s="169"/>
      <c r="H19" s="164"/>
      <c r="I19" s="101"/>
      <c r="J19" s="101"/>
      <c r="K19" s="163"/>
    </row>
    <row r="20" spans="3:13" x14ac:dyDescent="0.2">
      <c r="C20" s="133" t="s">
        <v>132</v>
      </c>
      <c r="H20" s="164"/>
      <c r="I20" s="101"/>
      <c r="J20" s="101"/>
      <c r="K20" s="163"/>
    </row>
    <row r="21" spans="3:13" ht="13.5" thickBot="1" x14ac:dyDescent="0.25">
      <c r="C21" s="133" t="s">
        <v>131</v>
      </c>
      <c r="F21" s="168">
        <f>+F17*12</f>
        <v>607080</v>
      </c>
      <c r="H21" s="167">
        <f>+H17*12</f>
        <v>472260</v>
      </c>
      <c r="I21" s="149"/>
      <c r="J21" s="166">
        <f>+J17*12</f>
        <v>134820</v>
      </c>
      <c r="K21" s="165"/>
    </row>
    <row r="22" spans="3:13" ht="13.5" thickTop="1" x14ac:dyDescent="0.2"/>
    <row r="27" spans="3:13" x14ac:dyDescent="0.2">
      <c r="C27" s="252" t="s">
        <v>130</v>
      </c>
      <c r="D27" s="253"/>
      <c r="E27" s="253"/>
      <c r="F27" s="253"/>
      <c r="G27" s="253"/>
      <c r="H27" s="253"/>
      <c r="I27" s="253"/>
      <c r="J27" s="254"/>
    </row>
    <row r="28" spans="3:13" x14ac:dyDescent="0.2">
      <c r="C28" s="164"/>
      <c r="D28" s="101"/>
      <c r="E28" s="101"/>
      <c r="F28" s="101"/>
      <c r="G28" s="101"/>
      <c r="H28" s="101"/>
      <c r="I28" s="101"/>
      <c r="J28" s="163"/>
      <c r="K28" s="101"/>
    </row>
    <row r="29" spans="3:13" x14ac:dyDescent="0.2">
      <c r="C29" s="162" t="s">
        <v>169</v>
      </c>
      <c r="D29" s="156" t="s">
        <v>4</v>
      </c>
      <c r="E29" s="156" t="s">
        <v>2</v>
      </c>
      <c r="F29" s="156" t="s">
        <v>129</v>
      </c>
      <c r="G29" s="156" t="s">
        <v>128</v>
      </c>
      <c r="H29" s="156" t="s">
        <v>0</v>
      </c>
      <c r="I29" s="156" t="s">
        <v>127</v>
      </c>
      <c r="J29" s="161" t="s">
        <v>126</v>
      </c>
      <c r="K29" s="101"/>
      <c r="L29" s="142"/>
      <c r="M29" s="160"/>
    </row>
    <row r="30" spans="3:13" ht="15" x14ac:dyDescent="0.25">
      <c r="C30" s="158">
        <v>0.44750000000000001</v>
      </c>
      <c r="D30" s="157">
        <f>H17*C30</f>
        <v>17611.362499999999</v>
      </c>
      <c r="E30" s="156" t="s">
        <v>25</v>
      </c>
      <c r="F30" s="155">
        <v>119013</v>
      </c>
      <c r="G30" s="159" t="s">
        <v>125</v>
      </c>
      <c r="H30" s="155">
        <v>930272</v>
      </c>
      <c r="I30" s="154" t="s">
        <v>121</v>
      </c>
      <c r="J30" s="153" t="s">
        <v>120</v>
      </c>
      <c r="K30" s="196"/>
      <c r="L30" s="142"/>
    </row>
    <row r="31" spans="3:13" ht="15" x14ac:dyDescent="0.25">
      <c r="C31" s="158">
        <v>0.55249999999999999</v>
      </c>
      <c r="D31" s="157">
        <f>H17*C31</f>
        <v>21743.637500000001</v>
      </c>
      <c r="E31" s="156" t="s">
        <v>16</v>
      </c>
      <c r="F31" s="155">
        <v>119012</v>
      </c>
      <c r="G31" s="159" t="s">
        <v>124</v>
      </c>
      <c r="H31" s="155">
        <v>930272</v>
      </c>
      <c r="I31" s="154" t="s">
        <v>121</v>
      </c>
      <c r="J31" s="153" t="s">
        <v>120</v>
      </c>
      <c r="K31" s="196"/>
      <c r="L31" s="142"/>
    </row>
    <row r="32" spans="3:13" ht="15" x14ac:dyDescent="0.25">
      <c r="C32" s="158">
        <v>0.44750000000000001</v>
      </c>
      <c r="D32" s="157">
        <f>J17*C32</f>
        <v>5027.6625000000004</v>
      </c>
      <c r="E32" s="156" t="s">
        <v>25</v>
      </c>
      <c r="F32" s="155">
        <v>119013</v>
      </c>
      <c r="G32" s="101" t="s">
        <v>123</v>
      </c>
      <c r="H32" s="155">
        <v>426491</v>
      </c>
      <c r="I32" s="154" t="s">
        <v>121</v>
      </c>
      <c r="J32" s="153" t="s">
        <v>120</v>
      </c>
      <c r="K32" s="196"/>
      <c r="L32" s="142"/>
    </row>
    <row r="33" spans="3:11" ht="15" x14ac:dyDescent="0.25">
      <c r="C33" s="152">
        <v>0.55249999999999999</v>
      </c>
      <c r="D33" s="151">
        <f>J17*C33</f>
        <v>6207.3374999999996</v>
      </c>
      <c r="E33" s="150" t="s">
        <v>16</v>
      </c>
      <c r="F33" s="148">
        <v>119012</v>
      </c>
      <c r="G33" s="149" t="s">
        <v>122</v>
      </c>
      <c r="H33" s="148">
        <v>426491</v>
      </c>
      <c r="I33" s="147" t="s">
        <v>121</v>
      </c>
      <c r="J33" s="146" t="s">
        <v>120</v>
      </c>
      <c r="K33" s="196"/>
    </row>
    <row r="34" spans="3:11" x14ac:dyDescent="0.2">
      <c r="C34" s="133" t="s">
        <v>231</v>
      </c>
    </row>
    <row r="36" spans="3:11" x14ac:dyDescent="0.2">
      <c r="C36" s="255" t="s">
        <v>119</v>
      </c>
      <c r="D36" s="255"/>
    </row>
    <row r="37" spans="3:11" x14ac:dyDescent="0.2">
      <c r="C37" s="133" t="s">
        <v>118</v>
      </c>
      <c r="D37" s="144">
        <v>1572290</v>
      </c>
    </row>
    <row r="38" spans="3:11" x14ac:dyDescent="0.2">
      <c r="C38" s="133" t="s">
        <v>117</v>
      </c>
      <c r="D38" s="144">
        <f>D37*0.21</f>
        <v>330180.89999999997</v>
      </c>
    </row>
    <row r="39" spans="3:11" x14ac:dyDescent="0.2">
      <c r="C39" s="133" t="s">
        <v>1</v>
      </c>
      <c r="D39" s="145">
        <f>D37-D38</f>
        <v>1242109.1000000001</v>
      </c>
    </row>
    <row r="40" spans="3:11" x14ac:dyDescent="0.2">
      <c r="D40" s="144"/>
    </row>
    <row r="41" spans="3:11" x14ac:dyDescent="0.2">
      <c r="C41" s="133" t="s">
        <v>116</v>
      </c>
      <c r="D41" s="144">
        <v>157229</v>
      </c>
    </row>
    <row r="42" spans="3:11" x14ac:dyDescent="0.2">
      <c r="C42" s="133" t="s">
        <v>115</v>
      </c>
      <c r="D42" s="144">
        <f>D41*0.35</f>
        <v>55030.149999999994</v>
      </c>
    </row>
    <row r="43" spans="3:11" x14ac:dyDescent="0.2">
      <c r="C43" s="133" t="s">
        <v>1</v>
      </c>
      <c r="D43" s="145">
        <f>D41-D42</f>
        <v>102198.85</v>
      </c>
    </row>
    <row r="44" spans="3:11" x14ac:dyDescent="0.2">
      <c r="D44" s="144"/>
    </row>
    <row r="45" spans="3:11" x14ac:dyDescent="0.2">
      <c r="C45" s="133" t="s">
        <v>114</v>
      </c>
      <c r="D45" s="144">
        <v>5000</v>
      </c>
    </row>
    <row r="46" spans="3:11" x14ac:dyDescent="0.2">
      <c r="D46" s="144"/>
    </row>
    <row r="47" spans="3:11" ht="15" x14ac:dyDescent="0.25">
      <c r="C47" s="133" t="s">
        <v>113</v>
      </c>
      <c r="D47" s="144">
        <f>D38+D42</f>
        <v>385211.04999999993</v>
      </c>
      <c r="E47" s="141" t="s">
        <v>47</v>
      </c>
    </row>
    <row r="48" spans="3:11" ht="15" x14ac:dyDescent="0.25">
      <c r="C48" s="133" t="s">
        <v>5</v>
      </c>
      <c r="D48" s="143">
        <f>D39+D43+D45</f>
        <v>1349307.9500000002</v>
      </c>
      <c r="E48" s="141" t="s">
        <v>46</v>
      </c>
      <c r="F48" s="142"/>
    </row>
    <row r="49" spans="4:5" ht="15" x14ac:dyDescent="0.25">
      <c r="D49" s="142">
        <f>SUM(D47:D48)</f>
        <v>1734519</v>
      </c>
      <c r="E49" s="141" t="s">
        <v>48</v>
      </c>
    </row>
  </sheetData>
  <mergeCells count="4">
    <mergeCell ref="A1:K1"/>
    <mergeCell ref="H9:J9"/>
    <mergeCell ref="C27:J27"/>
    <mergeCell ref="C36:D36"/>
  </mergeCells>
  <pageMargins left="0.7" right="0.7" top="1" bottom="0.5" header="0.3" footer="0.3"/>
  <pageSetup scale="67" orientation="landscape" r:id="rId1"/>
  <headerFooter>
    <oddFooter xml:space="preserve">&amp;R&amp;"Times New Roman,Bold"&amp;12Attachment Number 2 to Response to KU KIUC-2  Question No. 18(b)
Page &amp;P of &amp;N
Scott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48"/>
  <sheetViews>
    <sheetView tabSelected="1" zoomScale="83" zoomScaleNormal="83" workbookViewId="0">
      <selection activeCell="A18" sqref="A18"/>
    </sheetView>
  </sheetViews>
  <sheetFormatPr defaultColWidth="9.140625" defaultRowHeight="12.75" x14ac:dyDescent="0.2"/>
  <cols>
    <col min="1" max="1" width="4.42578125" style="133" customWidth="1"/>
    <col min="2" max="2" width="5.5703125" style="133" customWidth="1"/>
    <col min="3" max="3" width="18.85546875" style="133" customWidth="1"/>
    <col min="4" max="4" width="21.7109375" style="133" customWidth="1"/>
    <col min="5" max="5" width="10.28515625" style="133" customWidth="1"/>
    <col min="6" max="6" width="13.42578125" style="133" bestFit="1" customWidth="1"/>
    <col min="7" max="7" width="14.7109375" style="133" customWidth="1"/>
    <col min="8" max="8" width="15" style="133" bestFit="1" customWidth="1"/>
    <col min="9" max="9" width="10" style="133" bestFit="1" customWidth="1"/>
    <col min="10" max="10" width="14.7109375" style="133" customWidth="1"/>
    <col min="11" max="11" width="7.7109375" style="133" customWidth="1"/>
    <col min="12" max="12" width="13.42578125" style="133" bestFit="1" customWidth="1"/>
    <col min="13" max="13" width="12.28515625" style="133" bestFit="1" customWidth="1"/>
    <col min="14" max="14" width="14.42578125" style="133" bestFit="1" customWidth="1"/>
    <col min="15" max="16384" width="9.140625" style="133"/>
  </cols>
  <sheetData>
    <row r="1" spans="1:14" ht="18" x14ac:dyDescent="0.25">
      <c r="A1" s="251" t="s">
        <v>150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3" spans="1:14" x14ac:dyDescent="0.2">
      <c r="A3" s="186" t="s">
        <v>147</v>
      </c>
      <c r="B3" s="136" t="s">
        <v>146</v>
      </c>
      <c r="C3" s="136"/>
      <c r="D3" s="186"/>
    </row>
    <row r="4" spans="1:14" x14ac:dyDescent="0.2">
      <c r="B4" s="185"/>
      <c r="C4" s="133" t="s">
        <v>151</v>
      </c>
    </row>
    <row r="5" spans="1:14" x14ac:dyDescent="0.2">
      <c r="C5" s="185" t="s">
        <v>144</v>
      </c>
      <c r="D5" s="133" t="s">
        <v>152</v>
      </c>
    </row>
    <row r="8" spans="1:14" x14ac:dyDescent="0.2">
      <c r="H8" s="252" t="s">
        <v>141</v>
      </c>
      <c r="I8" s="253"/>
      <c r="J8" s="253"/>
      <c r="K8" s="41"/>
    </row>
    <row r="9" spans="1:14" x14ac:dyDescent="0.2">
      <c r="H9" s="184" t="s">
        <v>140</v>
      </c>
      <c r="I9" s="156"/>
      <c r="J9" s="183" t="s">
        <v>139</v>
      </c>
      <c r="K9" s="163"/>
    </row>
    <row r="10" spans="1:14" ht="15" x14ac:dyDescent="0.25">
      <c r="C10" s="133" t="s">
        <v>138</v>
      </c>
      <c r="F10" s="170">
        <f>D48</f>
        <v>1638900</v>
      </c>
      <c r="G10" s="141" t="s">
        <v>48</v>
      </c>
      <c r="H10" s="182">
        <f>D47</f>
        <v>1199232.3999999999</v>
      </c>
      <c r="I10" s="181" t="s">
        <v>46</v>
      </c>
      <c r="J10" s="180">
        <f>D46</f>
        <v>439667.60000000003</v>
      </c>
      <c r="K10" s="179" t="s">
        <v>47</v>
      </c>
    </row>
    <row r="11" spans="1:14" ht="15" x14ac:dyDescent="0.25">
      <c r="D11" s="133" t="s">
        <v>137</v>
      </c>
      <c r="E11" s="169"/>
      <c r="F11" s="177">
        <f>1/12</f>
        <v>8.3333333333333329E-2</v>
      </c>
      <c r="H11" s="152">
        <f>1/12</f>
        <v>8.3333333333333329E-2</v>
      </c>
      <c r="I11" s="178"/>
      <c r="J11" s="177">
        <f>1/12</f>
        <v>8.3333333333333329E-2</v>
      </c>
      <c r="K11" s="163"/>
    </row>
    <row r="12" spans="1:14" ht="13.15" x14ac:dyDescent="0.25">
      <c r="C12" s="133" t="s">
        <v>136</v>
      </c>
      <c r="E12" s="169"/>
      <c r="F12" s="170">
        <f>ROUND(+F10*F11,0)</f>
        <v>136575</v>
      </c>
      <c r="H12" s="175">
        <f>ROUND(+H10*H11,0)</f>
        <v>99936</v>
      </c>
      <c r="I12" s="170"/>
      <c r="J12" s="170">
        <f>ROUND(+J10*J11,0)</f>
        <v>36639</v>
      </c>
      <c r="K12" s="163"/>
      <c r="N12" s="176"/>
    </row>
    <row r="13" spans="1:14" ht="14.45" x14ac:dyDescent="0.3">
      <c r="D13" s="133" t="s">
        <v>153</v>
      </c>
      <c r="E13" s="169"/>
      <c r="F13" s="172">
        <v>0.40060000000000001</v>
      </c>
      <c r="G13" s="136" t="s">
        <v>229</v>
      </c>
      <c r="H13" s="152">
        <v>0.40060000000000001</v>
      </c>
      <c r="I13" s="173"/>
      <c r="J13" s="177">
        <v>0.40060000000000001</v>
      </c>
      <c r="K13" s="163"/>
    </row>
    <row r="14" spans="1:14" ht="13.15" x14ac:dyDescent="0.25">
      <c r="C14" s="133" t="s">
        <v>133</v>
      </c>
      <c r="E14" s="169"/>
      <c r="G14" s="136" t="s">
        <v>230</v>
      </c>
      <c r="H14" s="164"/>
      <c r="I14" s="101"/>
      <c r="J14" s="101"/>
      <c r="K14" s="163"/>
    </row>
    <row r="15" spans="1:14" x14ac:dyDescent="0.2">
      <c r="C15" s="133" t="s">
        <v>134</v>
      </c>
      <c r="H15" s="164"/>
      <c r="I15" s="101"/>
      <c r="J15" s="101"/>
      <c r="K15" s="163"/>
    </row>
    <row r="16" spans="1:14" ht="13.5" thickBot="1" x14ac:dyDescent="0.25">
      <c r="C16" s="133" t="s">
        <v>131</v>
      </c>
      <c r="F16" s="168">
        <f>ROUND(+F12*F13,0)</f>
        <v>54712</v>
      </c>
      <c r="H16" s="171">
        <f>ROUND(+H12*H13,0)</f>
        <v>40034</v>
      </c>
      <c r="I16" s="170"/>
      <c r="J16" s="168">
        <f>ROUND(+J12*J13,0)</f>
        <v>14678</v>
      </c>
      <c r="K16" s="163"/>
    </row>
    <row r="17" spans="3:16" ht="13.5" thickTop="1" x14ac:dyDescent="0.2">
      <c r="H17" s="164"/>
      <c r="I17" s="101"/>
      <c r="J17" s="101"/>
      <c r="K17" s="163"/>
    </row>
    <row r="18" spans="3:16" x14ac:dyDescent="0.2">
      <c r="C18" s="133" t="s">
        <v>133</v>
      </c>
      <c r="E18" s="169"/>
      <c r="H18" s="164"/>
      <c r="I18" s="101"/>
      <c r="J18" s="101"/>
      <c r="K18" s="163"/>
    </row>
    <row r="19" spans="3:16" x14ac:dyDescent="0.2">
      <c r="C19" s="133" t="s">
        <v>154</v>
      </c>
      <c r="H19" s="164"/>
      <c r="I19" s="101"/>
      <c r="J19" s="101"/>
      <c r="K19" s="163"/>
    </row>
    <row r="20" spans="3:16" ht="13.5" thickBot="1" x14ac:dyDescent="0.25">
      <c r="C20" s="133" t="s">
        <v>131</v>
      </c>
      <c r="F20" s="168">
        <f>+F16*12</f>
        <v>656544</v>
      </c>
      <c r="H20" s="167">
        <f>+H16*12</f>
        <v>480408</v>
      </c>
      <c r="I20" s="149"/>
      <c r="J20" s="166">
        <f>+J16*12</f>
        <v>176136</v>
      </c>
      <c r="K20" s="165"/>
    </row>
    <row r="21" spans="3:16" ht="13.5" thickTop="1" x14ac:dyDescent="0.2"/>
    <row r="23" spans="3:16" x14ac:dyDescent="0.2">
      <c r="C23" s="227"/>
      <c r="D23" s="227"/>
      <c r="E23" s="227"/>
    </row>
    <row r="25" spans="3:16" x14ac:dyDescent="0.2">
      <c r="N25" s="136"/>
    </row>
    <row r="26" spans="3:16" x14ac:dyDescent="0.2">
      <c r="C26" s="252" t="s">
        <v>155</v>
      </c>
      <c r="D26" s="253"/>
      <c r="E26" s="253"/>
      <c r="F26" s="253"/>
      <c r="G26" s="253"/>
      <c r="H26" s="253"/>
      <c r="I26" s="253"/>
      <c r="J26" s="254"/>
      <c r="M26" s="176"/>
      <c r="N26" s="188"/>
      <c r="P26" s="189"/>
    </row>
    <row r="27" spans="3:16" x14ac:dyDescent="0.2">
      <c r="C27" s="164"/>
      <c r="D27" s="101"/>
      <c r="E27" s="101"/>
      <c r="F27" s="101"/>
      <c r="G27" s="101"/>
      <c r="H27" s="101"/>
      <c r="I27" s="101"/>
      <c r="J27" s="163"/>
      <c r="K27" s="101"/>
      <c r="N27" s="190"/>
      <c r="P27" s="189"/>
    </row>
    <row r="28" spans="3:16" x14ac:dyDescent="0.2">
      <c r="C28" s="162" t="s">
        <v>169</v>
      </c>
      <c r="D28" s="156" t="s">
        <v>4</v>
      </c>
      <c r="E28" s="156" t="s">
        <v>2</v>
      </c>
      <c r="F28" s="156" t="s">
        <v>129</v>
      </c>
      <c r="G28" s="156" t="s">
        <v>128</v>
      </c>
      <c r="H28" s="156" t="s">
        <v>0</v>
      </c>
      <c r="I28" s="156" t="s">
        <v>127</v>
      </c>
      <c r="J28" s="161" t="s">
        <v>126</v>
      </c>
      <c r="K28" s="101"/>
    </row>
    <row r="29" spans="3:16" ht="15" x14ac:dyDescent="0.25">
      <c r="C29" s="228">
        <v>0.495</v>
      </c>
      <c r="D29" s="157">
        <f>H16*C29</f>
        <v>19816.829999999998</v>
      </c>
      <c r="E29" s="156" t="s">
        <v>25</v>
      </c>
      <c r="F29" s="155">
        <v>119013</v>
      </c>
      <c r="G29" s="159" t="s">
        <v>125</v>
      </c>
      <c r="H29" s="155">
        <v>930272</v>
      </c>
      <c r="I29" s="154" t="s">
        <v>121</v>
      </c>
      <c r="J29" s="153" t="s">
        <v>120</v>
      </c>
      <c r="K29" s="101"/>
      <c r="L29" s="142"/>
      <c r="M29" s="160"/>
    </row>
    <row r="30" spans="3:16" ht="15" x14ac:dyDescent="0.25">
      <c r="C30" s="228">
        <v>0.505</v>
      </c>
      <c r="D30" s="157">
        <f>H16*C30</f>
        <v>20217.170000000002</v>
      </c>
      <c r="E30" s="156" t="s">
        <v>16</v>
      </c>
      <c r="F30" s="155">
        <v>119012</v>
      </c>
      <c r="G30" s="159" t="s">
        <v>124</v>
      </c>
      <c r="H30" s="155">
        <v>930272</v>
      </c>
      <c r="I30" s="154" t="s">
        <v>121</v>
      </c>
      <c r="J30" s="153" t="s">
        <v>120</v>
      </c>
      <c r="K30" s="101"/>
      <c r="L30" s="142"/>
    </row>
    <row r="31" spans="3:16" ht="16.899999999999999" customHeight="1" x14ac:dyDescent="0.25">
      <c r="C31" s="228">
        <v>0.495</v>
      </c>
      <c r="D31" s="157">
        <f>J16*C31</f>
        <v>7265.61</v>
      </c>
      <c r="E31" s="156" t="s">
        <v>25</v>
      </c>
      <c r="F31" s="155">
        <v>119013</v>
      </c>
      <c r="G31" s="101" t="s">
        <v>123</v>
      </c>
      <c r="H31" s="155">
        <v>426491</v>
      </c>
      <c r="I31" s="154" t="s">
        <v>121</v>
      </c>
      <c r="J31" s="153" t="s">
        <v>120</v>
      </c>
      <c r="K31" s="101"/>
      <c r="L31" s="142"/>
    </row>
    <row r="32" spans="3:16" ht="16.899999999999999" customHeight="1" x14ac:dyDescent="0.25">
      <c r="C32" s="229">
        <v>0.505</v>
      </c>
      <c r="D32" s="151">
        <f>J16*C32</f>
        <v>7412.39</v>
      </c>
      <c r="E32" s="150" t="s">
        <v>16</v>
      </c>
      <c r="F32" s="148">
        <v>119012</v>
      </c>
      <c r="G32" s="149" t="s">
        <v>122</v>
      </c>
      <c r="H32" s="148">
        <v>426491</v>
      </c>
      <c r="I32" s="147" t="s">
        <v>121</v>
      </c>
      <c r="J32" s="146" t="s">
        <v>120</v>
      </c>
      <c r="L32" s="142"/>
    </row>
    <row r="33" spans="3:6" x14ac:dyDescent="0.2">
      <c r="C33" s="133" t="s">
        <v>231</v>
      </c>
    </row>
    <row r="35" spans="3:6" x14ac:dyDescent="0.2">
      <c r="C35" s="255" t="s">
        <v>119</v>
      </c>
      <c r="D35" s="255"/>
    </row>
    <row r="36" spans="3:6" x14ac:dyDescent="0.2">
      <c r="C36" s="133" t="s">
        <v>118</v>
      </c>
      <c r="D36" s="144">
        <v>1485364</v>
      </c>
    </row>
    <row r="37" spans="3:6" x14ac:dyDescent="0.2">
      <c r="C37" s="133" t="s">
        <v>156</v>
      </c>
      <c r="D37" s="144">
        <f>D36*0.26</f>
        <v>386194.64</v>
      </c>
    </row>
    <row r="38" spans="3:6" x14ac:dyDescent="0.2">
      <c r="C38" s="133" t="s">
        <v>1</v>
      </c>
      <c r="D38" s="145">
        <f>D36-D37</f>
        <v>1099169.3599999999</v>
      </c>
    </row>
    <row r="39" spans="3:6" x14ac:dyDescent="0.2">
      <c r="D39" s="144"/>
    </row>
    <row r="40" spans="3:6" x14ac:dyDescent="0.2">
      <c r="C40" s="133" t="s">
        <v>116</v>
      </c>
      <c r="D40" s="144">
        <v>148536</v>
      </c>
    </row>
    <row r="41" spans="3:6" x14ac:dyDescent="0.2">
      <c r="C41" s="133" t="s">
        <v>157</v>
      </c>
      <c r="D41" s="144">
        <f>D40*0.36</f>
        <v>53472.959999999999</v>
      </c>
    </row>
    <row r="42" spans="3:6" x14ac:dyDescent="0.2">
      <c r="C42" s="133" t="s">
        <v>1</v>
      </c>
      <c r="D42" s="145">
        <f>D40-D41</f>
        <v>95063.040000000008</v>
      </c>
    </row>
    <row r="43" spans="3:6" x14ac:dyDescent="0.2">
      <c r="D43" s="144"/>
    </row>
    <row r="44" spans="3:6" x14ac:dyDescent="0.2">
      <c r="C44" s="133" t="s">
        <v>158</v>
      </c>
      <c r="D44" s="144">
        <v>5000</v>
      </c>
    </row>
    <row r="45" spans="3:6" x14ac:dyDescent="0.2">
      <c r="D45" s="144"/>
    </row>
    <row r="46" spans="3:6" ht="15" x14ac:dyDescent="0.25">
      <c r="C46" s="133" t="s">
        <v>113</v>
      </c>
      <c r="D46" s="144">
        <f>D37+D41</f>
        <v>439667.60000000003</v>
      </c>
      <c r="E46" s="141" t="s">
        <v>47</v>
      </c>
    </row>
    <row r="47" spans="3:6" ht="15" x14ac:dyDescent="0.25">
      <c r="C47" s="133" t="s">
        <v>5</v>
      </c>
      <c r="D47" s="143">
        <f>D38+D42+D44</f>
        <v>1199232.3999999999</v>
      </c>
      <c r="E47" s="141" t="s">
        <v>46</v>
      </c>
      <c r="F47" s="142"/>
    </row>
    <row r="48" spans="3:6" ht="15" x14ac:dyDescent="0.25">
      <c r="D48" s="142">
        <f>SUM(D46:D47)</f>
        <v>1638900</v>
      </c>
      <c r="E48" s="141" t="s">
        <v>48</v>
      </c>
    </row>
  </sheetData>
  <mergeCells count="4">
    <mergeCell ref="A1:K1"/>
    <mergeCell ref="H8:J8"/>
    <mergeCell ref="C26:J26"/>
    <mergeCell ref="C35:D35"/>
  </mergeCells>
  <pageMargins left="0.7" right="0.7" top="1" bottom="0.5" header="0.3" footer="0.3"/>
  <pageSetup scale="76" orientation="landscape" r:id="rId1"/>
  <headerFooter>
    <oddFooter xml:space="preserve">&amp;R&amp;"Times New Roman,Bold"&amp;12Attachment Number 2 to Response to KU KIUC-2  Question No. 18(b)
Page &amp;P of &amp;N
Scott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97"/>
  <sheetViews>
    <sheetView tabSelected="1" workbookViewId="0">
      <selection activeCell="A18" sqref="A18"/>
    </sheetView>
  </sheetViews>
  <sheetFormatPr defaultRowHeight="12.75" x14ac:dyDescent="0.2"/>
  <cols>
    <col min="1" max="1" width="73.42578125" style="101" customWidth="1"/>
    <col min="2" max="2" width="19" style="101" customWidth="1"/>
    <col min="3" max="3" width="9.140625" style="101"/>
    <col min="4" max="4" width="14" style="101" bestFit="1" customWidth="1"/>
    <col min="5" max="5" width="12.7109375" style="101" customWidth="1"/>
    <col min="6" max="6" width="10.5703125" style="101" customWidth="1"/>
    <col min="7" max="7" width="9.28515625" style="101" bestFit="1" customWidth="1"/>
    <col min="8" max="8" width="12.28515625" style="101" bestFit="1" customWidth="1"/>
    <col min="9" max="9" width="11.28515625" style="101" bestFit="1" customWidth="1"/>
    <col min="10" max="256" width="9.140625" style="101"/>
    <col min="257" max="257" width="73.42578125" style="101" customWidth="1"/>
    <col min="258" max="258" width="19" style="101" customWidth="1"/>
    <col min="259" max="259" width="9.140625" style="101"/>
    <col min="260" max="260" width="14" style="101" bestFit="1" customWidth="1"/>
    <col min="261" max="261" width="11.28515625" style="101" customWidth="1"/>
    <col min="262" max="262" width="10.5703125" style="101" customWidth="1"/>
    <col min="263" max="263" width="9.28515625" style="101" bestFit="1" customWidth="1"/>
    <col min="264" max="264" width="12.28515625" style="101" bestFit="1" customWidth="1"/>
    <col min="265" max="265" width="11.28515625" style="101" bestFit="1" customWidth="1"/>
    <col min="266" max="512" width="9.140625" style="101"/>
    <col min="513" max="513" width="73.42578125" style="101" customWidth="1"/>
    <col min="514" max="514" width="19" style="101" customWidth="1"/>
    <col min="515" max="515" width="9.140625" style="101"/>
    <col min="516" max="516" width="14" style="101" bestFit="1" customWidth="1"/>
    <col min="517" max="517" width="11.28515625" style="101" customWidth="1"/>
    <col min="518" max="518" width="10.5703125" style="101" customWidth="1"/>
    <col min="519" max="519" width="9.28515625" style="101" bestFit="1" customWidth="1"/>
    <col min="520" max="520" width="12.28515625" style="101" bestFit="1" customWidth="1"/>
    <col min="521" max="521" width="11.28515625" style="101" bestFit="1" customWidth="1"/>
    <col min="522" max="768" width="9.140625" style="101"/>
    <col min="769" max="769" width="73.42578125" style="101" customWidth="1"/>
    <col min="770" max="770" width="19" style="101" customWidth="1"/>
    <col min="771" max="771" width="9.140625" style="101"/>
    <col min="772" max="772" width="14" style="101" bestFit="1" customWidth="1"/>
    <col min="773" max="773" width="11.28515625" style="101" customWidth="1"/>
    <col min="774" max="774" width="10.5703125" style="101" customWidth="1"/>
    <col min="775" max="775" width="9.28515625" style="101" bestFit="1" customWidth="1"/>
    <col min="776" max="776" width="12.28515625" style="101" bestFit="1" customWidth="1"/>
    <col min="777" max="777" width="11.28515625" style="101" bestFit="1" customWidth="1"/>
    <col min="778" max="1024" width="9.140625" style="101"/>
    <col min="1025" max="1025" width="73.42578125" style="101" customWidth="1"/>
    <col min="1026" max="1026" width="19" style="101" customWidth="1"/>
    <col min="1027" max="1027" width="9.140625" style="101"/>
    <col min="1028" max="1028" width="14" style="101" bestFit="1" customWidth="1"/>
    <col min="1029" max="1029" width="11.28515625" style="101" customWidth="1"/>
    <col min="1030" max="1030" width="10.5703125" style="101" customWidth="1"/>
    <col min="1031" max="1031" width="9.28515625" style="101" bestFit="1" customWidth="1"/>
    <col min="1032" max="1032" width="12.28515625" style="101" bestFit="1" customWidth="1"/>
    <col min="1033" max="1033" width="11.28515625" style="101" bestFit="1" customWidth="1"/>
    <col min="1034" max="1280" width="9.140625" style="101"/>
    <col min="1281" max="1281" width="73.42578125" style="101" customWidth="1"/>
    <col min="1282" max="1282" width="19" style="101" customWidth="1"/>
    <col min="1283" max="1283" width="9.140625" style="101"/>
    <col min="1284" max="1284" width="14" style="101" bestFit="1" customWidth="1"/>
    <col min="1285" max="1285" width="11.28515625" style="101" customWidth="1"/>
    <col min="1286" max="1286" width="10.5703125" style="101" customWidth="1"/>
    <col min="1287" max="1287" width="9.28515625" style="101" bestFit="1" customWidth="1"/>
    <col min="1288" max="1288" width="12.28515625" style="101" bestFit="1" customWidth="1"/>
    <col min="1289" max="1289" width="11.28515625" style="101" bestFit="1" customWidth="1"/>
    <col min="1290" max="1536" width="9.140625" style="101"/>
    <col min="1537" max="1537" width="73.42578125" style="101" customWidth="1"/>
    <col min="1538" max="1538" width="19" style="101" customWidth="1"/>
    <col min="1539" max="1539" width="9.140625" style="101"/>
    <col min="1540" max="1540" width="14" style="101" bestFit="1" customWidth="1"/>
    <col min="1541" max="1541" width="11.28515625" style="101" customWidth="1"/>
    <col min="1542" max="1542" width="10.5703125" style="101" customWidth="1"/>
    <col min="1543" max="1543" width="9.28515625" style="101" bestFit="1" customWidth="1"/>
    <col min="1544" max="1544" width="12.28515625" style="101" bestFit="1" customWidth="1"/>
    <col min="1545" max="1545" width="11.28515625" style="101" bestFit="1" customWidth="1"/>
    <col min="1546" max="1792" width="9.140625" style="101"/>
    <col min="1793" max="1793" width="73.42578125" style="101" customWidth="1"/>
    <col min="1794" max="1794" width="19" style="101" customWidth="1"/>
    <col min="1795" max="1795" width="9.140625" style="101"/>
    <col min="1796" max="1796" width="14" style="101" bestFit="1" customWidth="1"/>
    <col min="1797" max="1797" width="11.28515625" style="101" customWidth="1"/>
    <col min="1798" max="1798" width="10.5703125" style="101" customWidth="1"/>
    <col min="1799" max="1799" width="9.28515625" style="101" bestFit="1" customWidth="1"/>
    <col min="1800" max="1800" width="12.28515625" style="101" bestFit="1" customWidth="1"/>
    <col min="1801" max="1801" width="11.28515625" style="101" bestFit="1" customWidth="1"/>
    <col min="1802" max="2048" width="9.140625" style="101"/>
    <col min="2049" max="2049" width="73.42578125" style="101" customWidth="1"/>
    <col min="2050" max="2050" width="19" style="101" customWidth="1"/>
    <col min="2051" max="2051" width="9.140625" style="101"/>
    <col min="2052" max="2052" width="14" style="101" bestFit="1" customWidth="1"/>
    <col min="2053" max="2053" width="11.28515625" style="101" customWidth="1"/>
    <col min="2054" max="2054" width="10.5703125" style="101" customWidth="1"/>
    <col min="2055" max="2055" width="9.28515625" style="101" bestFit="1" customWidth="1"/>
    <col min="2056" max="2056" width="12.28515625" style="101" bestFit="1" customWidth="1"/>
    <col min="2057" max="2057" width="11.28515625" style="101" bestFit="1" customWidth="1"/>
    <col min="2058" max="2304" width="9.140625" style="101"/>
    <col min="2305" max="2305" width="73.42578125" style="101" customWidth="1"/>
    <col min="2306" max="2306" width="19" style="101" customWidth="1"/>
    <col min="2307" max="2307" width="9.140625" style="101"/>
    <col min="2308" max="2308" width="14" style="101" bestFit="1" customWidth="1"/>
    <col min="2309" max="2309" width="11.28515625" style="101" customWidth="1"/>
    <col min="2310" max="2310" width="10.5703125" style="101" customWidth="1"/>
    <col min="2311" max="2311" width="9.28515625" style="101" bestFit="1" customWidth="1"/>
    <col min="2312" max="2312" width="12.28515625" style="101" bestFit="1" customWidth="1"/>
    <col min="2313" max="2313" width="11.28515625" style="101" bestFit="1" customWidth="1"/>
    <col min="2314" max="2560" width="9.140625" style="101"/>
    <col min="2561" max="2561" width="73.42578125" style="101" customWidth="1"/>
    <col min="2562" max="2562" width="19" style="101" customWidth="1"/>
    <col min="2563" max="2563" width="9.140625" style="101"/>
    <col min="2564" max="2564" width="14" style="101" bestFit="1" customWidth="1"/>
    <col min="2565" max="2565" width="11.28515625" style="101" customWidth="1"/>
    <col min="2566" max="2566" width="10.5703125" style="101" customWidth="1"/>
    <col min="2567" max="2567" width="9.28515625" style="101" bestFit="1" customWidth="1"/>
    <col min="2568" max="2568" width="12.28515625" style="101" bestFit="1" customWidth="1"/>
    <col min="2569" max="2569" width="11.28515625" style="101" bestFit="1" customWidth="1"/>
    <col min="2570" max="2816" width="9.140625" style="101"/>
    <col min="2817" max="2817" width="73.42578125" style="101" customWidth="1"/>
    <col min="2818" max="2818" width="19" style="101" customWidth="1"/>
    <col min="2819" max="2819" width="9.140625" style="101"/>
    <col min="2820" max="2820" width="14" style="101" bestFit="1" customWidth="1"/>
    <col min="2821" max="2821" width="11.28515625" style="101" customWidth="1"/>
    <col min="2822" max="2822" width="10.5703125" style="101" customWidth="1"/>
    <col min="2823" max="2823" width="9.28515625" style="101" bestFit="1" customWidth="1"/>
    <col min="2824" max="2824" width="12.28515625" style="101" bestFit="1" customWidth="1"/>
    <col min="2825" max="2825" width="11.28515625" style="101" bestFit="1" customWidth="1"/>
    <col min="2826" max="3072" width="9.140625" style="101"/>
    <col min="3073" max="3073" width="73.42578125" style="101" customWidth="1"/>
    <col min="3074" max="3074" width="19" style="101" customWidth="1"/>
    <col min="3075" max="3075" width="9.140625" style="101"/>
    <col min="3076" max="3076" width="14" style="101" bestFit="1" customWidth="1"/>
    <col min="3077" max="3077" width="11.28515625" style="101" customWidth="1"/>
    <col min="3078" max="3078" width="10.5703125" style="101" customWidth="1"/>
    <col min="3079" max="3079" width="9.28515625" style="101" bestFit="1" customWidth="1"/>
    <col min="3080" max="3080" width="12.28515625" style="101" bestFit="1" customWidth="1"/>
    <col min="3081" max="3081" width="11.28515625" style="101" bestFit="1" customWidth="1"/>
    <col min="3082" max="3328" width="9.140625" style="101"/>
    <col min="3329" max="3329" width="73.42578125" style="101" customWidth="1"/>
    <col min="3330" max="3330" width="19" style="101" customWidth="1"/>
    <col min="3331" max="3331" width="9.140625" style="101"/>
    <col min="3332" max="3332" width="14" style="101" bestFit="1" customWidth="1"/>
    <col min="3333" max="3333" width="11.28515625" style="101" customWidth="1"/>
    <col min="3334" max="3334" width="10.5703125" style="101" customWidth="1"/>
    <col min="3335" max="3335" width="9.28515625" style="101" bestFit="1" customWidth="1"/>
    <col min="3336" max="3336" width="12.28515625" style="101" bestFit="1" customWidth="1"/>
    <col min="3337" max="3337" width="11.28515625" style="101" bestFit="1" customWidth="1"/>
    <col min="3338" max="3584" width="9.140625" style="101"/>
    <col min="3585" max="3585" width="73.42578125" style="101" customWidth="1"/>
    <col min="3586" max="3586" width="19" style="101" customWidth="1"/>
    <col min="3587" max="3587" width="9.140625" style="101"/>
    <col min="3588" max="3588" width="14" style="101" bestFit="1" customWidth="1"/>
    <col min="3589" max="3589" width="11.28515625" style="101" customWidth="1"/>
    <col min="3590" max="3590" width="10.5703125" style="101" customWidth="1"/>
    <col min="3591" max="3591" width="9.28515625" style="101" bestFit="1" customWidth="1"/>
    <col min="3592" max="3592" width="12.28515625" style="101" bestFit="1" customWidth="1"/>
    <col min="3593" max="3593" width="11.28515625" style="101" bestFit="1" customWidth="1"/>
    <col min="3594" max="3840" width="9.140625" style="101"/>
    <col min="3841" max="3841" width="73.42578125" style="101" customWidth="1"/>
    <col min="3842" max="3842" width="19" style="101" customWidth="1"/>
    <col min="3843" max="3843" width="9.140625" style="101"/>
    <col min="3844" max="3844" width="14" style="101" bestFit="1" customWidth="1"/>
    <col min="3845" max="3845" width="11.28515625" style="101" customWidth="1"/>
    <col min="3846" max="3846" width="10.5703125" style="101" customWidth="1"/>
    <col min="3847" max="3847" width="9.28515625" style="101" bestFit="1" customWidth="1"/>
    <col min="3848" max="3848" width="12.28515625" style="101" bestFit="1" customWidth="1"/>
    <col min="3849" max="3849" width="11.28515625" style="101" bestFit="1" customWidth="1"/>
    <col min="3850" max="4096" width="9.140625" style="101"/>
    <col min="4097" max="4097" width="73.42578125" style="101" customWidth="1"/>
    <col min="4098" max="4098" width="19" style="101" customWidth="1"/>
    <col min="4099" max="4099" width="9.140625" style="101"/>
    <col min="4100" max="4100" width="14" style="101" bestFit="1" customWidth="1"/>
    <col min="4101" max="4101" width="11.28515625" style="101" customWidth="1"/>
    <col min="4102" max="4102" width="10.5703125" style="101" customWidth="1"/>
    <col min="4103" max="4103" width="9.28515625" style="101" bestFit="1" customWidth="1"/>
    <col min="4104" max="4104" width="12.28515625" style="101" bestFit="1" customWidth="1"/>
    <col min="4105" max="4105" width="11.28515625" style="101" bestFit="1" customWidth="1"/>
    <col min="4106" max="4352" width="9.140625" style="101"/>
    <col min="4353" max="4353" width="73.42578125" style="101" customWidth="1"/>
    <col min="4354" max="4354" width="19" style="101" customWidth="1"/>
    <col min="4355" max="4355" width="9.140625" style="101"/>
    <col min="4356" max="4356" width="14" style="101" bestFit="1" customWidth="1"/>
    <col min="4357" max="4357" width="11.28515625" style="101" customWidth="1"/>
    <col min="4358" max="4358" width="10.5703125" style="101" customWidth="1"/>
    <col min="4359" max="4359" width="9.28515625" style="101" bestFit="1" customWidth="1"/>
    <col min="4360" max="4360" width="12.28515625" style="101" bestFit="1" customWidth="1"/>
    <col min="4361" max="4361" width="11.28515625" style="101" bestFit="1" customWidth="1"/>
    <col min="4362" max="4608" width="9.140625" style="101"/>
    <col min="4609" max="4609" width="73.42578125" style="101" customWidth="1"/>
    <col min="4610" max="4610" width="19" style="101" customWidth="1"/>
    <col min="4611" max="4611" width="9.140625" style="101"/>
    <col min="4612" max="4612" width="14" style="101" bestFit="1" customWidth="1"/>
    <col min="4613" max="4613" width="11.28515625" style="101" customWidth="1"/>
    <col min="4614" max="4614" width="10.5703125" style="101" customWidth="1"/>
    <col min="4615" max="4615" width="9.28515625" style="101" bestFit="1" customWidth="1"/>
    <col min="4616" max="4616" width="12.28515625" style="101" bestFit="1" customWidth="1"/>
    <col min="4617" max="4617" width="11.28515625" style="101" bestFit="1" customWidth="1"/>
    <col min="4618" max="4864" width="9.140625" style="101"/>
    <col min="4865" max="4865" width="73.42578125" style="101" customWidth="1"/>
    <col min="4866" max="4866" width="19" style="101" customWidth="1"/>
    <col min="4867" max="4867" width="9.140625" style="101"/>
    <col min="4868" max="4868" width="14" style="101" bestFit="1" customWidth="1"/>
    <col min="4869" max="4869" width="11.28515625" style="101" customWidth="1"/>
    <col min="4870" max="4870" width="10.5703125" style="101" customWidth="1"/>
    <col min="4871" max="4871" width="9.28515625" style="101" bestFit="1" customWidth="1"/>
    <col min="4872" max="4872" width="12.28515625" style="101" bestFit="1" customWidth="1"/>
    <col min="4873" max="4873" width="11.28515625" style="101" bestFit="1" customWidth="1"/>
    <col min="4874" max="5120" width="9.140625" style="101"/>
    <col min="5121" max="5121" width="73.42578125" style="101" customWidth="1"/>
    <col min="5122" max="5122" width="19" style="101" customWidth="1"/>
    <col min="5123" max="5123" width="9.140625" style="101"/>
    <col min="5124" max="5124" width="14" style="101" bestFit="1" customWidth="1"/>
    <col min="5125" max="5125" width="11.28515625" style="101" customWidth="1"/>
    <col min="5126" max="5126" width="10.5703125" style="101" customWidth="1"/>
    <col min="5127" max="5127" width="9.28515625" style="101" bestFit="1" customWidth="1"/>
    <col min="5128" max="5128" width="12.28515625" style="101" bestFit="1" customWidth="1"/>
    <col min="5129" max="5129" width="11.28515625" style="101" bestFit="1" customWidth="1"/>
    <col min="5130" max="5376" width="9.140625" style="101"/>
    <col min="5377" max="5377" width="73.42578125" style="101" customWidth="1"/>
    <col min="5378" max="5378" width="19" style="101" customWidth="1"/>
    <col min="5379" max="5379" width="9.140625" style="101"/>
    <col min="5380" max="5380" width="14" style="101" bestFit="1" customWidth="1"/>
    <col min="5381" max="5381" width="11.28515625" style="101" customWidth="1"/>
    <col min="5382" max="5382" width="10.5703125" style="101" customWidth="1"/>
    <col min="5383" max="5383" width="9.28515625" style="101" bestFit="1" customWidth="1"/>
    <col min="5384" max="5384" width="12.28515625" style="101" bestFit="1" customWidth="1"/>
    <col min="5385" max="5385" width="11.28515625" style="101" bestFit="1" customWidth="1"/>
    <col min="5386" max="5632" width="9.140625" style="101"/>
    <col min="5633" max="5633" width="73.42578125" style="101" customWidth="1"/>
    <col min="5634" max="5634" width="19" style="101" customWidth="1"/>
    <col min="5635" max="5635" width="9.140625" style="101"/>
    <col min="5636" max="5636" width="14" style="101" bestFit="1" customWidth="1"/>
    <col min="5637" max="5637" width="11.28515625" style="101" customWidth="1"/>
    <col min="5638" max="5638" width="10.5703125" style="101" customWidth="1"/>
    <col min="5639" max="5639" width="9.28515625" style="101" bestFit="1" customWidth="1"/>
    <col min="5640" max="5640" width="12.28515625" style="101" bestFit="1" customWidth="1"/>
    <col min="5641" max="5641" width="11.28515625" style="101" bestFit="1" customWidth="1"/>
    <col min="5642" max="5888" width="9.140625" style="101"/>
    <col min="5889" max="5889" width="73.42578125" style="101" customWidth="1"/>
    <col min="5890" max="5890" width="19" style="101" customWidth="1"/>
    <col min="5891" max="5891" width="9.140625" style="101"/>
    <col min="5892" max="5892" width="14" style="101" bestFit="1" customWidth="1"/>
    <col min="5893" max="5893" width="11.28515625" style="101" customWidth="1"/>
    <col min="5894" max="5894" width="10.5703125" style="101" customWidth="1"/>
    <col min="5895" max="5895" width="9.28515625" style="101" bestFit="1" customWidth="1"/>
    <col min="5896" max="5896" width="12.28515625" style="101" bestFit="1" customWidth="1"/>
    <col min="5897" max="5897" width="11.28515625" style="101" bestFit="1" customWidth="1"/>
    <col min="5898" max="6144" width="9.140625" style="101"/>
    <col min="6145" max="6145" width="73.42578125" style="101" customWidth="1"/>
    <col min="6146" max="6146" width="19" style="101" customWidth="1"/>
    <col min="6147" max="6147" width="9.140625" style="101"/>
    <col min="6148" max="6148" width="14" style="101" bestFit="1" customWidth="1"/>
    <col min="6149" max="6149" width="11.28515625" style="101" customWidth="1"/>
    <col min="6150" max="6150" width="10.5703125" style="101" customWidth="1"/>
    <col min="6151" max="6151" width="9.28515625" style="101" bestFit="1" customWidth="1"/>
    <col min="6152" max="6152" width="12.28515625" style="101" bestFit="1" customWidth="1"/>
    <col min="6153" max="6153" width="11.28515625" style="101" bestFit="1" customWidth="1"/>
    <col min="6154" max="6400" width="9.140625" style="101"/>
    <col min="6401" max="6401" width="73.42578125" style="101" customWidth="1"/>
    <col min="6402" max="6402" width="19" style="101" customWidth="1"/>
    <col min="6403" max="6403" width="9.140625" style="101"/>
    <col min="6404" max="6404" width="14" style="101" bestFit="1" customWidth="1"/>
    <col min="6405" max="6405" width="11.28515625" style="101" customWidth="1"/>
    <col min="6406" max="6406" width="10.5703125" style="101" customWidth="1"/>
    <col min="6407" max="6407" width="9.28515625" style="101" bestFit="1" customWidth="1"/>
    <col min="6408" max="6408" width="12.28515625" style="101" bestFit="1" customWidth="1"/>
    <col min="6409" max="6409" width="11.28515625" style="101" bestFit="1" customWidth="1"/>
    <col min="6410" max="6656" width="9.140625" style="101"/>
    <col min="6657" max="6657" width="73.42578125" style="101" customWidth="1"/>
    <col min="6658" max="6658" width="19" style="101" customWidth="1"/>
    <col min="6659" max="6659" width="9.140625" style="101"/>
    <col min="6660" max="6660" width="14" style="101" bestFit="1" customWidth="1"/>
    <col min="6661" max="6661" width="11.28515625" style="101" customWidth="1"/>
    <col min="6662" max="6662" width="10.5703125" style="101" customWidth="1"/>
    <col min="6663" max="6663" width="9.28515625" style="101" bestFit="1" customWidth="1"/>
    <col min="6664" max="6664" width="12.28515625" style="101" bestFit="1" customWidth="1"/>
    <col min="6665" max="6665" width="11.28515625" style="101" bestFit="1" customWidth="1"/>
    <col min="6666" max="6912" width="9.140625" style="101"/>
    <col min="6913" max="6913" width="73.42578125" style="101" customWidth="1"/>
    <col min="6914" max="6914" width="19" style="101" customWidth="1"/>
    <col min="6915" max="6915" width="9.140625" style="101"/>
    <col min="6916" max="6916" width="14" style="101" bestFit="1" customWidth="1"/>
    <col min="6917" max="6917" width="11.28515625" style="101" customWidth="1"/>
    <col min="6918" max="6918" width="10.5703125" style="101" customWidth="1"/>
    <col min="6919" max="6919" width="9.28515625" style="101" bestFit="1" customWidth="1"/>
    <col min="6920" max="6920" width="12.28515625" style="101" bestFit="1" customWidth="1"/>
    <col min="6921" max="6921" width="11.28515625" style="101" bestFit="1" customWidth="1"/>
    <col min="6922" max="7168" width="9.140625" style="101"/>
    <col min="7169" max="7169" width="73.42578125" style="101" customWidth="1"/>
    <col min="7170" max="7170" width="19" style="101" customWidth="1"/>
    <col min="7171" max="7171" width="9.140625" style="101"/>
    <col min="7172" max="7172" width="14" style="101" bestFit="1" customWidth="1"/>
    <col min="7173" max="7173" width="11.28515625" style="101" customWidth="1"/>
    <col min="7174" max="7174" width="10.5703125" style="101" customWidth="1"/>
    <col min="7175" max="7175" width="9.28515625" style="101" bestFit="1" customWidth="1"/>
    <col min="7176" max="7176" width="12.28515625" style="101" bestFit="1" customWidth="1"/>
    <col min="7177" max="7177" width="11.28515625" style="101" bestFit="1" customWidth="1"/>
    <col min="7178" max="7424" width="9.140625" style="101"/>
    <col min="7425" max="7425" width="73.42578125" style="101" customWidth="1"/>
    <col min="7426" max="7426" width="19" style="101" customWidth="1"/>
    <col min="7427" max="7427" width="9.140625" style="101"/>
    <col min="7428" max="7428" width="14" style="101" bestFit="1" customWidth="1"/>
    <col min="7429" max="7429" width="11.28515625" style="101" customWidth="1"/>
    <col min="7430" max="7430" width="10.5703125" style="101" customWidth="1"/>
    <col min="7431" max="7431" width="9.28515625" style="101" bestFit="1" customWidth="1"/>
    <col min="7432" max="7432" width="12.28515625" style="101" bestFit="1" customWidth="1"/>
    <col min="7433" max="7433" width="11.28515625" style="101" bestFit="1" customWidth="1"/>
    <col min="7434" max="7680" width="9.140625" style="101"/>
    <col min="7681" max="7681" width="73.42578125" style="101" customWidth="1"/>
    <col min="7682" max="7682" width="19" style="101" customWidth="1"/>
    <col min="7683" max="7683" width="9.140625" style="101"/>
    <col min="7684" max="7684" width="14" style="101" bestFit="1" customWidth="1"/>
    <col min="7685" max="7685" width="11.28515625" style="101" customWidth="1"/>
    <col min="7686" max="7686" width="10.5703125" style="101" customWidth="1"/>
    <col min="7687" max="7687" width="9.28515625" style="101" bestFit="1" customWidth="1"/>
    <col min="7688" max="7688" width="12.28515625" style="101" bestFit="1" customWidth="1"/>
    <col min="7689" max="7689" width="11.28515625" style="101" bestFit="1" customWidth="1"/>
    <col min="7690" max="7936" width="9.140625" style="101"/>
    <col min="7937" max="7937" width="73.42578125" style="101" customWidth="1"/>
    <col min="7938" max="7938" width="19" style="101" customWidth="1"/>
    <col min="7939" max="7939" width="9.140625" style="101"/>
    <col min="7940" max="7940" width="14" style="101" bestFit="1" customWidth="1"/>
    <col min="7941" max="7941" width="11.28515625" style="101" customWidth="1"/>
    <col min="7942" max="7942" width="10.5703125" style="101" customWidth="1"/>
    <col min="7943" max="7943" width="9.28515625" style="101" bestFit="1" customWidth="1"/>
    <col min="7944" max="7944" width="12.28515625" style="101" bestFit="1" customWidth="1"/>
    <col min="7945" max="7945" width="11.28515625" style="101" bestFit="1" customWidth="1"/>
    <col min="7946" max="8192" width="9.140625" style="101"/>
    <col min="8193" max="8193" width="73.42578125" style="101" customWidth="1"/>
    <col min="8194" max="8194" width="19" style="101" customWidth="1"/>
    <col min="8195" max="8195" width="9.140625" style="101"/>
    <col min="8196" max="8196" width="14" style="101" bestFit="1" customWidth="1"/>
    <col min="8197" max="8197" width="11.28515625" style="101" customWidth="1"/>
    <col min="8198" max="8198" width="10.5703125" style="101" customWidth="1"/>
    <col min="8199" max="8199" width="9.28515625" style="101" bestFit="1" customWidth="1"/>
    <col min="8200" max="8200" width="12.28515625" style="101" bestFit="1" customWidth="1"/>
    <col min="8201" max="8201" width="11.28515625" style="101" bestFit="1" customWidth="1"/>
    <col min="8202" max="8448" width="9.140625" style="101"/>
    <col min="8449" max="8449" width="73.42578125" style="101" customWidth="1"/>
    <col min="8450" max="8450" width="19" style="101" customWidth="1"/>
    <col min="8451" max="8451" width="9.140625" style="101"/>
    <col min="8452" max="8452" width="14" style="101" bestFit="1" customWidth="1"/>
    <col min="8453" max="8453" width="11.28515625" style="101" customWidth="1"/>
    <col min="8454" max="8454" width="10.5703125" style="101" customWidth="1"/>
    <col min="8455" max="8455" width="9.28515625" style="101" bestFit="1" customWidth="1"/>
    <col min="8456" max="8456" width="12.28515625" style="101" bestFit="1" customWidth="1"/>
    <col min="8457" max="8457" width="11.28515625" style="101" bestFit="1" customWidth="1"/>
    <col min="8458" max="8704" width="9.140625" style="101"/>
    <col min="8705" max="8705" width="73.42578125" style="101" customWidth="1"/>
    <col min="8706" max="8706" width="19" style="101" customWidth="1"/>
    <col min="8707" max="8707" width="9.140625" style="101"/>
    <col min="8708" max="8708" width="14" style="101" bestFit="1" customWidth="1"/>
    <col min="8709" max="8709" width="11.28515625" style="101" customWidth="1"/>
    <col min="8710" max="8710" width="10.5703125" style="101" customWidth="1"/>
    <col min="8711" max="8711" width="9.28515625" style="101" bestFit="1" customWidth="1"/>
    <col min="8712" max="8712" width="12.28515625" style="101" bestFit="1" customWidth="1"/>
    <col min="8713" max="8713" width="11.28515625" style="101" bestFit="1" customWidth="1"/>
    <col min="8714" max="8960" width="9.140625" style="101"/>
    <col min="8961" max="8961" width="73.42578125" style="101" customWidth="1"/>
    <col min="8962" max="8962" width="19" style="101" customWidth="1"/>
    <col min="8963" max="8963" width="9.140625" style="101"/>
    <col min="8964" max="8964" width="14" style="101" bestFit="1" customWidth="1"/>
    <col min="8965" max="8965" width="11.28515625" style="101" customWidth="1"/>
    <col min="8966" max="8966" width="10.5703125" style="101" customWidth="1"/>
    <col min="8967" max="8967" width="9.28515625" style="101" bestFit="1" customWidth="1"/>
    <col min="8968" max="8968" width="12.28515625" style="101" bestFit="1" customWidth="1"/>
    <col min="8969" max="8969" width="11.28515625" style="101" bestFit="1" customWidth="1"/>
    <col min="8970" max="9216" width="9.140625" style="101"/>
    <col min="9217" max="9217" width="73.42578125" style="101" customWidth="1"/>
    <col min="9218" max="9218" width="19" style="101" customWidth="1"/>
    <col min="9219" max="9219" width="9.140625" style="101"/>
    <col min="9220" max="9220" width="14" style="101" bestFit="1" customWidth="1"/>
    <col min="9221" max="9221" width="11.28515625" style="101" customWidth="1"/>
    <col min="9222" max="9222" width="10.5703125" style="101" customWidth="1"/>
    <col min="9223" max="9223" width="9.28515625" style="101" bestFit="1" customWidth="1"/>
    <col min="9224" max="9224" width="12.28515625" style="101" bestFit="1" customWidth="1"/>
    <col min="9225" max="9225" width="11.28515625" style="101" bestFit="1" customWidth="1"/>
    <col min="9226" max="9472" width="9.140625" style="101"/>
    <col min="9473" max="9473" width="73.42578125" style="101" customWidth="1"/>
    <col min="9474" max="9474" width="19" style="101" customWidth="1"/>
    <col min="9475" max="9475" width="9.140625" style="101"/>
    <col min="9476" max="9476" width="14" style="101" bestFit="1" customWidth="1"/>
    <col min="9477" max="9477" width="11.28515625" style="101" customWidth="1"/>
    <col min="9478" max="9478" width="10.5703125" style="101" customWidth="1"/>
    <col min="9479" max="9479" width="9.28515625" style="101" bestFit="1" customWidth="1"/>
    <col min="9480" max="9480" width="12.28515625" style="101" bestFit="1" customWidth="1"/>
    <col min="9481" max="9481" width="11.28515625" style="101" bestFit="1" customWidth="1"/>
    <col min="9482" max="9728" width="9.140625" style="101"/>
    <col min="9729" max="9729" width="73.42578125" style="101" customWidth="1"/>
    <col min="9730" max="9730" width="19" style="101" customWidth="1"/>
    <col min="9731" max="9731" width="9.140625" style="101"/>
    <col min="9732" max="9732" width="14" style="101" bestFit="1" customWidth="1"/>
    <col min="9733" max="9733" width="11.28515625" style="101" customWidth="1"/>
    <col min="9734" max="9734" width="10.5703125" style="101" customWidth="1"/>
    <col min="9735" max="9735" width="9.28515625" style="101" bestFit="1" customWidth="1"/>
    <col min="9736" max="9736" width="12.28515625" style="101" bestFit="1" customWidth="1"/>
    <col min="9737" max="9737" width="11.28515625" style="101" bestFit="1" customWidth="1"/>
    <col min="9738" max="9984" width="9.140625" style="101"/>
    <col min="9985" max="9985" width="73.42578125" style="101" customWidth="1"/>
    <col min="9986" max="9986" width="19" style="101" customWidth="1"/>
    <col min="9987" max="9987" width="9.140625" style="101"/>
    <col min="9988" max="9988" width="14" style="101" bestFit="1" customWidth="1"/>
    <col min="9989" max="9989" width="11.28515625" style="101" customWidth="1"/>
    <col min="9990" max="9990" width="10.5703125" style="101" customWidth="1"/>
    <col min="9991" max="9991" width="9.28515625" style="101" bestFit="1" customWidth="1"/>
    <col min="9992" max="9992" width="12.28515625" style="101" bestFit="1" customWidth="1"/>
    <col min="9993" max="9993" width="11.28515625" style="101" bestFit="1" customWidth="1"/>
    <col min="9994" max="10240" width="9.140625" style="101"/>
    <col min="10241" max="10241" width="73.42578125" style="101" customWidth="1"/>
    <col min="10242" max="10242" width="19" style="101" customWidth="1"/>
    <col min="10243" max="10243" width="9.140625" style="101"/>
    <col min="10244" max="10244" width="14" style="101" bestFit="1" customWidth="1"/>
    <col min="10245" max="10245" width="11.28515625" style="101" customWidth="1"/>
    <col min="10246" max="10246" width="10.5703125" style="101" customWidth="1"/>
    <col min="10247" max="10247" width="9.28515625" style="101" bestFit="1" customWidth="1"/>
    <col min="10248" max="10248" width="12.28515625" style="101" bestFit="1" customWidth="1"/>
    <col min="10249" max="10249" width="11.28515625" style="101" bestFit="1" customWidth="1"/>
    <col min="10250" max="10496" width="9.140625" style="101"/>
    <col min="10497" max="10497" width="73.42578125" style="101" customWidth="1"/>
    <col min="10498" max="10498" width="19" style="101" customWidth="1"/>
    <col min="10499" max="10499" width="9.140625" style="101"/>
    <col min="10500" max="10500" width="14" style="101" bestFit="1" customWidth="1"/>
    <col min="10501" max="10501" width="11.28515625" style="101" customWidth="1"/>
    <col min="10502" max="10502" width="10.5703125" style="101" customWidth="1"/>
    <col min="10503" max="10503" width="9.28515625" style="101" bestFit="1" customWidth="1"/>
    <col min="10504" max="10504" width="12.28515625" style="101" bestFit="1" customWidth="1"/>
    <col min="10505" max="10505" width="11.28515625" style="101" bestFit="1" customWidth="1"/>
    <col min="10506" max="10752" width="9.140625" style="101"/>
    <col min="10753" max="10753" width="73.42578125" style="101" customWidth="1"/>
    <col min="10754" max="10754" width="19" style="101" customWidth="1"/>
    <col min="10755" max="10755" width="9.140625" style="101"/>
    <col min="10756" max="10756" width="14" style="101" bestFit="1" customWidth="1"/>
    <col min="10757" max="10757" width="11.28515625" style="101" customWidth="1"/>
    <col min="10758" max="10758" width="10.5703125" style="101" customWidth="1"/>
    <col min="10759" max="10759" width="9.28515625" style="101" bestFit="1" customWidth="1"/>
    <col min="10760" max="10760" width="12.28515625" style="101" bestFit="1" customWidth="1"/>
    <col min="10761" max="10761" width="11.28515625" style="101" bestFit="1" customWidth="1"/>
    <col min="10762" max="11008" width="9.140625" style="101"/>
    <col min="11009" max="11009" width="73.42578125" style="101" customWidth="1"/>
    <col min="11010" max="11010" width="19" style="101" customWidth="1"/>
    <col min="11011" max="11011" width="9.140625" style="101"/>
    <col min="11012" max="11012" width="14" style="101" bestFit="1" customWidth="1"/>
    <col min="11013" max="11013" width="11.28515625" style="101" customWidth="1"/>
    <col min="11014" max="11014" width="10.5703125" style="101" customWidth="1"/>
    <col min="11015" max="11015" width="9.28515625" style="101" bestFit="1" customWidth="1"/>
    <col min="11016" max="11016" width="12.28515625" style="101" bestFit="1" customWidth="1"/>
    <col min="11017" max="11017" width="11.28515625" style="101" bestFit="1" customWidth="1"/>
    <col min="11018" max="11264" width="9.140625" style="101"/>
    <col min="11265" max="11265" width="73.42578125" style="101" customWidth="1"/>
    <col min="11266" max="11266" width="19" style="101" customWidth="1"/>
    <col min="11267" max="11267" width="9.140625" style="101"/>
    <col min="11268" max="11268" width="14" style="101" bestFit="1" customWidth="1"/>
    <col min="11269" max="11269" width="11.28515625" style="101" customWidth="1"/>
    <col min="11270" max="11270" width="10.5703125" style="101" customWidth="1"/>
    <col min="11271" max="11271" width="9.28515625" style="101" bestFit="1" customWidth="1"/>
    <col min="11272" max="11272" width="12.28515625" style="101" bestFit="1" customWidth="1"/>
    <col min="11273" max="11273" width="11.28515625" style="101" bestFit="1" customWidth="1"/>
    <col min="11274" max="11520" width="9.140625" style="101"/>
    <col min="11521" max="11521" width="73.42578125" style="101" customWidth="1"/>
    <col min="11522" max="11522" width="19" style="101" customWidth="1"/>
    <col min="11523" max="11523" width="9.140625" style="101"/>
    <col min="11524" max="11524" width="14" style="101" bestFit="1" customWidth="1"/>
    <col min="11525" max="11525" width="11.28515625" style="101" customWidth="1"/>
    <col min="11526" max="11526" width="10.5703125" style="101" customWidth="1"/>
    <col min="11527" max="11527" width="9.28515625" style="101" bestFit="1" customWidth="1"/>
    <col min="11528" max="11528" width="12.28515625" style="101" bestFit="1" customWidth="1"/>
    <col min="11529" max="11529" width="11.28515625" style="101" bestFit="1" customWidth="1"/>
    <col min="11530" max="11776" width="9.140625" style="101"/>
    <col min="11777" max="11777" width="73.42578125" style="101" customWidth="1"/>
    <col min="11778" max="11778" width="19" style="101" customWidth="1"/>
    <col min="11779" max="11779" width="9.140625" style="101"/>
    <col min="11780" max="11780" width="14" style="101" bestFit="1" customWidth="1"/>
    <col min="11781" max="11781" width="11.28515625" style="101" customWidth="1"/>
    <col min="11782" max="11782" width="10.5703125" style="101" customWidth="1"/>
    <col min="11783" max="11783" width="9.28515625" style="101" bestFit="1" customWidth="1"/>
    <col min="11784" max="11784" width="12.28515625" style="101" bestFit="1" customWidth="1"/>
    <col min="11785" max="11785" width="11.28515625" style="101" bestFit="1" customWidth="1"/>
    <col min="11786" max="12032" width="9.140625" style="101"/>
    <col min="12033" max="12033" width="73.42578125" style="101" customWidth="1"/>
    <col min="12034" max="12034" width="19" style="101" customWidth="1"/>
    <col min="12035" max="12035" width="9.140625" style="101"/>
    <col min="12036" max="12036" width="14" style="101" bestFit="1" customWidth="1"/>
    <col min="12037" max="12037" width="11.28515625" style="101" customWidth="1"/>
    <col min="12038" max="12038" width="10.5703125" style="101" customWidth="1"/>
    <col min="12039" max="12039" width="9.28515625" style="101" bestFit="1" customWidth="1"/>
    <col min="12040" max="12040" width="12.28515625" style="101" bestFit="1" customWidth="1"/>
    <col min="12041" max="12041" width="11.28515625" style="101" bestFit="1" customWidth="1"/>
    <col min="12042" max="12288" width="9.140625" style="101"/>
    <col min="12289" max="12289" width="73.42578125" style="101" customWidth="1"/>
    <col min="12290" max="12290" width="19" style="101" customWidth="1"/>
    <col min="12291" max="12291" width="9.140625" style="101"/>
    <col min="12292" max="12292" width="14" style="101" bestFit="1" customWidth="1"/>
    <col min="12293" max="12293" width="11.28515625" style="101" customWidth="1"/>
    <col min="12294" max="12294" width="10.5703125" style="101" customWidth="1"/>
    <col min="12295" max="12295" width="9.28515625" style="101" bestFit="1" customWidth="1"/>
    <col min="12296" max="12296" width="12.28515625" style="101" bestFit="1" customWidth="1"/>
    <col min="12297" max="12297" width="11.28515625" style="101" bestFit="1" customWidth="1"/>
    <col min="12298" max="12544" width="9.140625" style="101"/>
    <col min="12545" max="12545" width="73.42578125" style="101" customWidth="1"/>
    <col min="12546" max="12546" width="19" style="101" customWidth="1"/>
    <col min="12547" max="12547" width="9.140625" style="101"/>
    <col min="12548" max="12548" width="14" style="101" bestFit="1" customWidth="1"/>
    <col min="12549" max="12549" width="11.28515625" style="101" customWidth="1"/>
    <col min="12550" max="12550" width="10.5703125" style="101" customWidth="1"/>
    <col min="12551" max="12551" width="9.28515625" style="101" bestFit="1" customWidth="1"/>
    <col min="12552" max="12552" width="12.28515625" style="101" bestFit="1" customWidth="1"/>
    <col min="12553" max="12553" width="11.28515625" style="101" bestFit="1" customWidth="1"/>
    <col min="12554" max="12800" width="9.140625" style="101"/>
    <col min="12801" max="12801" width="73.42578125" style="101" customWidth="1"/>
    <col min="12802" max="12802" width="19" style="101" customWidth="1"/>
    <col min="12803" max="12803" width="9.140625" style="101"/>
    <col min="12804" max="12804" width="14" style="101" bestFit="1" customWidth="1"/>
    <col min="12805" max="12805" width="11.28515625" style="101" customWidth="1"/>
    <col min="12806" max="12806" width="10.5703125" style="101" customWidth="1"/>
    <col min="12807" max="12807" width="9.28515625" style="101" bestFit="1" customWidth="1"/>
    <col min="12808" max="12808" width="12.28515625" style="101" bestFit="1" customWidth="1"/>
    <col min="12809" max="12809" width="11.28515625" style="101" bestFit="1" customWidth="1"/>
    <col min="12810" max="13056" width="9.140625" style="101"/>
    <col min="13057" max="13057" width="73.42578125" style="101" customWidth="1"/>
    <col min="13058" max="13058" width="19" style="101" customWidth="1"/>
    <col min="13059" max="13059" width="9.140625" style="101"/>
    <col min="13060" max="13060" width="14" style="101" bestFit="1" customWidth="1"/>
    <col min="13061" max="13061" width="11.28515625" style="101" customWidth="1"/>
    <col min="13062" max="13062" width="10.5703125" style="101" customWidth="1"/>
    <col min="13063" max="13063" width="9.28515625" style="101" bestFit="1" customWidth="1"/>
    <col min="13064" max="13064" width="12.28515625" style="101" bestFit="1" customWidth="1"/>
    <col min="13065" max="13065" width="11.28515625" style="101" bestFit="1" customWidth="1"/>
    <col min="13066" max="13312" width="9.140625" style="101"/>
    <col min="13313" max="13313" width="73.42578125" style="101" customWidth="1"/>
    <col min="13314" max="13314" width="19" style="101" customWidth="1"/>
    <col min="13315" max="13315" width="9.140625" style="101"/>
    <col min="13316" max="13316" width="14" style="101" bestFit="1" customWidth="1"/>
    <col min="13317" max="13317" width="11.28515625" style="101" customWidth="1"/>
    <col min="13318" max="13318" width="10.5703125" style="101" customWidth="1"/>
    <col min="13319" max="13319" width="9.28515625" style="101" bestFit="1" customWidth="1"/>
    <col min="13320" max="13320" width="12.28515625" style="101" bestFit="1" customWidth="1"/>
    <col min="13321" max="13321" width="11.28515625" style="101" bestFit="1" customWidth="1"/>
    <col min="13322" max="13568" width="9.140625" style="101"/>
    <col min="13569" max="13569" width="73.42578125" style="101" customWidth="1"/>
    <col min="13570" max="13570" width="19" style="101" customWidth="1"/>
    <col min="13571" max="13571" width="9.140625" style="101"/>
    <col min="13572" max="13572" width="14" style="101" bestFit="1" customWidth="1"/>
    <col min="13573" max="13573" width="11.28515625" style="101" customWidth="1"/>
    <col min="13574" max="13574" width="10.5703125" style="101" customWidth="1"/>
    <col min="13575" max="13575" width="9.28515625" style="101" bestFit="1" customWidth="1"/>
    <col min="13576" max="13576" width="12.28515625" style="101" bestFit="1" customWidth="1"/>
    <col min="13577" max="13577" width="11.28515625" style="101" bestFit="1" customWidth="1"/>
    <col min="13578" max="13824" width="9.140625" style="101"/>
    <col min="13825" max="13825" width="73.42578125" style="101" customWidth="1"/>
    <col min="13826" max="13826" width="19" style="101" customWidth="1"/>
    <col min="13827" max="13827" width="9.140625" style="101"/>
    <col min="13828" max="13828" width="14" style="101" bestFit="1" customWidth="1"/>
    <col min="13829" max="13829" width="11.28515625" style="101" customWidth="1"/>
    <col min="13830" max="13830" width="10.5703125" style="101" customWidth="1"/>
    <col min="13831" max="13831" width="9.28515625" style="101" bestFit="1" customWidth="1"/>
    <col min="13832" max="13832" width="12.28515625" style="101" bestFit="1" customWidth="1"/>
    <col min="13833" max="13833" width="11.28515625" style="101" bestFit="1" customWidth="1"/>
    <col min="13834" max="14080" width="9.140625" style="101"/>
    <col min="14081" max="14081" width="73.42578125" style="101" customWidth="1"/>
    <col min="14082" max="14082" width="19" style="101" customWidth="1"/>
    <col min="14083" max="14083" width="9.140625" style="101"/>
    <col min="14084" max="14084" width="14" style="101" bestFit="1" customWidth="1"/>
    <col min="14085" max="14085" width="11.28515625" style="101" customWidth="1"/>
    <col min="14086" max="14086" width="10.5703125" style="101" customWidth="1"/>
    <col min="14087" max="14087" width="9.28515625" style="101" bestFit="1" customWidth="1"/>
    <col min="14088" max="14088" width="12.28515625" style="101" bestFit="1" customWidth="1"/>
    <col min="14089" max="14089" width="11.28515625" style="101" bestFit="1" customWidth="1"/>
    <col min="14090" max="14336" width="9.140625" style="101"/>
    <col min="14337" max="14337" width="73.42578125" style="101" customWidth="1"/>
    <col min="14338" max="14338" width="19" style="101" customWidth="1"/>
    <col min="14339" max="14339" width="9.140625" style="101"/>
    <col min="14340" max="14340" width="14" style="101" bestFit="1" customWidth="1"/>
    <col min="14341" max="14341" width="11.28515625" style="101" customWidth="1"/>
    <col min="14342" max="14342" width="10.5703125" style="101" customWidth="1"/>
    <col min="14343" max="14343" width="9.28515625" style="101" bestFit="1" customWidth="1"/>
    <col min="14344" max="14344" width="12.28515625" style="101" bestFit="1" customWidth="1"/>
    <col min="14345" max="14345" width="11.28515625" style="101" bestFit="1" customWidth="1"/>
    <col min="14346" max="14592" width="9.140625" style="101"/>
    <col min="14593" max="14593" width="73.42578125" style="101" customWidth="1"/>
    <col min="14594" max="14594" width="19" style="101" customWidth="1"/>
    <col min="14595" max="14595" width="9.140625" style="101"/>
    <col min="14596" max="14596" width="14" style="101" bestFit="1" customWidth="1"/>
    <col min="14597" max="14597" width="11.28515625" style="101" customWidth="1"/>
    <col min="14598" max="14598" width="10.5703125" style="101" customWidth="1"/>
    <col min="14599" max="14599" width="9.28515625" style="101" bestFit="1" customWidth="1"/>
    <col min="14600" max="14600" width="12.28515625" style="101" bestFit="1" customWidth="1"/>
    <col min="14601" max="14601" width="11.28515625" style="101" bestFit="1" customWidth="1"/>
    <col min="14602" max="14848" width="9.140625" style="101"/>
    <col min="14849" max="14849" width="73.42578125" style="101" customWidth="1"/>
    <col min="14850" max="14850" width="19" style="101" customWidth="1"/>
    <col min="14851" max="14851" width="9.140625" style="101"/>
    <col min="14852" max="14852" width="14" style="101" bestFit="1" customWidth="1"/>
    <col min="14853" max="14853" width="11.28515625" style="101" customWidth="1"/>
    <col min="14854" max="14854" width="10.5703125" style="101" customWidth="1"/>
    <col min="14855" max="14855" width="9.28515625" style="101" bestFit="1" customWidth="1"/>
    <col min="14856" max="14856" width="12.28515625" style="101" bestFit="1" customWidth="1"/>
    <col min="14857" max="14857" width="11.28515625" style="101" bestFit="1" customWidth="1"/>
    <col min="14858" max="15104" width="9.140625" style="101"/>
    <col min="15105" max="15105" width="73.42578125" style="101" customWidth="1"/>
    <col min="15106" max="15106" width="19" style="101" customWidth="1"/>
    <col min="15107" max="15107" width="9.140625" style="101"/>
    <col min="15108" max="15108" width="14" style="101" bestFit="1" customWidth="1"/>
    <col min="15109" max="15109" width="11.28515625" style="101" customWidth="1"/>
    <col min="15110" max="15110" width="10.5703125" style="101" customWidth="1"/>
    <col min="15111" max="15111" width="9.28515625" style="101" bestFit="1" customWidth="1"/>
    <col min="15112" max="15112" width="12.28515625" style="101" bestFit="1" customWidth="1"/>
    <col min="15113" max="15113" width="11.28515625" style="101" bestFit="1" customWidth="1"/>
    <col min="15114" max="15360" width="9.140625" style="101"/>
    <col min="15361" max="15361" width="73.42578125" style="101" customWidth="1"/>
    <col min="15362" max="15362" width="19" style="101" customWidth="1"/>
    <col min="15363" max="15363" width="9.140625" style="101"/>
    <col min="15364" max="15364" width="14" style="101" bestFit="1" customWidth="1"/>
    <col min="15365" max="15365" width="11.28515625" style="101" customWidth="1"/>
    <col min="15366" max="15366" width="10.5703125" style="101" customWidth="1"/>
    <col min="15367" max="15367" width="9.28515625" style="101" bestFit="1" customWidth="1"/>
    <col min="15368" max="15368" width="12.28515625" style="101" bestFit="1" customWidth="1"/>
    <col min="15369" max="15369" width="11.28515625" style="101" bestFit="1" customWidth="1"/>
    <col min="15370" max="15616" width="9.140625" style="101"/>
    <col min="15617" max="15617" width="73.42578125" style="101" customWidth="1"/>
    <col min="15618" max="15618" width="19" style="101" customWidth="1"/>
    <col min="15619" max="15619" width="9.140625" style="101"/>
    <col min="15620" max="15620" width="14" style="101" bestFit="1" customWidth="1"/>
    <col min="15621" max="15621" width="11.28515625" style="101" customWidth="1"/>
    <col min="15622" max="15622" width="10.5703125" style="101" customWidth="1"/>
    <col min="15623" max="15623" width="9.28515625" style="101" bestFit="1" customWidth="1"/>
    <col min="15624" max="15624" width="12.28515625" style="101" bestFit="1" customWidth="1"/>
    <col min="15625" max="15625" width="11.28515625" style="101" bestFit="1" customWidth="1"/>
    <col min="15626" max="15872" width="9.140625" style="101"/>
    <col min="15873" max="15873" width="73.42578125" style="101" customWidth="1"/>
    <col min="15874" max="15874" width="19" style="101" customWidth="1"/>
    <col min="15875" max="15875" width="9.140625" style="101"/>
    <col min="15876" max="15876" width="14" style="101" bestFit="1" customWidth="1"/>
    <col min="15877" max="15877" width="11.28515625" style="101" customWidth="1"/>
    <col min="15878" max="15878" width="10.5703125" style="101" customWidth="1"/>
    <col min="15879" max="15879" width="9.28515625" style="101" bestFit="1" customWidth="1"/>
    <col min="15880" max="15880" width="12.28515625" style="101" bestFit="1" customWidth="1"/>
    <col min="15881" max="15881" width="11.28515625" style="101" bestFit="1" customWidth="1"/>
    <col min="15882" max="16128" width="9.140625" style="101"/>
    <col min="16129" max="16129" width="73.42578125" style="101" customWidth="1"/>
    <col min="16130" max="16130" width="19" style="101" customWidth="1"/>
    <col min="16131" max="16131" width="9.140625" style="101"/>
    <col min="16132" max="16132" width="14" style="101" bestFit="1" customWidth="1"/>
    <col min="16133" max="16133" width="11.28515625" style="101" customWidth="1"/>
    <col min="16134" max="16134" width="10.5703125" style="101" customWidth="1"/>
    <col min="16135" max="16135" width="9.28515625" style="101" bestFit="1" customWidth="1"/>
    <col min="16136" max="16136" width="12.28515625" style="101" bestFit="1" customWidth="1"/>
    <col min="16137" max="16137" width="11.28515625" style="101" bestFit="1" customWidth="1"/>
    <col min="16138" max="16384" width="9.140625" style="101"/>
  </cols>
  <sheetData>
    <row r="1" spans="1:9" ht="15.6" x14ac:dyDescent="0.3">
      <c r="A1" s="102" t="s">
        <v>215</v>
      </c>
    </row>
    <row r="2" spans="1:9" ht="15.6" x14ac:dyDescent="0.3">
      <c r="A2" s="102" t="s">
        <v>40</v>
      </c>
    </row>
    <row r="3" spans="1:9" x14ac:dyDescent="0.2">
      <c r="A3" s="100"/>
    </row>
    <row r="4" spans="1:9" ht="36" customHeight="1" x14ac:dyDescent="0.25">
      <c r="A4" s="99" t="s">
        <v>41</v>
      </c>
    </row>
    <row r="5" spans="1:9" x14ac:dyDescent="0.2">
      <c r="A5" s="100"/>
    </row>
    <row r="6" spans="1:9" x14ac:dyDescent="0.2">
      <c r="B6" s="98" t="s">
        <v>42</v>
      </c>
      <c r="C6" s="97"/>
      <c r="D6" s="256" t="s">
        <v>102</v>
      </c>
      <c r="E6" s="256"/>
      <c r="F6" s="256"/>
      <c r="G6" s="256"/>
      <c r="H6" s="256"/>
      <c r="I6" s="256"/>
    </row>
    <row r="7" spans="1:9" x14ac:dyDescent="0.2">
      <c r="A7" s="98" t="s">
        <v>43</v>
      </c>
      <c r="B7" s="98" t="s">
        <v>44</v>
      </c>
      <c r="C7" s="97"/>
    </row>
    <row r="8" spans="1:9" x14ac:dyDescent="0.2">
      <c r="C8" s="96" t="s">
        <v>45</v>
      </c>
      <c r="D8" s="95" t="s">
        <v>46</v>
      </c>
      <c r="E8" s="95" t="s">
        <v>47</v>
      </c>
      <c r="F8" s="94" t="s">
        <v>48</v>
      </c>
      <c r="G8" s="94" t="s">
        <v>49</v>
      </c>
      <c r="H8" s="94" t="s">
        <v>50</v>
      </c>
      <c r="I8" s="94" t="s">
        <v>51</v>
      </c>
    </row>
    <row r="9" spans="1:9" x14ac:dyDescent="0.2">
      <c r="A9" s="93" t="s">
        <v>52</v>
      </c>
      <c r="B9" s="92" t="s">
        <v>53</v>
      </c>
      <c r="D9" s="91"/>
      <c r="E9" s="90" t="s">
        <v>54</v>
      </c>
      <c r="F9" s="89" t="s">
        <v>54</v>
      </c>
      <c r="G9" s="88"/>
      <c r="H9" s="87"/>
      <c r="I9" s="41"/>
    </row>
    <row r="10" spans="1:9" x14ac:dyDescent="0.2">
      <c r="A10" s="93" t="s">
        <v>55</v>
      </c>
      <c r="B10" s="92" t="s">
        <v>53</v>
      </c>
      <c r="D10" s="42" t="s">
        <v>56</v>
      </c>
      <c r="E10" s="109" t="s">
        <v>57</v>
      </c>
      <c r="F10" s="42" t="s">
        <v>58</v>
      </c>
      <c r="G10" s="109" t="s">
        <v>59</v>
      </c>
      <c r="H10" s="105" t="s">
        <v>59</v>
      </c>
      <c r="I10" s="43" t="s">
        <v>59</v>
      </c>
    </row>
    <row r="11" spans="1:9" x14ac:dyDescent="0.2">
      <c r="A11" s="93" t="s">
        <v>60</v>
      </c>
      <c r="B11" s="92" t="s">
        <v>53</v>
      </c>
      <c r="D11" s="44" t="s">
        <v>61</v>
      </c>
      <c r="E11" s="45" t="s">
        <v>30</v>
      </c>
      <c r="F11" s="44" t="s">
        <v>62</v>
      </c>
      <c r="G11" s="103" t="s">
        <v>63</v>
      </c>
      <c r="H11" s="81" t="s">
        <v>64</v>
      </c>
      <c r="I11" s="86" t="s">
        <v>30</v>
      </c>
    </row>
    <row r="12" spans="1:9" ht="15" x14ac:dyDescent="0.25">
      <c r="A12" s="93" t="s">
        <v>65</v>
      </c>
      <c r="B12" s="92">
        <v>52685.73</v>
      </c>
      <c r="D12" s="46">
        <v>1</v>
      </c>
      <c r="E12" s="46"/>
      <c r="F12" s="46"/>
      <c r="G12" s="46"/>
      <c r="H12" s="46"/>
      <c r="I12" s="46"/>
    </row>
    <row r="13" spans="1:9" ht="15" x14ac:dyDescent="0.25">
      <c r="A13" s="93" t="s">
        <v>66</v>
      </c>
      <c r="B13" s="92">
        <v>47685.61</v>
      </c>
      <c r="D13" s="46">
        <v>1</v>
      </c>
      <c r="E13" s="46"/>
      <c r="F13" s="46"/>
      <c r="G13" s="46"/>
      <c r="H13" s="46"/>
      <c r="I13" s="46"/>
    </row>
    <row r="14" spans="1:9" ht="15" x14ac:dyDescent="0.25">
      <c r="A14" s="93" t="s">
        <v>67</v>
      </c>
      <c r="B14" s="92">
        <v>38702.71</v>
      </c>
      <c r="D14" s="46">
        <v>0.8</v>
      </c>
      <c r="E14" s="46"/>
      <c r="F14" s="46"/>
      <c r="G14" s="46"/>
      <c r="H14" s="46"/>
      <c r="I14" s="46">
        <v>0.2</v>
      </c>
    </row>
    <row r="15" spans="1:9" ht="15" x14ac:dyDescent="0.25">
      <c r="A15" s="83" t="s">
        <v>68</v>
      </c>
      <c r="B15" s="47">
        <v>7151783</v>
      </c>
      <c r="C15" s="48"/>
      <c r="D15" s="84">
        <f>D37</f>
        <v>0.45973154362416108</v>
      </c>
      <c r="E15" s="84">
        <f>E37</f>
        <v>0.44560961968680091</v>
      </c>
      <c r="F15" s="84">
        <f>F37</f>
        <v>7.550335570469799E-3</v>
      </c>
      <c r="G15" s="84">
        <f>G37</f>
        <v>0</v>
      </c>
      <c r="H15" s="84">
        <f>H37</f>
        <v>8.710850111856823E-2</v>
      </c>
      <c r="I15" s="84"/>
    </row>
    <row r="16" spans="1:9" ht="15" x14ac:dyDescent="0.25">
      <c r="A16" s="93" t="s">
        <v>69</v>
      </c>
      <c r="B16" s="92">
        <v>82412.14</v>
      </c>
      <c r="D16" s="46">
        <v>0.8</v>
      </c>
      <c r="E16" s="46"/>
      <c r="F16" s="46"/>
      <c r="G16" s="46"/>
      <c r="H16" s="46"/>
      <c r="I16" s="46">
        <v>0.2</v>
      </c>
    </row>
    <row r="17" spans="1:9" ht="15" x14ac:dyDescent="0.25">
      <c r="A17" s="93" t="s">
        <v>70</v>
      </c>
      <c r="B17" s="49">
        <v>418344.76</v>
      </c>
      <c r="D17" s="46"/>
      <c r="E17" s="46">
        <v>1</v>
      </c>
      <c r="F17" s="46"/>
      <c r="G17" s="46"/>
      <c r="H17" s="46"/>
      <c r="I17" s="46"/>
    </row>
    <row r="18" spans="1:9" ht="15" x14ac:dyDescent="0.25">
      <c r="A18" s="93" t="s">
        <v>71</v>
      </c>
      <c r="B18" s="50">
        <f>SUM(B12:B17)</f>
        <v>7791613.9499999993</v>
      </c>
      <c r="D18" s="51"/>
      <c r="E18" s="51"/>
      <c r="F18" s="51"/>
      <c r="G18" s="51"/>
      <c r="H18" s="51"/>
      <c r="I18" s="51"/>
    </row>
    <row r="19" spans="1:9" ht="15" x14ac:dyDescent="0.25">
      <c r="A19" s="93"/>
      <c r="B19" s="50"/>
      <c r="D19" s="51"/>
      <c r="E19" s="51"/>
      <c r="F19" s="51"/>
      <c r="G19" s="51"/>
      <c r="H19" s="51"/>
      <c r="I19" s="51"/>
    </row>
    <row r="20" spans="1:9" ht="39" customHeight="1" thickBot="1" x14ac:dyDescent="0.3">
      <c r="A20" s="99" t="s">
        <v>72</v>
      </c>
    </row>
    <row r="21" spans="1:9" x14ac:dyDescent="0.2">
      <c r="A21" s="80" t="s">
        <v>73</v>
      </c>
      <c r="B21" s="52"/>
      <c r="C21" s="53" t="s">
        <v>45</v>
      </c>
      <c r="D21" s="54" t="s">
        <v>46</v>
      </c>
      <c r="E21" s="54" t="s">
        <v>47</v>
      </c>
      <c r="F21" s="54" t="s">
        <v>48</v>
      </c>
      <c r="G21" s="54" t="s">
        <v>49</v>
      </c>
      <c r="H21" s="54" t="s">
        <v>50</v>
      </c>
      <c r="I21" s="107" t="s">
        <v>51</v>
      </c>
    </row>
    <row r="22" spans="1:9" x14ac:dyDescent="0.2">
      <c r="A22" s="55"/>
      <c r="B22" s="56" t="s">
        <v>74</v>
      </c>
      <c r="C22" s="48"/>
      <c r="D22" s="108"/>
      <c r="E22" s="106" t="s">
        <v>54</v>
      </c>
      <c r="F22" s="104" t="s">
        <v>54</v>
      </c>
      <c r="G22" s="57"/>
      <c r="H22" s="58"/>
      <c r="I22" s="59"/>
    </row>
    <row r="23" spans="1:9" x14ac:dyDescent="0.2">
      <c r="A23" s="55"/>
      <c r="B23" s="56" t="s">
        <v>44</v>
      </c>
      <c r="C23" s="48"/>
      <c r="D23" s="82" t="s">
        <v>56</v>
      </c>
      <c r="E23" s="85" t="s">
        <v>57</v>
      </c>
      <c r="F23" s="82" t="s">
        <v>58</v>
      </c>
      <c r="G23" s="85" t="s">
        <v>59</v>
      </c>
      <c r="H23" s="82" t="s">
        <v>59</v>
      </c>
      <c r="I23" s="60" t="s">
        <v>59</v>
      </c>
    </row>
    <row r="24" spans="1:9" x14ac:dyDescent="0.2">
      <c r="A24" s="61" t="s">
        <v>68</v>
      </c>
      <c r="B24" s="56" t="s">
        <v>75</v>
      </c>
      <c r="C24" s="48"/>
      <c r="D24" s="62" t="s">
        <v>61</v>
      </c>
      <c r="E24" s="63" t="s">
        <v>30</v>
      </c>
      <c r="F24" s="62" t="s">
        <v>62</v>
      </c>
      <c r="G24" s="63" t="s">
        <v>63</v>
      </c>
      <c r="H24" s="62" t="s">
        <v>64</v>
      </c>
      <c r="I24" s="64" t="s">
        <v>30</v>
      </c>
    </row>
    <row r="25" spans="1:9" x14ac:dyDescent="0.2">
      <c r="A25" s="55"/>
      <c r="B25" s="48"/>
      <c r="C25" s="48"/>
      <c r="D25" s="48"/>
      <c r="E25" s="48"/>
      <c r="F25" s="48"/>
      <c r="G25" s="48"/>
      <c r="H25" s="48"/>
      <c r="I25" s="65"/>
    </row>
    <row r="26" spans="1:9" x14ac:dyDescent="0.2">
      <c r="A26" s="55" t="s">
        <v>76</v>
      </c>
      <c r="B26" s="47">
        <v>645</v>
      </c>
      <c r="C26" s="47"/>
      <c r="D26" s="47">
        <f>B26</f>
        <v>645</v>
      </c>
      <c r="E26" s="47"/>
      <c r="F26" s="47"/>
      <c r="G26" s="47"/>
      <c r="H26" s="47"/>
      <c r="I26" s="40"/>
    </row>
    <row r="27" spans="1:9" x14ac:dyDescent="0.2">
      <c r="A27" s="55" t="s">
        <v>77</v>
      </c>
      <c r="B27" s="47">
        <v>94</v>
      </c>
      <c r="C27" s="47"/>
      <c r="D27" s="47"/>
      <c r="E27" s="66">
        <f>B27</f>
        <v>94</v>
      </c>
      <c r="F27" s="47"/>
      <c r="G27" s="47"/>
      <c r="H27" s="47"/>
      <c r="I27" s="40"/>
    </row>
    <row r="28" spans="1:9" x14ac:dyDescent="0.2">
      <c r="A28" s="55" t="s">
        <v>78</v>
      </c>
      <c r="B28" s="47">
        <v>3093</v>
      </c>
      <c r="C28" s="47"/>
      <c r="D28" s="47"/>
      <c r="E28" s="66">
        <f>B28</f>
        <v>3093</v>
      </c>
      <c r="F28" s="47"/>
      <c r="G28" s="47"/>
      <c r="H28" s="47"/>
      <c r="I28" s="40"/>
    </row>
    <row r="29" spans="1:9" x14ac:dyDescent="0.2">
      <c r="A29" s="55" t="s">
        <v>79</v>
      </c>
      <c r="B29" s="47">
        <v>54</v>
      </c>
      <c r="C29" s="47"/>
      <c r="D29" s="47"/>
      <c r="E29" s="47"/>
      <c r="F29" s="47">
        <f>B29</f>
        <v>54</v>
      </c>
      <c r="G29" s="47"/>
      <c r="H29" s="47"/>
      <c r="I29" s="40"/>
    </row>
    <row r="30" spans="1:9" x14ac:dyDescent="0.2">
      <c r="A30" s="55" t="s">
        <v>80</v>
      </c>
      <c r="B30" s="47">
        <v>130</v>
      </c>
      <c r="C30" s="47"/>
      <c r="D30" s="47"/>
      <c r="E30" s="47"/>
      <c r="F30" s="47"/>
      <c r="G30" s="47"/>
      <c r="H30" s="47">
        <f>B30</f>
        <v>130</v>
      </c>
      <c r="I30" s="40"/>
    </row>
    <row r="31" spans="1:9" x14ac:dyDescent="0.2">
      <c r="A31" s="55" t="s">
        <v>81</v>
      </c>
      <c r="B31" s="47">
        <v>2587</v>
      </c>
      <c r="C31" s="47"/>
      <c r="D31" s="47">
        <f>B31</f>
        <v>2587</v>
      </c>
      <c r="E31" s="47"/>
      <c r="F31" s="47"/>
      <c r="G31" s="47"/>
      <c r="H31" s="47"/>
      <c r="I31" s="40"/>
    </row>
    <row r="32" spans="1:9" x14ac:dyDescent="0.2">
      <c r="A32" s="55" t="s">
        <v>82</v>
      </c>
      <c r="B32" s="47">
        <v>51</v>
      </c>
      <c r="C32" s="47"/>
      <c r="D32" s="47">
        <f>B32</f>
        <v>51</v>
      </c>
      <c r="E32" s="47"/>
      <c r="F32" s="47"/>
      <c r="G32" s="47"/>
      <c r="H32" s="47"/>
      <c r="I32" s="40"/>
    </row>
    <row r="33" spans="1:10" x14ac:dyDescent="0.2">
      <c r="A33" s="55" t="s">
        <v>83</v>
      </c>
      <c r="B33" s="47">
        <v>493</v>
      </c>
      <c r="C33" s="47"/>
      <c r="D33" s="47"/>
      <c r="E33" s="47"/>
      <c r="F33" s="47"/>
      <c r="G33" s="47"/>
      <c r="H33" s="47">
        <f>B33</f>
        <v>493</v>
      </c>
      <c r="I33" s="40"/>
    </row>
    <row r="34" spans="1:10" x14ac:dyDescent="0.2">
      <c r="A34" s="55" t="s">
        <v>84</v>
      </c>
      <c r="B34" s="67">
        <v>5</v>
      </c>
      <c r="C34" s="67"/>
      <c r="D34" s="67">
        <f>B34</f>
        <v>5</v>
      </c>
      <c r="E34" s="67"/>
      <c r="F34" s="67"/>
      <c r="G34" s="67"/>
      <c r="H34" s="67"/>
      <c r="I34" s="68"/>
    </row>
    <row r="35" spans="1:10" x14ac:dyDescent="0.2">
      <c r="A35" s="55" t="s">
        <v>85</v>
      </c>
      <c r="B35" s="47">
        <f t="shared" ref="B35:I35" si="0">SUM(B26:B34)</f>
        <v>7152</v>
      </c>
      <c r="C35" s="47">
        <f t="shared" si="0"/>
        <v>0</v>
      </c>
      <c r="D35" s="47">
        <f t="shared" si="0"/>
        <v>3288</v>
      </c>
      <c r="E35" s="47">
        <f t="shared" si="0"/>
        <v>3187</v>
      </c>
      <c r="F35" s="47">
        <f t="shared" si="0"/>
        <v>54</v>
      </c>
      <c r="G35" s="47">
        <f t="shared" si="0"/>
        <v>0</v>
      </c>
      <c r="H35" s="47">
        <f t="shared" si="0"/>
        <v>623</v>
      </c>
      <c r="I35" s="40">
        <f t="shared" si="0"/>
        <v>0</v>
      </c>
    </row>
    <row r="36" spans="1:10" x14ac:dyDescent="0.2">
      <c r="A36" s="55"/>
      <c r="B36" s="48"/>
      <c r="C36" s="48"/>
      <c r="D36" s="48"/>
      <c r="E36" s="48"/>
      <c r="F36" s="48"/>
      <c r="G36" s="48"/>
      <c r="H36" s="48"/>
      <c r="I36" s="65"/>
    </row>
    <row r="37" spans="1:10" ht="13.5" thickBot="1" x14ac:dyDescent="0.25">
      <c r="A37" s="69"/>
      <c r="B37" s="70" t="s">
        <v>86</v>
      </c>
      <c r="C37" s="70"/>
      <c r="D37" s="71">
        <f t="shared" ref="D37:I37" si="1">D35/$B35</f>
        <v>0.45973154362416108</v>
      </c>
      <c r="E37" s="72">
        <f t="shared" si="1"/>
        <v>0.44560961968680091</v>
      </c>
      <c r="F37" s="72">
        <f t="shared" si="1"/>
        <v>7.550335570469799E-3</v>
      </c>
      <c r="G37" s="72">
        <f t="shared" si="1"/>
        <v>0</v>
      </c>
      <c r="H37" s="72">
        <f t="shared" si="1"/>
        <v>8.710850111856823E-2</v>
      </c>
      <c r="I37" s="73">
        <f t="shared" si="1"/>
        <v>0</v>
      </c>
    </row>
    <row r="38" spans="1:10" x14ac:dyDescent="0.2">
      <c r="A38" s="100"/>
    </row>
    <row r="39" spans="1:10" x14ac:dyDescent="0.2">
      <c r="A39" s="100"/>
    </row>
    <row r="40" spans="1:10" ht="41.25" customHeight="1" x14ac:dyDescent="0.25">
      <c r="A40" s="99" t="s">
        <v>87</v>
      </c>
    </row>
    <row r="41" spans="1:10" x14ac:dyDescent="0.2">
      <c r="A41" s="100"/>
    </row>
    <row r="42" spans="1:10" s="74" customFormat="1" x14ac:dyDescent="0.2">
      <c r="C42" s="96" t="s">
        <v>45</v>
      </c>
      <c r="D42" s="95" t="s">
        <v>46</v>
      </c>
      <c r="E42" s="95" t="s">
        <v>47</v>
      </c>
      <c r="F42" s="94" t="s">
        <v>48</v>
      </c>
      <c r="G42" s="94" t="s">
        <v>49</v>
      </c>
      <c r="H42" s="94" t="s">
        <v>50</v>
      </c>
      <c r="I42" s="94" t="s">
        <v>51</v>
      </c>
    </row>
    <row r="43" spans="1:10" s="74" customFormat="1" x14ac:dyDescent="0.2">
      <c r="D43" s="91"/>
      <c r="E43" s="90" t="s">
        <v>54</v>
      </c>
      <c r="F43" s="89" t="s">
        <v>54</v>
      </c>
      <c r="G43" s="88"/>
      <c r="H43" s="87"/>
      <c r="I43" s="41"/>
    </row>
    <row r="44" spans="1:10" s="74" customFormat="1" x14ac:dyDescent="0.2">
      <c r="D44" s="42" t="s">
        <v>56</v>
      </c>
      <c r="E44" s="109" t="s">
        <v>57</v>
      </c>
      <c r="F44" s="42" t="s">
        <v>58</v>
      </c>
      <c r="G44" s="109" t="s">
        <v>59</v>
      </c>
      <c r="H44" s="105" t="s">
        <v>59</v>
      </c>
      <c r="I44" s="43" t="s">
        <v>59</v>
      </c>
    </row>
    <row r="45" spans="1:10" x14ac:dyDescent="0.2">
      <c r="A45" s="101" t="s">
        <v>88</v>
      </c>
      <c r="D45" s="44" t="s">
        <v>61</v>
      </c>
      <c r="E45" s="45" t="s">
        <v>30</v>
      </c>
      <c r="F45" s="44" t="s">
        <v>62</v>
      </c>
      <c r="G45" s="103" t="s">
        <v>63</v>
      </c>
      <c r="H45" s="81" t="s">
        <v>64</v>
      </c>
      <c r="I45" s="86" t="s">
        <v>30</v>
      </c>
    </row>
    <row r="46" spans="1:10" x14ac:dyDescent="0.2">
      <c r="A46" s="93" t="s">
        <v>60</v>
      </c>
      <c r="J46" s="92"/>
    </row>
    <row r="47" spans="1:10" ht="15" x14ac:dyDescent="0.25">
      <c r="A47" s="93" t="s">
        <v>65</v>
      </c>
      <c r="B47" s="50">
        <f t="shared" ref="B47:B52" si="2">B12</f>
        <v>52685.73</v>
      </c>
      <c r="C47" s="50"/>
      <c r="D47" s="50">
        <f t="shared" ref="D47:I52" si="3">D12*$B12</f>
        <v>52685.73</v>
      </c>
      <c r="E47" s="50">
        <f t="shared" si="3"/>
        <v>0</v>
      </c>
      <c r="F47" s="50">
        <f t="shared" si="3"/>
        <v>0</v>
      </c>
      <c r="G47" s="50">
        <f t="shared" si="3"/>
        <v>0</v>
      </c>
      <c r="H47" s="50">
        <f t="shared" si="3"/>
        <v>0</v>
      </c>
      <c r="I47" s="50">
        <f t="shared" si="3"/>
        <v>0</v>
      </c>
      <c r="J47" s="92"/>
    </row>
    <row r="48" spans="1:10" ht="15" x14ac:dyDescent="0.25">
      <c r="A48" s="93" t="s">
        <v>66</v>
      </c>
      <c r="B48" s="50">
        <f t="shared" si="2"/>
        <v>47685.61</v>
      </c>
      <c r="C48" s="50"/>
      <c r="D48" s="50">
        <f t="shared" si="3"/>
        <v>47685.61</v>
      </c>
      <c r="E48" s="50">
        <f t="shared" si="3"/>
        <v>0</v>
      </c>
      <c r="F48" s="50">
        <f t="shared" si="3"/>
        <v>0</v>
      </c>
      <c r="G48" s="50">
        <f t="shared" si="3"/>
        <v>0</v>
      </c>
      <c r="H48" s="50">
        <f t="shared" si="3"/>
        <v>0</v>
      </c>
      <c r="I48" s="50">
        <f t="shared" si="3"/>
        <v>0</v>
      </c>
      <c r="J48" s="92"/>
    </row>
    <row r="49" spans="1:10" ht="15" x14ac:dyDescent="0.25">
      <c r="A49" s="93" t="s">
        <v>67</v>
      </c>
      <c r="B49" s="50">
        <f t="shared" si="2"/>
        <v>38702.71</v>
      </c>
      <c r="C49" s="50"/>
      <c r="D49" s="50">
        <f t="shared" si="3"/>
        <v>30962.168000000001</v>
      </c>
      <c r="E49" s="50">
        <f t="shared" si="3"/>
        <v>0</v>
      </c>
      <c r="F49" s="50">
        <f t="shared" si="3"/>
        <v>0</v>
      </c>
      <c r="G49" s="50">
        <f t="shared" si="3"/>
        <v>0</v>
      </c>
      <c r="H49" s="50">
        <f t="shared" si="3"/>
        <v>0</v>
      </c>
      <c r="I49" s="50">
        <f t="shared" si="3"/>
        <v>7740.5420000000004</v>
      </c>
      <c r="J49" s="92"/>
    </row>
    <row r="50" spans="1:10" ht="15" x14ac:dyDescent="0.25">
      <c r="A50" s="93" t="s">
        <v>89</v>
      </c>
      <c r="B50" s="50">
        <f t="shared" si="2"/>
        <v>7151783</v>
      </c>
      <c r="C50" s="50"/>
      <c r="D50" s="50">
        <f t="shared" si="3"/>
        <v>3287900.2382550337</v>
      </c>
      <c r="E50" s="50">
        <f t="shared" si="3"/>
        <v>3186903.302712528</v>
      </c>
      <c r="F50" s="50">
        <f t="shared" si="3"/>
        <v>53998.361577181211</v>
      </c>
      <c r="G50" s="50">
        <f t="shared" si="3"/>
        <v>0</v>
      </c>
      <c r="H50" s="50">
        <f t="shared" si="3"/>
        <v>622981.0974552572</v>
      </c>
      <c r="I50" s="50">
        <f t="shared" si="3"/>
        <v>0</v>
      </c>
      <c r="J50" s="92"/>
    </row>
    <row r="51" spans="1:10" ht="15" x14ac:dyDescent="0.25">
      <c r="A51" s="93" t="s">
        <v>69</v>
      </c>
      <c r="B51" s="50">
        <f t="shared" si="2"/>
        <v>82412.14</v>
      </c>
      <c r="C51" s="50"/>
      <c r="D51" s="50">
        <f t="shared" si="3"/>
        <v>65929.712</v>
      </c>
      <c r="E51" s="50">
        <f t="shared" si="3"/>
        <v>0</v>
      </c>
      <c r="F51" s="50">
        <f t="shared" si="3"/>
        <v>0</v>
      </c>
      <c r="G51" s="50">
        <f t="shared" si="3"/>
        <v>0</v>
      </c>
      <c r="H51" s="50">
        <f t="shared" si="3"/>
        <v>0</v>
      </c>
      <c r="I51" s="50">
        <f t="shared" si="3"/>
        <v>16482.428</v>
      </c>
      <c r="J51" s="92"/>
    </row>
    <row r="52" spans="1:10" ht="15" x14ac:dyDescent="0.25">
      <c r="A52" s="93" t="s">
        <v>70</v>
      </c>
      <c r="B52" s="75">
        <f t="shared" si="2"/>
        <v>418344.76</v>
      </c>
      <c r="C52" s="50"/>
      <c r="D52" s="75">
        <f t="shared" si="3"/>
        <v>0</v>
      </c>
      <c r="E52" s="75">
        <f t="shared" si="3"/>
        <v>418344.76</v>
      </c>
      <c r="F52" s="75">
        <f t="shared" si="3"/>
        <v>0</v>
      </c>
      <c r="G52" s="75">
        <f t="shared" si="3"/>
        <v>0</v>
      </c>
      <c r="H52" s="75">
        <f t="shared" si="3"/>
        <v>0</v>
      </c>
      <c r="I52" s="75">
        <f t="shared" si="3"/>
        <v>0</v>
      </c>
      <c r="J52" s="92"/>
    </row>
    <row r="53" spans="1:10" ht="15" x14ac:dyDescent="0.25">
      <c r="A53" s="93" t="s">
        <v>71</v>
      </c>
      <c r="B53" s="50">
        <f>SUM(D53:I53)</f>
        <v>7791613.9500000002</v>
      </c>
      <c r="C53" s="50"/>
      <c r="D53" s="76">
        <f t="shared" ref="D53:I53" si="4">SUM(D47:D52)</f>
        <v>3485163.4582550335</v>
      </c>
      <c r="E53" s="76">
        <f t="shared" si="4"/>
        <v>3605248.0627125278</v>
      </c>
      <c r="F53" s="76">
        <f t="shared" si="4"/>
        <v>53998.361577181211</v>
      </c>
      <c r="G53" s="76">
        <f t="shared" si="4"/>
        <v>0</v>
      </c>
      <c r="H53" s="76">
        <f t="shared" si="4"/>
        <v>622981.0974552572</v>
      </c>
      <c r="I53" s="76">
        <f t="shared" si="4"/>
        <v>24222.97</v>
      </c>
    </row>
    <row r="54" spans="1:10" x14ac:dyDescent="0.2">
      <c r="A54" s="93"/>
    </row>
    <row r="55" spans="1:10" x14ac:dyDescent="0.2">
      <c r="A55" s="93"/>
    </row>
    <row r="56" spans="1:10" ht="39" customHeight="1" x14ac:dyDescent="0.25">
      <c r="A56" s="99" t="s">
        <v>90</v>
      </c>
    </row>
    <row r="57" spans="1:10" x14ac:dyDescent="0.2">
      <c r="A57" s="93"/>
    </row>
    <row r="58" spans="1:10" x14ac:dyDescent="0.2">
      <c r="A58" s="93"/>
    </row>
    <row r="59" spans="1:10" x14ac:dyDescent="0.2">
      <c r="A59" s="93"/>
    </row>
    <row r="60" spans="1:10" ht="15" x14ac:dyDescent="0.25">
      <c r="A60" s="101" t="s">
        <v>91</v>
      </c>
      <c r="D60" s="77">
        <v>0.25900000000000001</v>
      </c>
      <c r="E60" s="77">
        <v>0</v>
      </c>
      <c r="F60" s="77">
        <v>0</v>
      </c>
      <c r="G60" s="77">
        <v>0.31</v>
      </c>
      <c r="H60" s="77">
        <v>0.40100000000000002</v>
      </c>
      <c r="I60" s="78">
        <v>0</v>
      </c>
    </row>
    <row r="61" spans="1:10" ht="51" x14ac:dyDescent="0.2">
      <c r="D61" s="204" t="s">
        <v>178</v>
      </c>
      <c r="H61" s="204" t="s">
        <v>177</v>
      </c>
    </row>
    <row r="62" spans="1:10" x14ac:dyDescent="0.2">
      <c r="A62" s="223" t="s">
        <v>92</v>
      </c>
      <c r="B62" s="224">
        <f>SUM(D62:I62)</f>
        <v>1152472.7557676118</v>
      </c>
      <c r="C62" s="225"/>
      <c r="D62" s="224">
        <f t="shared" ref="D62:I62" si="5">D53*D60</f>
        <v>902657.33568805375</v>
      </c>
      <c r="E62" s="224">
        <f t="shared" si="5"/>
        <v>0</v>
      </c>
      <c r="F62" s="224">
        <f t="shared" si="5"/>
        <v>0</v>
      </c>
      <c r="G62" s="224">
        <f t="shared" si="5"/>
        <v>0</v>
      </c>
      <c r="H62" s="224">
        <f t="shared" si="5"/>
        <v>249815.42007955816</v>
      </c>
      <c r="I62" s="226">
        <f t="shared" si="5"/>
        <v>0</v>
      </c>
    </row>
    <row r="64" spans="1:10" ht="39" customHeight="1" x14ac:dyDescent="0.25">
      <c r="A64" s="79" t="s">
        <v>93</v>
      </c>
    </row>
    <row r="65" spans="1:6" ht="12.75" customHeight="1" x14ac:dyDescent="0.2"/>
    <row r="66" spans="1:6" ht="15" x14ac:dyDescent="0.25">
      <c r="A66" s="111" t="s">
        <v>94</v>
      </c>
      <c r="B66" s="112">
        <f>B62</f>
        <v>1152472.7557676118</v>
      </c>
      <c r="C66" s="98" t="s">
        <v>95</v>
      </c>
      <c r="D66" s="113">
        <f>B62/B53</f>
        <v>0.14791194265568197</v>
      </c>
      <c r="E66" s="101" t="s">
        <v>96</v>
      </c>
      <c r="F66" s="156" t="s">
        <v>218</v>
      </c>
    </row>
    <row r="67" spans="1:6" x14ac:dyDescent="0.2">
      <c r="B67" s="114">
        <f>B53</f>
        <v>7791613.9500000002</v>
      </c>
    </row>
    <row r="97" spans="4:9" s="74" customFormat="1" ht="15" x14ac:dyDescent="0.25">
      <c r="D97" s="115"/>
      <c r="E97" s="116"/>
      <c r="F97" s="116"/>
      <c r="G97" s="116"/>
      <c r="H97" s="116"/>
      <c r="I97" s="116"/>
    </row>
  </sheetData>
  <mergeCells count="1">
    <mergeCell ref="D6:I6"/>
  </mergeCells>
  <pageMargins left="0.7" right="0.7" top="1" bottom="1" header="0.3" footer="0.5"/>
  <pageSetup scale="60" orientation="landscape" r:id="rId1"/>
  <headerFooter>
    <oddFooter xml:space="preserve">&amp;R&amp;"Times New Roman,Bold"&amp;12Attachment Number 2 to Response to KU KIUC-2  Question No. 18(b)
Page &amp;P of &amp;N
Scott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25"/>
  <sheetViews>
    <sheetView tabSelected="1" workbookViewId="0">
      <selection activeCell="A18" sqref="A18"/>
    </sheetView>
  </sheetViews>
  <sheetFormatPr defaultRowHeight="12.75" x14ac:dyDescent="0.2"/>
  <cols>
    <col min="1" max="1" width="48.7109375" style="101" customWidth="1"/>
    <col min="2" max="2" width="19" style="101" customWidth="1"/>
    <col min="3" max="3" width="9.85546875" style="101" customWidth="1"/>
    <col min="4" max="4" width="12.85546875" style="101" bestFit="1" customWidth="1"/>
    <col min="5" max="5" width="11.28515625" style="101" bestFit="1" customWidth="1"/>
    <col min="6" max="6" width="8.85546875" style="101" bestFit="1" customWidth="1"/>
    <col min="7" max="7" width="6.28515625" style="101" bestFit="1" customWidth="1"/>
    <col min="8" max="8" width="9.7109375" style="101" bestFit="1" customWidth="1"/>
    <col min="9" max="9" width="7.42578125" style="101" bestFit="1" customWidth="1"/>
    <col min="10" max="256" width="9.140625" style="101"/>
    <col min="257" max="257" width="73.42578125" style="101" customWidth="1"/>
    <col min="258" max="258" width="19" style="101" customWidth="1"/>
    <col min="259" max="259" width="9.85546875" style="101" customWidth="1"/>
    <col min="260" max="260" width="12.85546875" style="101" bestFit="1" customWidth="1"/>
    <col min="261" max="261" width="11.28515625" style="101" bestFit="1" customWidth="1"/>
    <col min="262" max="262" width="8.85546875" style="101" bestFit="1" customWidth="1"/>
    <col min="263" max="263" width="6.28515625" style="101" bestFit="1" customWidth="1"/>
    <col min="264" max="264" width="9.7109375" style="101" bestFit="1" customWidth="1"/>
    <col min="265" max="265" width="7.42578125" style="101" bestFit="1" customWidth="1"/>
    <col min="266" max="512" width="9.140625" style="101"/>
    <col min="513" max="513" width="73.42578125" style="101" customWidth="1"/>
    <col min="514" max="514" width="19" style="101" customWidth="1"/>
    <col min="515" max="515" width="9.85546875" style="101" customWidth="1"/>
    <col min="516" max="516" width="12.85546875" style="101" bestFit="1" customWidth="1"/>
    <col min="517" max="517" width="11.28515625" style="101" bestFit="1" customWidth="1"/>
    <col min="518" max="518" width="8.85546875" style="101" bestFit="1" customWidth="1"/>
    <col min="519" max="519" width="6.28515625" style="101" bestFit="1" customWidth="1"/>
    <col min="520" max="520" width="9.7109375" style="101" bestFit="1" customWidth="1"/>
    <col min="521" max="521" width="7.42578125" style="101" bestFit="1" customWidth="1"/>
    <col min="522" max="768" width="9.140625" style="101"/>
    <col min="769" max="769" width="73.42578125" style="101" customWidth="1"/>
    <col min="770" max="770" width="19" style="101" customWidth="1"/>
    <col min="771" max="771" width="9.85546875" style="101" customWidth="1"/>
    <col min="772" max="772" width="12.85546875" style="101" bestFit="1" customWidth="1"/>
    <col min="773" max="773" width="11.28515625" style="101" bestFit="1" customWidth="1"/>
    <col min="774" max="774" width="8.85546875" style="101" bestFit="1" customWidth="1"/>
    <col min="775" max="775" width="6.28515625" style="101" bestFit="1" customWidth="1"/>
    <col min="776" max="776" width="9.7109375" style="101" bestFit="1" customWidth="1"/>
    <col min="777" max="777" width="7.42578125" style="101" bestFit="1" customWidth="1"/>
    <col min="778" max="1024" width="9.140625" style="101"/>
    <col min="1025" max="1025" width="73.42578125" style="101" customWidth="1"/>
    <col min="1026" max="1026" width="19" style="101" customWidth="1"/>
    <col min="1027" max="1027" width="9.85546875" style="101" customWidth="1"/>
    <col min="1028" max="1028" width="12.85546875" style="101" bestFit="1" customWidth="1"/>
    <col min="1029" max="1029" width="11.28515625" style="101" bestFit="1" customWidth="1"/>
    <col min="1030" max="1030" width="8.85546875" style="101" bestFit="1" customWidth="1"/>
    <col min="1031" max="1031" width="6.28515625" style="101" bestFit="1" customWidth="1"/>
    <col min="1032" max="1032" width="9.7109375" style="101" bestFit="1" customWidth="1"/>
    <col min="1033" max="1033" width="7.42578125" style="101" bestFit="1" customWidth="1"/>
    <col min="1034" max="1280" width="9.140625" style="101"/>
    <col min="1281" max="1281" width="73.42578125" style="101" customWidth="1"/>
    <col min="1282" max="1282" width="19" style="101" customWidth="1"/>
    <col min="1283" max="1283" width="9.85546875" style="101" customWidth="1"/>
    <col min="1284" max="1284" width="12.85546875" style="101" bestFit="1" customWidth="1"/>
    <col min="1285" max="1285" width="11.28515625" style="101" bestFit="1" customWidth="1"/>
    <col min="1286" max="1286" width="8.85546875" style="101" bestFit="1" customWidth="1"/>
    <col min="1287" max="1287" width="6.28515625" style="101" bestFit="1" customWidth="1"/>
    <col min="1288" max="1288" width="9.7109375" style="101" bestFit="1" customWidth="1"/>
    <col min="1289" max="1289" width="7.42578125" style="101" bestFit="1" customWidth="1"/>
    <col min="1290" max="1536" width="9.140625" style="101"/>
    <col min="1537" max="1537" width="73.42578125" style="101" customWidth="1"/>
    <col min="1538" max="1538" width="19" style="101" customWidth="1"/>
    <col min="1539" max="1539" width="9.85546875" style="101" customWidth="1"/>
    <col min="1540" max="1540" width="12.85546875" style="101" bestFit="1" customWidth="1"/>
    <col min="1541" max="1541" width="11.28515625" style="101" bestFit="1" customWidth="1"/>
    <col min="1542" max="1542" width="8.85546875" style="101" bestFit="1" customWidth="1"/>
    <col min="1543" max="1543" width="6.28515625" style="101" bestFit="1" customWidth="1"/>
    <col min="1544" max="1544" width="9.7109375" style="101" bestFit="1" customWidth="1"/>
    <col min="1545" max="1545" width="7.42578125" style="101" bestFit="1" customWidth="1"/>
    <col min="1546" max="1792" width="9.140625" style="101"/>
    <col min="1793" max="1793" width="73.42578125" style="101" customWidth="1"/>
    <col min="1794" max="1794" width="19" style="101" customWidth="1"/>
    <col min="1795" max="1795" width="9.85546875" style="101" customWidth="1"/>
    <col min="1796" max="1796" width="12.85546875" style="101" bestFit="1" customWidth="1"/>
    <col min="1797" max="1797" width="11.28515625" style="101" bestFit="1" customWidth="1"/>
    <col min="1798" max="1798" width="8.85546875" style="101" bestFit="1" customWidth="1"/>
    <col min="1799" max="1799" width="6.28515625" style="101" bestFit="1" customWidth="1"/>
    <col min="1800" max="1800" width="9.7109375" style="101" bestFit="1" customWidth="1"/>
    <col min="1801" max="1801" width="7.42578125" style="101" bestFit="1" customWidth="1"/>
    <col min="1802" max="2048" width="9.140625" style="101"/>
    <col min="2049" max="2049" width="73.42578125" style="101" customWidth="1"/>
    <col min="2050" max="2050" width="19" style="101" customWidth="1"/>
    <col min="2051" max="2051" width="9.85546875" style="101" customWidth="1"/>
    <col min="2052" max="2052" width="12.85546875" style="101" bestFit="1" customWidth="1"/>
    <col min="2053" max="2053" width="11.28515625" style="101" bestFit="1" customWidth="1"/>
    <col min="2054" max="2054" width="8.85546875" style="101" bestFit="1" customWidth="1"/>
    <col min="2055" max="2055" width="6.28515625" style="101" bestFit="1" customWidth="1"/>
    <col min="2056" max="2056" width="9.7109375" style="101" bestFit="1" customWidth="1"/>
    <col min="2057" max="2057" width="7.42578125" style="101" bestFit="1" customWidth="1"/>
    <col min="2058" max="2304" width="9.140625" style="101"/>
    <col min="2305" max="2305" width="73.42578125" style="101" customWidth="1"/>
    <col min="2306" max="2306" width="19" style="101" customWidth="1"/>
    <col min="2307" max="2307" width="9.85546875" style="101" customWidth="1"/>
    <col min="2308" max="2308" width="12.85546875" style="101" bestFit="1" customWidth="1"/>
    <col min="2309" max="2309" width="11.28515625" style="101" bestFit="1" customWidth="1"/>
    <col min="2310" max="2310" width="8.85546875" style="101" bestFit="1" customWidth="1"/>
    <col min="2311" max="2311" width="6.28515625" style="101" bestFit="1" customWidth="1"/>
    <col min="2312" max="2312" width="9.7109375" style="101" bestFit="1" customWidth="1"/>
    <col min="2313" max="2313" width="7.42578125" style="101" bestFit="1" customWidth="1"/>
    <col min="2314" max="2560" width="9.140625" style="101"/>
    <col min="2561" max="2561" width="73.42578125" style="101" customWidth="1"/>
    <col min="2562" max="2562" width="19" style="101" customWidth="1"/>
    <col min="2563" max="2563" width="9.85546875" style="101" customWidth="1"/>
    <col min="2564" max="2564" width="12.85546875" style="101" bestFit="1" customWidth="1"/>
    <col min="2565" max="2565" width="11.28515625" style="101" bestFit="1" customWidth="1"/>
    <col min="2566" max="2566" width="8.85546875" style="101" bestFit="1" customWidth="1"/>
    <col min="2567" max="2567" width="6.28515625" style="101" bestFit="1" customWidth="1"/>
    <col min="2568" max="2568" width="9.7109375" style="101" bestFit="1" customWidth="1"/>
    <col min="2569" max="2569" width="7.42578125" style="101" bestFit="1" customWidth="1"/>
    <col min="2570" max="2816" width="9.140625" style="101"/>
    <col min="2817" max="2817" width="73.42578125" style="101" customWidth="1"/>
    <col min="2818" max="2818" width="19" style="101" customWidth="1"/>
    <col min="2819" max="2819" width="9.85546875" style="101" customWidth="1"/>
    <col min="2820" max="2820" width="12.85546875" style="101" bestFit="1" customWidth="1"/>
    <col min="2821" max="2821" width="11.28515625" style="101" bestFit="1" customWidth="1"/>
    <col min="2822" max="2822" width="8.85546875" style="101" bestFit="1" customWidth="1"/>
    <col min="2823" max="2823" width="6.28515625" style="101" bestFit="1" customWidth="1"/>
    <col min="2824" max="2824" width="9.7109375" style="101" bestFit="1" customWidth="1"/>
    <col min="2825" max="2825" width="7.42578125" style="101" bestFit="1" customWidth="1"/>
    <col min="2826" max="3072" width="9.140625" style="101"/>
    <col min="3073" max="3073" width="73.42578125" style="101" customWidth="1"/>
    <col min="3074" max="3074" width="19" style="101" customWidth="1"/>
    <col min="3075" max="3075" width="9.85546875" style="101" customWidth="1"/>
    <col min="3076" max="3076" width="12.85546875" style="101" bestFit="1" customWidth="1"/>
    <col min="3077" max="3077" width="11.28515625" style="101" bestFit="1" customWidth="1"/>
    <col min="3078" max="3078" width="8.85546875" style="101" bestFit="1" customWidth="1"/>
    <col min="3079" max="3079" width="6.28515625" style="101" bestFit="1" customWidth="1"/>
    <col min="3080" max="3080" width="9.7109375" style="101" bestFit="1" customWidth="1"/>
    <col min="3081" max="3081" width="7.42578125" style="101" bestFit="1" customWidth="1"/>
    <col min="3082" max="3328" width="9.140625" style="101"/>
    <col min="3329" max="3329" width="73.42578125" style="101" customWidth="1"/>
    <col min="3330" max="3330" width="19" style="101" customWidth="1"/>
    <col min="3331" max="3331" width="9.85546875" style="101" customWidth="1"/>
    <col min="3332" max="3332" width="12.85546875" style="101" bestFit="1" customWidth="1"/>
    <col min="3333" max="3333" width="11.28515625" style="101" bestFit="1" customWidth="1"/>
    <col min="3334" max="3334" width="8.85546875" style="101" bestFit="1" customWidth="1"/>
    <col min="3335" max="3335" width="6.28515625" style="101" bestFit="1" customWidth="1"/>
    <col min="3336" max="3336" width="9.7109375" style="101" bestFit="1" customWidth="1"/>
    <col min="3337" max="3337" width="7.42578125" style="101" bestFit="1" customWidth="1"/>
    <col min="3338" max="3584" width="9.140625" style="101"/>
    <col min="3585" max="3585" width="73.42578125" style="101" customWidth="1"/>
    <col min="3586" max="3586" width="19" style="101" customWidth="1"/>
    <col min="3587" max="3587" width="9.85546875" style="101" customWidth="1"/>
    <col min="3588" max="3588" width="12.85546875" style="101" bestFit="1" customWidth="1"/>
    <col min="3589" max="3589" width="11.28515625" style="101" bestFit="1" customWidth="1"/>
    <col min="3590" max="3590" width="8.85546875" style="101" bestFit="1" customWidth="1"/>
    <col min="3591" max="3591" width="6.28515625" style="101" bestFit="1" customWidth="1"/>
    <col min="3592" max="3592" width="9.7109375" style="101" bestFit="1" customWidth="1"/>
    <col min="3593" max="3593" width="7.42578125" style="101" bestFit="1" customWidth="1"/>
    <col min="3594" max="3840" width="9.140625" style="101"/>
    <col min="3841" max="3841" width="73.42578125" style="101" customWidth="1"/>
    <col min="3842" max="3842" width="19" style="101" customWidth="1"/>
    <col min="3843" max="3843" width="9.85546875" style="101" customWidth="1"/>
    <col min="3844" max="3844" width="12.85546875" style="101" bestFit="1" customWidth="1"/>
    <col min="3845" max="3845" width="11.28515625" style="101" bestFit="1" customWidth="1"/>
    <col min="3846" max="3846" width="8.85546875" style="101" bestFit="1" customWidth="1"/>
    <col min="3847" max="3847" width="6.28515625" style="101" bestFit="1" customWidth="1"/>
    <col min="3848" max="3848" width="9.7109375" style="101" bestFit="1" customWidth="1"/>
    <col min="3849" max="3849" width="7.42578125" style="101" bestFit="1" customWidth="1"/>
    <col min="3850" max="4096" width="9.140625" style="101"/>
    <col min="4097" max="4097" width="73.42578125" style="101" customWidth="1"/>
    <col min="4098" max="4098" width="19" style="101" customWidth="1"/>
    <col min="4099" max="4099" width="9.85546875" style="101" customWidth="1"/>
    <col min="4100" max="4100" width="12.85546875" style="101" bestFit="1" customWidth="1"/>
    <col min="4101" max="4101" width="11.28515625" style="101" bestFit="1" customWidth="1"/>
    <col min="4102" max="4102" width="8.85546875" style="101" bestFit="1" customWidth="1"/>
    <col min="4103" max="4103" width="6.28515625" style="101" bestFit="1" customWidth="1"/>
    <col min="4104" max="4104" width="9.7109375" style="101" bestFit="1" customWidth="1"/>
    <col min="4105" max="4105" width="7.42578125" style="101" bestFit="1" customWidth="1"/>
    <col min="4106" max="4352" width="9.140625" style="101"/>
    <col min="4353" max="4353" width="73.42578125" style="101" customWidth="1"/>
    <col min="4354" max="4354" width="19" style="101" customWidth="1"/>
    <col min="4355" max="4355" width="9.85546875" style="101" customWidth="1"/>
    <col min="4356" max="4356" width="12.85546875" style="101" bestFit="1" customWidth="1"/>
    <col min="4357" max="4357" width="11.28515625" style="101" bestFit="1" customWidth="1"/>
    <col min="4358" max="4358" width="8.85546875" style="101" bestFit="1" customWidth="1"/>
    <col min="4359" max="4359" width="6.28515625" style="101" bestFit="1" customWidth="1"/>
    <col min="4360" max="4360" width="9.7109375" style="101" bestFit="1" customWidth="1"/>
    <col min="4361" max="4361" width="7.42578125" style="101" bestFit="1" customWidth="1"/>
    <col min="4362" max="4608" width="9.140625" style="101"/>
    <col min="4609" max="4609" width="73.42578125" style="101" customWidth="1"/>
    <col min="4610" max="4610" width="19" style="101" customWidth="1"/>
    <col min="4611" max="4611" width="9.85546875" style="101" customWidth="1"/>
    <col min="4612" max="4612" width="12.85546875" style="101" bestFit="1" customWidth="1"/>
    <col min="4613" max="4613" width="11.28515625" style="101" bestFit="1" customWidth="1"/>
    <col min="4614" max="4614" width="8.85546875" style="101" bestFit="1" customWidth="1"/>
    <col min="4615" max="4615" width="6.28515625" style="101" bestFit="1" customWidth="1"/>
    <col min="4616" max="4616" width="9.7109375" style="101" bestFit="1" customWidth="1"/>
    <col min="4617" max="4617" width="7.42578125" style="101" bestFit="1" customWidth="1"/>
    <col min="4618" max="4864" width="9.140625" style="101"/>
    <col min="4865" max="4865" width="73.42578125" style="101" customWidth="1"/>
    <col min="4866" max="4866" width="19" style="101" customWidth="1"/>
    <col min="4867" max="4867" width="9.85546875" style="101" customWidth="1"/>
    <col min="4868" max="4868" width="12.85546875" style="101" bestFit="1" customWidth="1"/>
    <col min="4869" max="4869" width="11.28515625" style="101" bestFit="1" customWidth="1"/>
    <col min="4870" max="4870" width="8.85546875" style="101" bestFit="1" customWidth="1"/>
    <col min="4871" max="4871" width="6.28515625" style="101" bestFit="1" customWidth="1"/>
    <col min="4872" max="4872" width="9.7109375" style="101" bestFit="1" customWidth="1"/>
    <col min="4873" max="4873" width="7.42578125" style="101" bestFit="1" customWidth="1"/>
    <col min="4874" max="5120" width="9.140625" style="101"/>
    <col min="5121" max="5121" width="73.42578125" style="101" customWidth="1"/>
    <col min="5122" max="5122" width="19" style="101" customWidth="1"/>
    <col min="5123" max="5123" width="9.85546875" style="101" customWidth="1"/>
    <col min="5124" max="5124" width="12.85546875" style="101" bestFit="1" customWidth="1"/>
    <col min="5125" max="5125" width="11.28515625" style="101" bestFit="1" customWidth="1"/>
    <col min="5126" max="5126" width="8.85546875" style="101" bestFit="1" customWidth="1"/>
    <col min="5127" max="5127" width="6.28515625" style="101" bestFit="1" customWidth="1"/>
    <col min="5128" max="5128" width="9.7109375" style="101" bestFit="1" customWidth="1"/>
    <col min="5129" max="5129" width="7.42578125" style="101" bestFit="1" customWidth="1"/>
    <col min="5130" max="5376" width="9.140625" style="101"/>
    <col min="5377" max="5377" width="73.42578125" style="101" customWidth="1"/>
    <col min="5378" max="5378" width="19" style="101" customWidth="1"/>
    <col min="5379" max="5379" width="9.85546875" style="101" customWidth="1"/>
    <col min="5380" max="5380" width="12.85546875" style="101" bestFit="1" customWidth="1"/>
    <col min="5381" max="5381" width="11.28515625" style="101" bestFit="1" customWidth="1"/>
    <col min="5382" max="5382" width="8.85546875" style="101" bestFit="1" customWidth="1"/>
    <col min="5383" max="5383" width="6.28515625" style="101" bestFit="1" customWidth="1"/>
    <col min="5384" max="5384" width="9.7109375" style="101" bestFit="1" customWidth="1"/>
    <col min="5385" max="5385" width="7.42578125" style="101" bestFit="1" customWidth="1"/>
    <col min="5386" max="5632" width="9.140625" style="101"/>
    <col min="5633" max="5633" width="73.42578125" style="101" customWidth="1"/>
    <col min="5634" max="5634" width="19" style="101" customWidth="1"/>
    <col min="5635" max="5635" width="9.85546875" style="101" customWidth="1"/>
    <col min="5636" max="5636" width="12.85546875" style="101" bestFit="1" customWidth="1"/>
    <col min="5637" max="5637" width="11.28515625" style="101" bestFit="1" customWidth="1"/>
    <col min="5638" max="5638" width="8.85546875" style="101" bestFit="1" customWidth="1"/>
    <col min="5639" max="5639" width="6.28515625" style="101" bestFit="1" customWidth="1"/>
    <col min="5640" max="5640" width="9.7109375" style="101" bestFit="1" customWidth="1"/>
    <col min="5641" max="5641" width="7.42578125" style="101" bestFit="1" customWidth="1"/>
    <col min="5642" max="5888" width="9.140625" style="101"/>
    <col min="5889" max="5889" width="73.42578125" style="101" customWidth="1"/>
    <col min="5890" max="5890" width="19" style="101" customWidth="1"/>
    <col min="5891" max="5891" width="9.85546875" style="101" customWidth="1"/>
    <col min="5892" max="5892" width="12.85546875" style="101" bestFit="1" customWidth="1"/>
    <col min="5893" max="5893" width="11.28515625" style="101" bestFit="1" customWidth="1"/>
    <col min="5894" max="5894" width="8.85546875" style="101" bestFit="1" customWidth="1"/>
    <col min="5895" max="5895" width="6.28515625" style="101" bestFit="1" customWidth="1"/>
    <col min="5896" max="5896" width="9.7109375" style="101" bestFit="1" customWidth="1"/>
    <col min="5897" max="5897" width="7.42578125" style="101" bestFit="1" customWidth="1"/>
    <col min="5898" max="6144" width="9.140625" style="101"/>
    <col min="6145" max="6145" width="73.42578125" style="101" customWidth="1"/>
    <col min="6146" max="6146" width="19" style="101" customWidth="1"/>
    <col min="6147" max="6147" width="9.85546875" style="101" customWidth="1"/>
    <col min="6148" max="6148" width="12.85546875" style="101" bestFit="1" customWidth="1"/>
    <col min="6149" max="6149" width="11.28515625" style="101" bestFit="1" customWidth="1"/>
    <col min="6150" max="6150" width="8.85546875" style="101" bestFit="1" customWidth="1"/>
    <col min="6151" max="6151" width="6.28515625" style="101" bestFit="1" customWidth="1"/>
    <col min="6152" max="6152" width="9.7109375" style="101" bestFit="1" customWidth="1"/>
    <col min="6153" max="6153" width="7.42578125" style="101" bestFit="1" customWidth="1"/>
    <col min="6154" max="6400" width="9.140625" style="101"/>
    <col min="6401" max="6401" width="73.42578125" style="101" customWidth="1"/>
    <col min="6402" max="6402" width="19" style="101" customWidth="1"/>
    <col min="6403" max="6403" width="9.85546875" style="101" customWidth="1"/>
    <col min="6404" max="6404" width="12.85546875" style="101" bestFit="1" customWidth="1"/>
    <col min="6405" max="6405" width="11.28515625" style="101" bestFit="1" customWidth="1"/>
    <col min="6406" max="6406" width="8.85546875" style="101" bestFit="1" customWidth="1"/>
    <col min="6407" max="6407" width="6.28515625" style="101" bestFit="1" customWidth="1"/>
    <col min="6408" max="6408" width="9.7109375" style="101" bestFit="1" customWidth="1"/>
    <col min="6409" max="6409" width="7.42578125" style="101" bestFit="1" customWidth="1"/>
    <col min="6410" max="6656" width="9.140625" style="101"/>
    <col min="6657" max="6657" width="73.42578125" style="101" customWidth="1"/>
    <col min="6658" max="6658" width="19" style="101" customWidth="1"/>
    <col min="6659" max="6659" width="9.85546875" style="101" customWidth="1"/>
    <col min="6660" max="6660" width="12.85546875" style="101" bestFit="1" customWidth="1"/>
    <col min="6661" max="6661" width="11.28515625" style="101" bestFit="1" customWidth="1"/>
    <col min="6662" max="6662" width="8.85546875" style="101" bestFit="1" customWidth="1"/>
    <col min="6663" max="6663" width="6.28515625" style="101" bestFit="1" customWidth="1"/>
    <col min="6664" max="6664" width="9.7109375" style="101" bestFit="1" customWidth="1"/>
    <col min="6665" max="6665" width="7.42578125" style="101" bestFit="1" customWidth="1"/>
    <col min="6666" max="6912" width="9.140625" style="101"/>
    <col min="6913" max="6913" width="73.42578125" style="101" customWidth="1"/>
    <col min="6914" max="6914" width="19" style="101" customWidth="1"/>
    <col min="6915" max="6915" width="9.85546875" style="101" customWidth="1"/>
    <col min="6916" max="6916" width="12.85546875" style="101" bestFit="1" customWidth="1"/>
    <col min="6917" max="6917" width="11.28515625" style="101" bestFit="1" customWidth="1"/>
    <col min="6918" max="6918" width="8.85546875" style="101" bestFit="1" customWidth="1"/>
    <col min="6919" max="6919" width="6.28515625" style="101" bestFit="1" customWidth="1"/>
    <col min="6920" max="6920" width="9.7109375" style="101" bestFit="1" customWidth="1"/>
    <col min="6921" max="6921" width="7.42578125" style="101" bestFit="1" customWidth="1"/>
    <col min="6922" max="7168" width="9.140625" style="101"/>
    <col min="7169" max="7169" width="73.42578125" style="101" customWidth="1"/>
    <col min="7170" max="7170" width="19" style="101" customWidth="1"/>
    <col min="7171" max="7171" width="9.85546875" style="101" customWidth="1"/>
    <col min="7172" max="7172" width="12.85546875" style="101" bestFit="1" customWidth="1"/>
    <col min="7173" max="7173" width="11.28515625" style="101" bestFit="1" customWidth="1"/>
    <col min="7174" max="7174" width="8.85546875" style="101" bestFit="1" customWidth="1"/>
    <col min="7175" max="7175" width="6.28515625" style="101" bestFit="1" customWidth="1"/>
    <col min="7176" max="7176" width="9.7109375" style="101" bestFit="1" customWidth="1"/>
    <col min="7177" max="7177" width="7.42578125" style="101" bestFit="1" customWidth="1"/>
    <col min="7178" max="7424" width="9.140625" style="101"/>
    <col min="7425" max="7425" width="73.42578125" style="101" customWidth="1"/>
    <col min="7426" max="7426" width="19" style="101" customWidth="1"/>
    <col min="7427" max="7427" width="9.85546875" style="101" customWidth="1"/>
    <col min="7428" max="7428" width="12.85546875" style="101" bestFit="1" customWidth="1"/>
    <col min="7429" max="7429" width="11.28515625" style="101" bestFit="1" customWidth="1"/>
    <col min="7430" max="7430" width="8.85546875" style="101" bestFit="1" customWidth="1"/>
    <col min="7431" max="7431" width="6.28515625" style="101" bestFit="1" customWidth="1"/>
    <col min="7432" max="7432" width="9.7109375" style="101" bestFit="1" customWidth="1"/>
    <col min="7433" max="7433" width="7.42578125" style="101" bestFit="1" customWidth="1"/>
    <col min="7434" max="7680" width="9.140625" style="101"/>
    <col min="7681" max="7681" width="73.42578125" style="101" customWidth="1"/>
    <col min="7682" max="7682" width="19" style="101" customWidth="1"/>
    <col min="7683" max="7683" width="9.85546875" style="101" customWidth="1"/>
    <col min="7684" max="7684" width="12.85546875" style="101" bestFit="1" customWidth="1"/>
    <col min="7685" max="7685" width="11.28515625" style="101" bestFit="1" customWidth="1"/>
    <col min="7686" max="7686" width="8.85546875" style="101" bestFit="1" customWidth="1"/>
    <col min="7687" max="7687" width="6.28515625" style="101" bestFit="1" customWidth="1"/>
    <col min="7688" max="7688" width="9.7109375" style="101" bestFit="1" customWidth="1"/>
    <col min="7689" max="7689" width="7.42578125" style="101" bestFit="1" customWidth="1"/>
    <col min="7690" max="7936" width="9.140625" style="101"/>
    <col min="7937" max="7937" width="73.42578125" style="101" customWidth="1"/>
    <col min="7938" max="7938" width="19" style="101" customWidth="1"/>
    <col min="7939" max="7939" width="9.85546875" style="101" customWidth="1"/>
    <col min="7940" max="7940" width="12.85546875" style="101" bestFit="1" customWidth="1"/>
    <col min="7941" max="7941" width="11.28515625" style="101" bestFit="1" customWidth="1"/>
    <col min="7942" max="7942" width="8.85546875" style="101" bestFit="1" customWidth="1"/>
    <col min="7943" max="7943" width="6.28515625" style="101" bestFit="1" customWidth="1"/>
    <col min="7944" max="7944" width="9.7109375" style="101" bestFit="1" customWidth="1"/>
    <col min="7945" max="7945" width="7.42578125" style="101" bestFit="1" customWidth="1"/>
    <col min="7946" max="8192" width="9.140625" style="101"/>
    <col min="8193" max="8193" width="73.42578125" style="101" customWidth="1"/>
    <col min="8194" max="8194" width="19" style="101" customWidth="1"/>
    <col min="8195" max="8195" width="9.85546875" style="101" customWidth="1"/>
    <col min="8196" max="8196" width="12.85546875" style="101" bestFit="1" customWidth="1"/>
    <col min="8197" max="8197" width="11.28515625" style="101" bestFit="1" customWidth="1"/>
    <col min="8198" max="8198" width="8.85546875" style="101" bestFit="1" customWidth="1"/>
    <col min="8199" max="8199" width="6.28515625" style="101" bestFit="1" customWidth="1"/>
    <col min="8200" max="8200" width="9.7109375" style="101" bestFit="1" customWidth="1"/>
    <col min="8201" max="8201" width="7.42578125" style="101" bestFit="1" customWidth="1"/>
    <col min="8202" max="8448" width="9.140625" style="101"/>
    <col min="8449" max="8449" width="73.42578125" style="101" customWidth="1"/>
    <col min="8450" max="8450" width="19" style="101" customWidth="1"/>
    <col min="8451" max="8451" width="9.85546875" style="101" customWidth="1"/>
    <col min="8452" max="8452" width="12.85546875" style="101" bestFit="1" customWidth="1"/>
    <col min="8453" max="8453" width="11.28515625" style="101" bestFit="1" customWidth="1"/>
    <col min="8454" max="8454" width="8.85546875" style="101" bestFit="1" customWidth="1"/>
    <col min="8455" max="8455" width="6.28515625" style="101" bestFit="1" customWidth="1"/>
    <col min="8456" max="8456" width="9.7109375" style="101" bestFit="1" customWidth="1"/>
    <col min="8457" max="8457" width="7.42578125" style="101" bestFit="1" customWidth="1"/>
    <col min="8458" max="8704" width="9.140625" style="101"/>
    <col min="8705" max="8705" width="73.42578125" style="101" customWidth="1"/>
    <col min="8706" max="8706" width="19" style="101" customWidth="1"/>
    <col min="8707" max="8707" width="9.85546875" style="101" customWidth="1"/>
    <col min="8708" max="8708" width="12.85546875" style="101" bestFit="1" customWidth="1"/>
    <col min="8709" max="8709" width="11.28515625" style="101" bestFit="1" customWidth="1"/>
    <col min="8710" max="8710" width="8.85546875" style="101" bestFit="1" customWidth="1"/>
    <col min="8711" max="8711" width="6.28515625" style="101" bestFit="1" customWidth="1"/>
    <col min="8712" max="8712" width="9.7109375" style="101" bestFit="1" customWidth="1"/>
    <col min="8713" max="8713" width="7.42578125" style="101" bestFit="1" customWidth="1"/>
    <col min="8714" max="8960" width="9.140625" style="101"/>
    <col min="8961" max="8961" width="73.42578125" style="101" customWidth="1"/>
    <col min="8962" max="8962" width="19" style="101" customWidth="1"/>
    <col min="8963" max="8963" width="9.85546875" style="101" customWidth="1"/>
    <col min="8964" max="8964" width="12.85546875" style="101" bestFit="1" customWidth="1"/>
    <col min="8965" max="8965" width="11.28515625" style="101" bestFit="1" customWidth="1"/>
    <col min="8966" max="8966" width="8.85546875" style="101" bestFit="1" customWidth="1"/>
    <col min="8967" max="8967" width="6.28515625" style="101" bestFit="1" customWidth="1"/>
    <col min="8968" max="8968" width="9.7109375" style="101" bestFit="1" customWidth="1"/>
    <col min="8969" max="8969" width="7.42578125" style="101" bestFit="1" customWidth="1"/>
    <col min="8970" max="9216" width="9.140625" style="101"/>
    <col min="9217" max="9217" width="73.42578125" style="101" customWidth="1"/>
    <col min="9218" max="9218" width="19" style="101" customWidth="1"/>
    <col min="9219" max="9219" width="9.85546875" style="101" customWidth="1"/>
    <col min="9220" max="9220" width="12.85546875" style="101" bestFit="1" customWidth="1"/>
    <col min="9221" max="9221" width="11.28515625" style="101" bestFit="1" customWidth="1"/>
    <col min="9222" max="9222" width="8.85546875" style="101" bestFit="1" customWidth="1"/>
    <col min="9223" max="9223" width="6.28515625" style="101" bestFit="1" customWidth="1"/>
    <col min="9224" max="9224" width="9.7109375" style="101" bestFit="1" customWidth="1"/>
    <col min="9225" max="9225" width="7.42578125" style="101" bestFit="1" customWidth="1"/>
    <col min="9226" max="9472" width="9.140625" style="101"/>
    <col min="9473" max="9473" width="73.42578125" style="101" customWidth="1"/>
    <col min="9474" max="9474" width="19" style="101" customWidth="1"/>
    <col min="9475" max="9475" width="9.85546875" style="101" customWidth="1"/>
    <col min="9476" max="9476" width="12.85546875" style="101" bestFit="1" customWidth="1"/>
    <col min="9477" max="9477" width="11.28515625" style="101" bestFit="1" customWidth="1"/>
    <col min="9478" max="9478" width="8.85546875" style="101" bestFit="1" customWidth="1"/>
    <col min="9479" max="9479" width="6.28515625" style="101" bestFit="1" customWidth="1"/>
    <col min="9480" max="9480" width="9.7109375" style="101" bestFit="1" customWidth="1"/>
    <col min="9481" max="9481" width="7.42578125" style="101" bestFit="1" customWidth="1"/>
    <col min="9482" max="9728" width="9.140625" style="101"/>
    <col min="9729" max="9729" width="73.42578125" style="101" customWidth="1"/>
    <col min="9730" max="9730" width="19" style="101" customWidth="1"/>
    <col min="9731" max="9731" width="9.85546875" style="101" customWidth="1"/>
    <col min="9732" max="9732" width="12.85546875" style="101" bestFit="1" customWidth="1"/>
    <col min="9733" max="9733" width="11.28515625" style="101" bestFit="1" customWidth="1"/>
    <col min="9734" max="9734" width="8.85546875" style="101" bestFit="1" customWidth="1"/>
    <col min="9735" max="9735" width="6.28515625" style="101" bestFit="1" customWidth="1"/>
    <col min="9736" max="9736" width="9.7109375" style="101" bestFit="1" customWidth="1"/>
    <col min="9737" max="9737" width="7.42578125" style="101" bestFit="1" customWidth="1"/>
    <col min="9738" max="9984" width="9.140625" style="101"/>
    <col min="9985" max="9985" width="73.42578125" style="101" customWidth="1"/>
    <col min="9986" max="9986" width="19" style="101" customWidth="1"/>
    <col min="9987" max="9987" width="9.85546875" style="101" customWidth="1"/>
    <col min="9988" max="9988" width="12.85546875" style="101" bestFit="1" customWidth="1"/>
    <col min="9989" max="9989" width="11.28515625" style="101" bestFit="1" customWidth="1"/>
    <col min="9990" max="9990" width="8.85546875" style="101" bestFit="1" customWidth="1"/>
    <col min="9991" max="9991" width="6.28515625" style="101" bestFit="1" customWidth="1"/>
    <col min="9992" max="9992" width="9.7109375" style="101" bestFit="1" customWidth="1"/>
    <col min="9993" max="9993" width="7.42578125" style="101" bestFit="1" customWidth="1"/>
    <col min="9994" max="10240" width="9.140625" style="101"/>
    <col min="10241" max="10241" width="73.42578125" style="101" customWidth="1"/>
    <col min="10242" max="10242" width="19" style="101" customWidth="1"/>
    <col min="10243" max="10243" width="9.85546875" style="101" customWidth="1"/>
    <col min="10244" max="10244" width="12.85546875" style="101" bestFit="1" customWidth="1"/>
    <col min="10245" max="10245" width="11.28515625" style="101" bestFit="1" customWidth="1"/>
    <col min="10246" max="10246" width="8.85546875" style="101" bestFit="1" customWidth="1"/>
    <col min="10247" max="10247" width="6.28515625" style="101" bestFit="1" customWidth="1"/>
    <col min="10248" max="10248" width="9.7109375" style="101" bestFit="1" customWidth="1"/>
    <col min="10249" max="10249" width="7.42578125" style="101" bestFit="1" customWidth="1"/>
    <col min="10250" max="10496" width="9.140625" style="101"/>
    <col min="10497" max="10497" width="73.42578125" style="101" customWidth="1"/>
    <col min="10498" max="10498" width="19" style="101" customWidth="1"/>
    <col min="10499" max="10499" width="9.85546875" style="101" customWidth="1"/>
    <col min="10500" max="10500" width="12.85546875" style="101" bestFit="1" customWidth="1"/>
    <col min="10501" max="10501" width="11.28515625" style="101" bestFit="1" customWidth="1"/>
    <col min="10502" max="10502" width="8.85546875" style="101" bestFit="1" customWidth="1"/>
    <col min="10503" max="10503" width="6.28515625" style="101" bestFit="1" customWidth="1"/>
    <col min="10504" max="10504" width="9.7109375" style="101" bestFit="1" customWidth="1"/>
    <col min="10505" max="10505" width="7.42578125" style="101" bestFit="1" customWidth="1"/>
    <col min="10506" max="10752" width="9.140625" style="101"/>
    <col min="10753" max="10753" width="73.42578125" style="101" customWidth="1"/>
    <col min="10754" max="10754" width="19" style="101" customWidth="1"/>
    <col min="10755" max="10755" width="9.85546875" style="101" customWidth="1"/>
    <col min="10756" max="10756" width="12.85546875" style="101" bestFit="1" customWidth="1"/>
    <col min="10757" max="10757" width="11.28515625" style="101" bestFit="1" customWidth="1"/>
    <col min="10758" max="10758" width="8.85546875" style="101" bestFit="1" customWidth="1"/>
    <col min="10759" max="10759" width="6.28515625" style="101" bestFit="1" customWidth="1"/>
    <col min="10760" max="10760" width="9.7109375" style="101" bestFit="1" customWidth="1"/>
    <col min="10761" max="10761" width="7.42578125" style="101" bestFit="1" customWidth="1"/>
    <col min="10762" max="11008" width="9.140625" style="101"/>
    <col min="11009" max="11009" width="73.42578125" style="101" customWidth="1"/>
    <col min="11010" max="11010" width="19" style="101" customWidth="1"/>
    <col min="11011" max="11011" width="9.85546875" style="101" customWidth="1"/>
    <col min="11012" max="11012" width="12.85546875" style="101" bestFit="1" customWidth="1"/>
    <col min="11013" max="11013" width="11.28515625" style="101" bestFit="1" customWidth="1"/>
    <col min="11014" max="11014" width="8.85546875" style="101" bestFit="1" customWidth="1"/>
    <col min="11015" max="11015" width="6.28515625" style="101" bestFit="1" customWidth="1"/>
    <col min="11016" max="11016" width="9.7109375" style="101" bestFit="1" customWidth="1"/>
    <col min="11017" max="11017" width="7.42578125" style="101" bestFit="1" customWidth="1"/>
    <col min="11018" max="11264" width="9.140625" style="101"/>
    <col min="11265" max="11265" width="73.42578125" style="101" customWidth="1"/>
    <col min="11266" max="11266" width="19" style="101" customWidth="1"/>
    <col min="11267" max="11267" width="9.85546875" style="101" customWidth="1"/>
    <col min="11268" max="11268" width="12.85546875" style="101" bestFit="1" customWidth="1"/>
    <col min="11269" max="11269" width="11.28515625" style="101" bestFit="1" customWidth="1"/>
    <col min="11270" max="11270" width="8.85546875" style="101" bestFit="1" customWidth="1"/>
    <col min="11271" max="11271" width="6.28515625" style="101" bestFit="1" customWidth="1"/>
    <col min="11272" max="11272" width="9.7109375" style="101" bestFit="1" customWidth="1"/>
    <col min="11273" max="11273" width="7.42578125" style="101" bestFit="1" customWidth="1"/>
    <col min="11274" max="11520" width="9.140625" style="101"/>
    <col min="11521" max="11521" width="73.42578125" style="101" customWidth="1"/>
    <col min="11522" max="11522" width="19" style="101" customWidth="1"/>
    <col min="11523" max="11523" width="9.85546875" style="101" customWidth="1"/>
    <col min="11524" max="11524" width="12.85546875" style="101" bestFit="1" customWidth="1"/>
    <col min="11525" max="11525" width="11.28515625" style="101" bestFit="1" customWidth="1"/>
    <col min="11526" max="11526" width="8.85546875" style="101" bestFit="1" customWidth="1"/>
    <col min="11527" max="11527" width="6.28515625" style="101" bestFit="1" customWidth="1"/>
    <col min="11528" max="11528" width="9.7109375" style="101" bestFit="1" customWidth="1"/>
    <col min="11529" max="11529" width="7.42578125" style="101" bestFit="1" customWidth="1"/>
    <col min="11530" max="11776" width="9.140625" style="101"/>
    <col min="11777" max="11777" width="73.42578125" style="101" customWidth="1"/>
    <col min="11778" max="11778" width="19" style="101" customWidth="1"/>
    <col min="11779" max="11779" width="9.85546875" style="101" customWidth="1"/>
    <col min="11780" max="11780" width="12.85546875" style="101" bestFit="1" customWidth="1"/>
    <col min="11781" max="11781" width="11.28515625" style="101" bestFit="1" customWidth="1"/>
    <col min="11782" max="11782" width="8.85546875" style="101" bestFit="1" customWidth="1"/>
    <col min="11783" max="11783" width="6.28515625" style="101" bestFit="1" customWidth="1"/>
    <col min="11784" max="11784" width="9.7109375" style="101" bestFit="1" customWidth="1"/>
    <col min="11785" max="11785" width="7.42578125" style="101" bestFit="1" customWidth="1"/>
    <col min="11786" max="12032" width="9.140625" style="101"/>
    <col min="12033" max="12033" width="73.42578125" style="101" customWidth="1"/>
    <col min="12034" max="12034" width="19" style="101" customWidth="1"/>
    <col min="12035" max="12035" width="9.85546875" style="101" customWidth="1"/>
    <col min="12036" max="12036" width="12.85546875" style="101" bestFit="1" customWidth="1"/>
    <col min="12037" max="12037" width="11.28515625" style="101" bestFit="1" customWidth="1"/>
    <col min="12038" max="12038" width="8.85546875" style="101" bestFit="1" customWidth="1"/>
    <col min="12039" max="12039" width="6.28515625" style="101" bestFit="1" customWidth="1"/>
    <col min="12040" max="12040" width="9.7109375" style="101" bestFit="1" customWidth="1"/>
    <col min="12041" max="12041" width="7.42578125" style="101" bestFit="1" customWidth="1"/>
    <col min="12042" max="12288" width="9.140625" style="101"/>
    <col min="12289" max="12289" width="73.42578125" style="101" customWidth="1"/>
    <col min="12290" max="12290" width="19" style="101" customWidth="1"/>
    <col min="12291" max="12291" width="9.85546875" style="101" customWidth="1"/>
    <col min="12292" max="12292" width="12.85546875" style="101" bestFit="1" customWidth="1"/>
    <col min="12293" max="12293" width="11.28515625" style="101" bestFit="1" customWidth="1"/>
    <col min="12294" max="12294" width="8.85546875" style="101" bestFit="1" customWidth="1"/>
    <col min="12295" max="12295" width="6.28515625" style="101" bestFit="1" customWidth="1"/>
    <col min="12296" max="12296" width="9.7109375" style="101" bestFit="1" customWidth="1"/>
    <col min="12297" max="12297" width="7.42578125" style="101" bestFit="1" customWidth="1"/>
    <col min="12298" max="12544" width="9.140625" style="101"/>
    <col min="12545" max="12545" width="73.42578125" style="101" customWidth="1"/>
    <col min="12546" max="12546" width="19" style="101" customWidth="1"/>
    <col min="12547" max="12547" width="9.85546875" style="101" customWidth="1"/>
    <col min="12548" max="12548" width="12.85546875" style="101" bestFit="1" customWidth="1"/>
    <col min="12549" max="12549" width="11.28515625" style="101" bestFit="1" customWidth="1"/>
    <col min="12550" max="12550" width="8.85546875" style="101" bestFit="1" customWidth="1"/>
    <col min="12551" max="12551" width="6.28515625" style="101" bestFit="1" customWidth="1"/>
    <col min="12552" max="12552" width="9.7109375" style="101" bestFit="1" customWidth="1"/>
    <col min="12553" max="12553" width="7.42578125" style="101" bestFit="1" customWidth="1"/>
    <col min="12554" max="12800" width="9.140625" style="101"/>
    <col min="12801" max="12801" width="73.42578125" style="101" customWidth="1"/>
    <col min="12802" max="12802" width="19" style="101" customWidth="1"/>
    <col min="12803" max="12803" width="9.85546875" style="101" customWidth="1"/>
    <col min="12804" max="12804" width="12.85546875" style="101" bestFit="1" customWidth="1"/>
    <col min="12805" max="12805" width="11.28515625" style="101" bestFit="1" customWidth="1"/>
    <col min="12806" max="12806" width="8.85546875" style="101" bestFit="1" customWidth="1"/>
    <col min="12807" max="12807" width="6.28515625" style="101" bestFit="1" customWidth="1"/>
    <col min="12808" max="12808" width="9.7109375" style="101" bestFit="1" customWidth="1"/>
    <col min="12809" max="12809" width="7.42578125" style="101" bestFit="1" customWidth="1"/>
    <col min="12810" max="13056" width="9.140625" style="101"/>
    <col min="13057" max="13057" width="73.42578125" style="101" customWidth="1"/>
    <col min="13058" max="13058" width="19" style="101" customWidth="1"/>
    <col min="13059" max="13059" width="9.85546875" style="101" customWidth="1"/>
    <col min="13060" max="13060" width="12.85546875" style="101" bestFit="1" customWidth="1"/>
    <col min="13061" max="13061" width="11.28515625" style="101" bestFit="1" customWidth="1"/>
    <col min="13062" max="13062" width="8.85546875" style="101" bestFit="1" customWidth="1"/>
    <col min="13063" max="13063" width="6.28515625" style="101" bestFit="1" customWidth="1"/>
    <col min="13064" max="13064" width="9.7109375" style="101" bestFit="1" customWidth="1"/>
    <col min="13065" max="13065" width="7.42578125" style="101" bestFit="1" customWidth="1"/>
    <col min="13066" max="13312" width="9.140625" style="101"/>
    <col min="13313" max="13313" width="73.42578125" style="101" customWidth="1"/>
    <col min="13314" max="13314" width="19" style="101" customWidth="1"/>
    <col min="13315" max="13315" width="9.85546875" style="101" customWidth="1"/>
    <col min="13316" max="13316" width="12.85546875" style="101" bestFit="1" customWidth="1"/>
    <col min="13317" max="13317" width="11.28515625" style="101" bestFit="1" customWidth="1"/>
    <col min="13318" max="13318" width="8.85546875" style="101" bestFit="1" customWidth="1"/>
    <col min="13319" max="13319" width="6.28515625" style="101" bestFit="1" customWidth="1"/>
    <col min="13320" max="13320" width="9.7109375" style="101" bestFit="1" customWidth="1"/>
    <col min="13321" max="13321" width="7.42578125" style="101" bestFit="1" customWidth="1"/>
    <col min="13322" max="13568" width="9.140625" style="101"/>
    <col min="13569" max="13569" width="73.42578125" style="101" customWidth="1"/>
    <col min="13570" max="13570" width="19" style="101" customWidth="1"/>
    <col min="13571" max="13571" width="9.85546875" style="101" customWidth="1"/>
    <col min="13572" max="13572" width="12.85546875" style="101" bestFit="1" customWidth="1"/>
    <col min="13573" max="13573" width="11.28515625" style="101" bestFit="1" customWidth="1"/>
    <col min="13574" max="13574" width="8.85546875" style="101" bestFit="1" customWidth="1"/>
    <col min="13575" max="13575" width="6.28515625" style="101" bestFit="1" customWidth="1"/>
    <col min="13576" max="13576" width="9.7109375" style="101" bestFit="1" customWidth="1"/>
    <col min="13577" max="13577" width="7.42578125" style="101" bestFit="1" customWidth="1"/>
    <col min="13578" max="13824" width="9.140625" style="101"/>
    <col min="13825" max="13825" width="73.42578125" style="101" customWidth="1"/>
    <col min="13826" max="13826" width="19" style="101" customWidth="1"/>
    <col min="13827" max="13827" width="9.85546875" style="101" customWidth="1"/>
    <col min="13828" max="13828" width="12.85546875" style="101" bestFit="1" customWidth="1"/>
    <col min="13829" max="13829" width="11.28515625" style="101" bestFit="1" customWidth="1"/>
    <col min="13830" max="13830" width="8.85546875" style="101" bestFit="1" customWidth="1"/>
    <col min="13831" max="13831" width="6.28515625" style="101" bestFit="1" customWidth="1"/>
    <col min="13832" max="13832" width="9.7109375" style="101" bestFit="1" customWidth="1"/>
    <col min="13833" max="13833" width="7.42578125" style="101" bestFit="1" customWidth="1"/>
    <col min="13834" max="14080" width="9.140625" style="101"/>
    <col min="14081" max="14081" width="73.42578125" style="101" customWidth="1"/>
    <col min="14082" max="14082" width="19" style="101" customWidth="1"/>
    <col min="14083" max="14083" width="9.85546875" style="101" customWidth="1"/>
    <col min="14084" max="14084" width="12.85546875" style="101" bestFit="1" customWidth="1"/>
    <col min="14085" max="14085" width="11.28515625" style="101" bestFit="1" customWidth="1"/>
    <col min="14086" max="14086" width="8.85546875" style="101" bestFit="1" customWidth="1"/>
    <col min="14087" max="14087" width="6.28515625" style="101" bestFit="1" customWidth="1"/>
    <col min="14088" max="14088" width="9.7109375" style="101" bestFit="1" customWidth="1"/>
    <col min="14089" max="14089" width="7.42578125" style="101" bestFit="1" customWidth="1"/>
    <col min="14090" max="14336" width="9.140625" style="101"/>
    <col min="14337" max="14337" width="73.42578125" style="101" customWidth="1"/>
    <col min="14338" max="14338" width="19" style="101" customWidth="1"/>
    <col min="14339" max="14339" width="9.85546875" style="101" customWidth="1"/>
    <col min="14340" max="14340" width="12.85546875" style="101" bestFit="1" customWidth="1"/>
    <col min="14341" max="14341" width="11.28515625" style="101" bestFit="1" customWidth="1"/>
    <col min="14342" max="14342" width="8.85546875" style="101" bestFit="1" customWidth="1"/>
    <col min="14343" max="14343" width="6.28515625" style="101" bestFit="1" customWidth="1"/>
    <col min="14344" max="14344" width="9.7109375" style="101" bestFit="1" customWidth="1"/>
    <col min="14345" max="14345" width="7.42578125" style="101" bestFit="1" customWidth="1"/>
    <col min="14346" max="14592" width="9.140625" style="101"/>
    <col min="14593" max="14593" width="73.42578125" style="101" customWidth="1"/>
    <col min="14594" max="14594" width="19" style="101" customWidth="1"/>
    <col min="14595" max="14595" width="9.85546875" style="101" customWidth="1"/>
    <col min="14596" max="14596" width="12.85546875" style="101" bestFit="1" customWidth="1"/>
    <col min="14597" max="14597" width="11.28515625" style="101" bestFit="1" customWidth="1"/>
    <col min="14598" max="14598" width="8.85546875" style="101" bestFit="1" customWidth="1"/>
    <col min="14599" max="14599" width="6.28515625" style="101" bestFit="1" customWidth="1"/>
    <col min="14600" max="14600" width="9.7109375" style="101" bestFit="1" customWidth="1"/>
    <col min="14601" max="14601" width="7.42578125" style="101" bestFit="1" customWidth="1"/>
    <col min="14602" max="14848" width="9.140625" style="101"/>
    <col min="14849" max="14849" width="73.42578125" style="101" customWidth="1"/>
    <col min="14850" max="14850" width="19" style="101" customWidth="1"/>
    <col min="14851" max="14851" width="9.85546875" style="101" customWidth="1"/>
    <col min="14852" max="14852" width="12.85546875" style="101" bestFit="1" customWidth="1"/>
    <col min="14853" max="14853" width="11.28515625" style="101" bestFit="1" customWidth="1"/>
    <col min="14854" max="14854" width="8.85546875" style="101" bestFit="1" customWidth="1"/>
    <col min="14855" max="14855" width="6.28515625" style="101" bestFit="1" customWidth="1"/>
    <col min="14856" max="14856" width="9.7109375" style="101" bestFit="1" customWidth="1"/>
    <col min="14857" max="14857" width="7.42578125" style="101" bestFit="1" customWidth="1"/>
    <col min="14858" max="15104" width="9.140625" style="101"/>
    <col min="15105" max="15105" width="73.42578125" style="101" customWidth="1"/>
    <col min="15106" max="15106" width="19" style="101" customWidth="1"/>
    <col min="15107" max="15107" width="9.85546875" style="101" customWidth="1"/>
    <col min="15108" max="15108" width="12.85546875" style="101" bestFit="1" customWidth="1"/>
    <col min="15109" max="15109" width="11.28515625" style="101" bestFit="1" customWidth="1"/>
    <col min="15110" max="15110" width="8.85546875" style="101" bestFit="1" customWidth="1"/>
    <col min="15111" max="15111" width="6.28515625" style="101" bestFit="1" customWidth="1"/>
    <col min="15112" max="15112" width="9.7109375" style="101" bestFit="1" customWidth="1"/>
    <col min="15113" max="15113" width="7.42578125" style="101" bestFit="1" customWidth="1"/>
    <col min="15114" max="15360" width="9.140625" style="101"/>
    <col min="15361" max="15361" width="73.42578125" style="101" customWidth="1"/>
    <col min="15362" max="15362" width="19" style="101" customWidth="1"/>
    <col min="15363" max="15363" width="9.85546875" style="101" customWidth="1"/>
    <col min="15364" max="15364" width="12.85546875" style="101" bestFit="1" customWidth="1"/>
    <col min="15365" max="15365" width="11.28515625" style="101" bestFit="1" customWidth="1"/>
    <col min="15366" max="15366" width="8.85546875" style="101" bestFit="1" customWidth="1"/>
    <col min="15367" max="15367" width="6.28515625" style="101" bestFit="1" customWidth="1"/>
    <col min="15368" max="15368" width="9.7109375" style="101" bestFit="1" customWidth="1"/>
    <col min="15369" max="15369" width="7.42578125" style="101" bestFit="1" customWidth="1"/>
    <col min="15370" max="15616" width="9.140625" style="101"/>
    <col min="15617" max="15617" width="73.42578125" style="101" customWidth="1"/>
    <col min="15618" max="15618" width="19" style="101" customWidth="1"/>
    <col min="15619" max="15619" width="9.85546875" style="101" customWidth="1"/>
    <col min="15620" max="15620" width="12.85546875" style="101" bestFit="1" customWidth="1"/>
    <col min="15621" max="15621" width="11.28515625" style="101" bestFit="1" customWidth="1"/>
    <col min="15622" max="15622" width="8.85546875" style="101" bestFit="1" customWidth="1"/>
    <col min="15623" max="15623" width="6.28515625" style="101" bestFit="1" customWidth="1"/>
    <col min="15624" max="15624" width="9.7109375" style="101" bestFit="1" customWidth="1"/>
    <col min="15625" max="15625" width="7.42578125" style="101" bestFit="1" customWidth="1"/>
    <col min="15626" max="15872" width="9.140625" style="101"/>
    <col min="15873" max="15873" width="73.42578125" style="101" customWidth="1"/>
    <col min="15874" max="15874" width="19" style="101" customWidth="1"/>
    <col min="15875" max="15875" width="9.85546875" style="101" customWidth="1"/>
    <col min="15876" max="15876" width="12.85546875" style="101" bestFit="1" customWidth="1"/>
    <col min="15877" max="15877" width="11.28515625" style="101" bestFit="1" customWidth="1"/>
    <col min="15878" max="15878" width="8.85546875" style="101" bestFit="1" customWidth="1"/>
    <col min="15879" max="15879" width="6.28515625" style="101" bestFit="1" customWidth="1"/>
    <col min="15880" max="15880" width="9.7109375" style="101" bestFit="1" customWidth="1"/>
    <col min="15881" max="15881" width="7.42578125" style="101" bestFit="1" customWidth="1"/>
    <col min="15882" max="16128" width="9.140625" style="101"/>
    <col min="16129" max="16129" width="73.42578125" style="101" customWidth="1"/>
    <col min="16130" max="16130" width="19" style="101" customWidth="1"/>
    <col min="16131" max="16131" width="9.85546875" style="101" customWidth="1"/>
    <col min="16132" max="16132" width="12.85546875" style="101" bestFit="1" customWidth="1"/>
    <col min="16133" max="16133" width="11.28515625" style="101" bestFit="1" customWidth="1"/>
    <col min="16134" max="16134" width="8.85546875" style="101" bestFit="1" customWidth="1"/>
    <col min="16135" max="16135" width="6.28515625" style="101" bestFit="1" customWidth="1"/>
    <col min="16136" max="16136" width="9.7109375" style="101" bestFit="1" customWidth="1"/>
    <col min="16137" max="16137" width="7.42578125" style="101" bestFit="1" customWidth="1"/>
    <col min="16138" max="16384" width="9.140625" style="101"/>
  </cols>
  <sheetData>
    <row r="1" spans="1:9" ht="15.6" x14ac:dyDescent="0.3">
      <c r="A1" s="102" t="s">
        <v>215</v>
      </c>
    </row>
    <row r="2" spans="1:9" ht="24.75" customHeight="1" x14ac:dyDescent="0.3">
      <c r="A2" s="102" t="s">
        <v>97</v>
      </c>
    </row>
    <row r="3" spans="1:9" ht="12.75" customHeight="1" x14ac:dyDescent="0.25">
      <c r="A3" s="102"/>
    </row>
    <row r="4" spans="1:9" ht="38.25" customHeight="1" x14ac:dyDescent="0.25">
      <c r="A4" s="99" t="s">
        <v>41</v>
      </c>
    </row>
    <row r="5" spans="1:9" ht="15.75" x14ac:dyDescent="0.25">
      <c r="A5" s="102"/>
    </row>
    <row r="7" spans="1:9" x14ac:dyDescent="0.2">
      <c r="B7" s="98" t="s">
        <v>98</v>
      </c>
      <c r="C7" s="97"/>
      <c r="D7" s="256" t="s">
        <v>102</v>
      </c>
      <c r="E7" s="256"/>
      <c r="F7" s="256"/>
      <c r="G7" s="256"/>
      <c r="H7" s="256"/>
      <c r="I7" s="256"/>
    </row>
    <row r="8" spans="1:9" x14ac:dyDescent="0.2">
      <c r="A8" s="98" t="s">
        <v>43</v>
      </c>
      <c r="B8" s="98" t="s">
        <v>99</v>
      </c>
      <c r="C8" s="97"/>
    </row>
    <row r="9" spans="1:9" x14ac:dyDescent="0.2">
      <c r="C9" s="96" t="s">
        <v>45</v>
      </c>
      <c r="D9" s="95" t="s">
        <v>46</v>
      </c>
      <c r="E9" s="95" t="s">
        <v>47</v>
      </c>
      <c r="F9" s="94" t="s">
        <v>48</v>
      </c>
      <c r="G9" s="94" t="s">
        <v>49</v>
      </c>
      <c r="H9" s="94" t="s">
        <v>50</v>
      </c>
      <c r="I9" s="94" t="s">
        <v>51</v>
      </c>
    </row>
    <row r="10" spans="1:9" x14ac:dyDescent="0.2">
      <c r="A10" s="93" t="s">
        <v>52</v>
      </c>
      <c r="B10" s="92" t="s">
        <v>53</v>
      </c>
      <c r="D10" s="91"/>
      <c r="E10" s="90" t="s">
        <v>54</v>
      </c>
      <c r="F10" s="89" t="s">
        <v>54</v>
      </c>
      <c r="G10" s="88"/>
      <c r="H10" s="87"/>
      <c r="I10" s="41"/>
    </row>
    <row r="11" spans="1:9" x14ac:dyDescent="0.2">
      <c r="A11" s="93" t="s">
        <v>55</v>
      </c>
      <c r="B11" s="92" t="s">
        <v>53</v>
      </c>
      <c r="D11" s="42" t="s">
        <v>56</v>
      </c>
      <c r="E11" s="109" t="s">
        <v>57</v>
      </c>
      <c r="F11" s="42" t="s">
        <v>58</v>
      </c>
      <c r="G11" s="109" t="s">
        <v>59</v>
      </c>
      <c r="H11" s="105" t="s">
        <v>59</v>
      </c>
      <c r="I11" s="43" t="s">
        <v>59</v>
      </c>
    </row>
    <row r="12" spans="1:9" x14ac:dyDescent="0.2">
      <c r="A12" s="93" t="s">
        <v>60</v>
      </c>
      <c r="B12" s="92" t="s">
        <v>53</v>
      </c>
      <c r="D12" s="44" t="s">
        <v>61</v>
      </c>
      <c r="E12" s="45" t="s">
        <v>30</v>
      </c>
      <c r="F12" s="44" t="s">
        <v>62</v>
      </c>
      <c r="G12" s="103" t="s">
        <v>63</v>
      </c>
      <c r="H12" s="81" t="s">
        <v>64</v>
      </c>
      <c r="I12" s="86" t="s">
        <v>30</v>
      </c>
    </row>
    <row r="13" spans="1:9" x14ac:dyDescent="0.2">
      <c r="A13" s="93" t="s">
        <v>65</v>
      </c>
      <c r="B13" s="92">
        <v>901857.0980720924</v>
      </c>
      <c r="D13" s="117">
        <v>1</v>
      </c>
      <c r="E13" s="117"/>
      <c r="F13" s="117"/>
      <c r="G13" s="117"/>
      <c r="H13" s="117"/>
      <c r="I13" s="117"/>
    </row>
    <row r="14" spans="1:9" x14ac:dyDescent="0.2">
      <c r="A14" s="93" t="s">
        <v>66</v>
      </c>
      <c r="B14" s="92">
        <v>84474.419313569597</v>
      </c>
      <c r="D14" s="117">
        <v>1</v>
      </c>
      <c r="E14" s="117"/>
      <c r="F14" s="117"/>
      <c r="G14" s="117"/>
      <c r="H14" s="117"/>
      <c r="I14" s="117"/>
    </row>
    <row r="15" spans="1:9" x14ac:dyDescent="0.2">
      <c r="A15" s="93" t="s">
        <v>67</v>
      </c>
      <c r="B15" s="92">
        <v>39356.790110755908</v>
      </c>
      <c r="D15" s="117">
        <v>0.74</v>
      </c>
      <c r="E15" s="117">
        <v>0.26</v>
      </c>
      <c r="F15" s="117"/>
      <c r="G15" s="117"/>
      <c r="H15" s="117"/>
      <c r="I15" s="117"/>
    </row>
    <row r="16" spans="1:9" x14ac:dyDescent="0.2">
      <c r="A16" s="83" t="s">
        <v>68</v>
      </c>
      <c r="B16" s="47">
        <v>6767167.4020755654</v>
      </c>
      <c r="C16" s="48"/>
      <c r="D16" s="118">
        <f>D38</f>
        <v>0.44385342789598109</v>
      </c>
      <c r="E16" s="118">
        <f>E38</f>
        <v>0.45611702127659576</v>
      </c>
      <c r="F16" s="118">
        <f>F38</f>
        <v>7.9787234042553185E-3</v>
      </c>
      <c r="G16" s="118">
        <f>G38</f>
        <v>0</v>
      </c>
      <c r="H16" s="118">
        <f>H38</f>
        <v>9.205082742316785E-2</v>
      </c>
      <c r="I16" s="118">
        <v>0</v>
      </c>
    </row>
    <row r="17" spans="1:9" x14ac:dyDescent="0.2">
      <c r="A17" s="93" t="s">
        <v>69</v>
      </c>
      <c r="B17" s="92">
        <v>96125.825020531585</v>
      </c>
      <c r="D17" s="117">
        <v>0.74</v>
      </c>
      <c r="E17" s="117">
        <v>0.26</v>
      </c>
      <c r="F17" s="117"/>
      <c r="G17" s="117"/>
      <c r="H17" s="117"/>
      <c r="I17" s="117"/>
    </row>
    <row r="18" spans="1:9" x14ac:dyDescent="0.2">
      <c r="A18" s="93"/>
      <c r="B18" s="49"/>
      <c r="D18" s="119"/>
      <c r="E18" s="119"/>
      <c r="F18" s="119"/>
      <c r="G18" s="119"/>
      <c r="H18" s="119"/>
      <c r="I18" s="119"/>
    </row>
    <row r="19" spans="1:9" ht="15" x14ac:dyDescent="0.25">
      <c r="A19" s="93" t="s">
        <v>71</v>
      </c>
      <c r="B19" s="50">
        <f>SUM(B13:B18)</f>
        <v>7888981.5345925149</v>
      </c>
      <c r="D19" s="120"/>
      <c r="E19" s="120"/>
      <c r="F19" s="120"/>
      <c r="G19" s="120"/>
      <c r="H19" s="120"/>
      <c r="I19" s="120"/>
    </row>
    <row r="20" spans="1:9" ht="15" x14ac:dyDescent="0.25">
      <c r="A20" s="93"/>
      <c r="B20" s="50"/>
      <c r="D20" s="120"/>
      <c r="E20" s="120"/>
      <c r="F20" s="120"/>
      <c r="G20" s="120"/>
      <c r="H20" s="120"/>
      <c r="I20" s="120"/>
    </row>
    <row r="21" spans="1:9" ht="39" customHeight="1" thickBot="1" x14ac:dyDescent="0.3">
      <c r="A21" s="99" t="s">
        <v>72</v>
      </c>
    </row>
    <row r="22" spans="1:9" x14ac:dyDescent="0.2">
      <c r="A22" s="80"/>
      <c r="B22" s="52"/>
      <c r="C22" s="53" t="s">
        <v>45</v>
      </c>
      <c r="D22" s="54" t="s">
        <v>46</v>
      </c>
      <c r="E22" s="54" t="s">
        <v>47</v>
      </c>
      <c r="F22" s="54" t="s">
        <v>48</v>
      </c>
      <c r="G22" s="54" t="s">
        <v>49</v>
      </c>
      <c r="H22" s="54" t="s">
        <v>50</v>
      </c>
      <c r="I22" s="107" t="s">
        <v>51</v>
      </c>
    </row>
    <row r="23" spans="1:9" x14ac:dyDescent="0.2">
      <c r="A23" s="55"/>
      <c r="B23" s="56"/>
      <c r="C23" s="48"/>
      <c r="D23" s="108"/>
      <c r="E23" s="106" t="s">
        <v>54</v>
      </c>
      <c r="F23" s="104" t="s">
        <v>54</v>
      </c>
      <c r="G23" s="57"/>
      <c r="H23" s="58"/>
      <c r="I23" s="59"/>
    </row>
    <row r="24" spans="1:9" x14ac:dyDescent="0.2">
      <c r="A24" s="55"/>
      <c r="B24" s="56"/>
      <c r="C24" s="48"/>
      <c r="D24" s="82" t="s">
        <v>56</v>
      </c>
      <c r="E24" s="85" t="s">
        <v>57</v>
      </c>
      <c r="F24" s="82" t="s">
        <v>58</v>
      </c>
      <c r="G24" s="85" t="s">
        <v>59</v>
      </c>
      <c r="H24" s="82" t="s">
        <v>59</v>
      </c>
      <c r="I24" s="60" t="s">
        <v>59</v>
      </c>
    </row>
    <row r="25" spans="1:9" x14ac:dyDescent="0.2">
      <c r="A25" s="61" t="s">
        <v>68</v>
      </c>
      <c r="B25" s="56"/>
      <c r="C25" s="48"/>
      <c r="D25" s="62" t="s">
        <v>61</v>
      </c>
      <c r="E25" s="63" t="s">
        <v>30</v>
      </c>
      <c r="F25" s="62" t="s">
        <v>62</v>
      </c>
      <c r="G25" s="63" t="s">
        <v>63</v>
      </c>
      <c r="H25" s="62" t="s">
        <v>64</v>
      </c>
      <c r="I25" s="64" t="s">
        <v>30</v>
      </c>
    </row>
    <row r="26" spans="1:9" x14ac:dyDescent="0.2">
      <c r="A26" s="61"/>
      <c r="B26" s="56"/>
      <c r="C26" s="48"/>
      <c r="D26" s="85"/>
      <c r="E26" s="85"/>
      <c r="F26" s="85"/>
      <c r="G26" s="85"/>
      <c r="H26" s="85"/>
      <c r="I26" s="60"/>
    </row>
    <row r="27" spans="1:9" x14ac:dyDescent="0.2">
      <c r="A27" s="55" t="s">
        <v>76</v>
      </c>
      <c r="B27" s="47">
        <v>661</v>
      </c>
      <c r="C27" s="47"/>
      <c r="D27" s="47">
        <f>B27</f>
        <v>661</v>
      </c>
      <c r="E27" s="47"/>
      <c r="F27" s="47"/>
      <c r="G27" s="47"/>
      <c r="H27" s="47"/>
      <c r="I27" s="40"/>
    </row>
    <row r="28" spans="1:9" x14ac:dyDescent="0.2">
      <c r="A28" s="55" t="s">
        <v>77</v>
      </c>
      <c r="B28" s="47">
        <v>94</v>
      </c>
      <c r="C28" s="47"/>
      <c r="D28" s="47"/>
      <c r="E28" s="47">
        <f>B28</f>
        <v>94</v>
      </c>
      <c r="F28" s="47"/>
      <c r="G28" s="47"/>
      <c r="H28" s="47"/>
      <c r="I28" s="40"/>
    </row>
    <row r="29" spans="1:9" x14ac:dyDescent="0.2">
      <c r="A29" s="55" t="s">
        <v>78</v>
      </c>
      <c r="B29" s="47">
        <v>2993</v>
      </c>
      <c r="C29" s="47"/>
      <c r="D29" s="47"/>
      <c r="E29" s="47">
        <f>B29</f>
        <v>2993</v>
      </c>
      <c r="F29" s="47"/>
      <c r="G29" s="47"/>
      <c r="H29" s="47"/>
      <c r="I29" s="40"/>
    </row>
    <row r="30" spans="1:9" x14ac:dyDescent="0.2">
      <c r="A30" s="55" t="s">
        <v>79</v>
      </c>
      <c r="B30" s="47">
        <v>54</v>
      </c>
      <c r="C30" s="47"/>
      <c r="D30" s="47"/>
      <c r="E30" s="47"/>
      <c r="F30" s="47">
        <f>B30</f>
        <v>54</v>
      </c>
      <c r="G30" s="47"/>
      <c r="H30" s="47"/>
      <c r="I30" s="40"/>
    </row>
    <row r="31" spans="1:9" x14ac:dyDescent="0.2">
      <c r="A31" s="55" t="s">
        <v>80</v>
      </c>
      <c r="B31" s="47">
        <v>130</v>
      </c>
      <c r="C31" s="47"/>
      <c r="D31" s="47"/>
      <c r="E31" s="47"/>
      <c r="F31" s="47"/>
      <c r="G31" s="47"/>
      <c r="H31" s="47">
        <f>B31</f>
        <v>130</v>
      </c>
      <c r="I31" s="40"/>
    </row>
    <row r="32" spans="1:9" x14ac:dyDescent="0.2">
      <c r="A32" s="55" t="s">
        <v>81</v>
      </c>
      <c r="B32" s="47">
        <v>2287</v>
      </c>
      <c r="C32" s="47"/>
      <c r="D32" s="47">
        <f>B32</f>
        <v>2287</v>
      </c>
      <c r="E32" s="47"/>
      <c r="F32" s="47"/>
      <c r="G32" s="47"/>
      <c r="H32" s="47"/>
      <c r="I32" s="40"/>
    </row>
    <row r="33" spans="1:10" x14ac:dyDescent="0.2">
      <c r="A33" s="55" t="s">
        <v>82</v>
      </c>
      <c r="B33" s="47">
        <v>51</v>
      </c>
      <c r="C33" s="47"/>
      <c r="D33" s="47">
        <f>B33</f>
        <v>51</v>
      </c>
      <c r="E33" s="47"/>
      <c r="F33" s="47"/>
      <c r="G33" s="47"/>
      <c r="H33" s="47"/>
      <c r="I33" s="40"/>
    </row>
    <row r="34" spans="1:10" x14ac:dyDescent="0.2">
      <c r="A34" s="55" t="s">
        <v>83</v>
      </c>
      <c r="B34" s="47">
        <v>493</v>
      </c>
      <c r="C34" s="47"/>
      <c r="D34" s="47"/>
      <c r="E34" s="47"/>
      <c r="F34" s="47"/>
      <c r="G34" s="47"/>
      <c r="H34" s="47">
        <f>B34</f>
        <v>493</v>
      </c>
      <c r="I34" s="40"/>
    </row>
    <row r="35" spans="1:10" x14ac:dyDescent="0.2">
      <c r="A35" s="55" t="s">
        <v>84</v>
      </c>
      <c r="B35" s="67">
        <v>5</v>
      </c>
      <c r="C35" s="67"/>
      <c r="D35" s="67">
        <f>B35</f>
        <v>5</v>
      </c>
      <c r="E35" s="67"/>
      <c r="F35" s="67"/>
      <c r="G35" s="67"/>
      <c r="H35" s="67"/>
      <c r="I35" s="68"/>
    </row>
    <row r="36" spans="1:10" x14ac:dyDescent="0.2">
      <c r="A36" s="55" t="s">
        <v>85</v>
      </c>
      <c r="B36" s="47">
        <f t="shared" ref="B36:I36" si="0">SUM(B27:B35)</f>
        <v>6768</v>
      </c>
      <c r="C36" s="47">
        <f t="shared" si="0"/>
        <v>0</v>
      </c>
      <c r="D36" s="47">
        <f t="shared" si="0"/>
        <v>3004</v>
      </c>
      <c r="E36" s="47">
        <f t="shared" si="0"/>
        <v>3087</v>
      </c>
      <c r="F36" s="47">
        <f t="shared" si="0"/>
        <v>54</v>
      </c>
      <c r="G36" s="47">
        <f t="shared" si="0"/>
        <v>0</v>
      </c>
      <c r="H36" s="47">
        <f t="shared" si="0"/>
        <v>623</v>
      </c>
      <c r="I36" s="40">
        <f t="shared" si="0"/>
        <v>0</v>
      </c>
    </row>
    <row r="37" spans="1:10" x14ac:dyDescent="0.2">
      <c r="A37" s="55"/>
      <c r="B37" s="48"/>
      <c r="C37" s="48"/>
      <c r="D37" s="48"/>
      <c r="E37" s="48"/>
      <c r="F37" s="48"/>
      <c r="G37" s="48"/>
      <c r="H37" s="48"/>
      <c r="I37" s="65"/>
    </row>
    <row r="38" spans="1:10" ht="13.5" thickBot="1" x14ac:dyDescent="0.25">
      <c r="A38" s="69"/>
      <c r="B38" s="70" t="s">
        <v>86</v>
      </c>
      <c r="C38" s="70"/>
      <c r="D38" s="121">
        <f t="shared" ref="D38:I38" si="1">D36/$B36</f>
        <v>0.44385342789598109</v>
      </c>
      <c r="E38" s="122">
        <f t="shared" si="1"/>
        <v>0.45611702127659576</v>
      </c>
      <c r="F38" s="122">
        <f t="shared" si="1"/>
        <v>7.9787234042553185E-3</v>
      </c>
      <c r="G38" s="122">
        <f t="shared" si="1"/>
        <v>0</v>
      </c>
      <c r="H38" s="122">
        <f t="shared" si="1"/>
        <v>9.205082742316785E-2</v>
      </c>
      <c r="I38" s="123">
        <f t="shared" si="1"/>
        <v>0</v>
      </c>
    </row>
    <row r="39" spans="1:10" ht="15.75" x14ac:dyDescent="0.25">
      <c r="A39" s="102"/>
    </row>
    <row r="40" spans="1:10" ht="34.5" customHeight="1" x14ac:dyDescent="0.25">
      <c r="A40" s="99" t="s">
        <v>87</v>
      </c>
    </row>
    <row r="41" spans="1:10" ht="15.75" x14ac:dyDescent="0.25">
      <c r="A41" s="102"/>
    </row>
    <row r="42" spans="1:10" s="74" customFormat="1" x14ac:dyDescent="0.2">
      <c r="D42" s="95" t="s">
        <v>46</v>
      </c>
      <c r="E42" s="95" t="s">
        <v>47</v>
      </c>
      <c r="F42" s="94" t="s">
        <v>48</v>
      </c>
      <c r="G42" s="94" t="s">
        <v>49</v>
      </c>
      <c r="H42" s="94" t="s">
        <v>50</v>
      </c>
      <c r="I42" s="94" t="s">
        <v>51</v>
      </c>
    </row>
    <row r="43" spans="1:10" s="74" customFormat="1" x14ac:dyDescent="0.2">
      <c r="D43" s="91"/>
      <c r="E43" s="90" t="s">
        <v>54</v>
      </c>
      <c r="F43" s="89" t="s">
        <v>54</v>
      </c>
      <c r="G43" s="88"/>
      <c r="H43" s="87"/>
      <c r="I43" s="41"/>
    </row>
    <row r="44" spans="1:10" s="74" customFormat="1" x14ac:dyDescent="0.2">
      <c r="D44" s="42" t="s">
        <v>56</v>
      </c>
      <c r="E44" s="109" t="s">
        <v>57</v>
      </c>
      <c r="F44" s="42" t="s">
        <v>58</v>
      </c>
      <c r="G44" s="109" t="s">
        <v>59</v>
      </c>
      <c r="H44" s="105" t="s">
        <v>59</v>
      </c>
      <c r="I44" s="43" t="s">
        <v>59</v>
      </c>
    </row>
    <row r="45" spans="1:10" x14ac:dyDescent="0.2">
      <c r="A45" s="101" t="s">
        <v>88</v>
      </c>
      <c r="D45" s="44" t="s">
        <v>61</v>
      </c>
      <c r="E45" s="45" t="s">
        <v>30</v>
      </c>
      <c r="F45" s="44" t="s">
        <v>62</v>
      </c>
      <c r="G45" s="103" t="s">
        <v>63</v>
      </c>
      <c r="H45" s="81" t="s">
        <v>64</v>
      </c>
      <c r="I45" s="86" t="s">
        <v>30</v>
      </c>
    </row>
    <row r="46" spans="1:10" x14ac:dyDescent="0.2">
      <c r="A46" s="93" t="s">
        <v>60</v>
      </c>
      <c r="J46" s="92"/>
    </row>
    <row r="47" spans="1:10" ht="15" x14ac:dyDescent="0.25">
      <c r="A47" s="93" t="s">
        <v>65</v>
      </c>
      <c r="B47" s="50">
        <f>B13</f>
        <v>901857.0980720924</v>
      </c>
      <c r="D47" s="50">
        <f t="shared" ref="D47:I51" si="2">D13*$B13</f>
        <v>901857.0980720924</v>
      </c>
      <c r="E47" s="50">
        <f t="shared" si="2"/>
        <v>0</v>
      </c>
      <c r="F47" s="50">
        <f t="shared" si="2"/>
        <v>0</v>
      </c>
      <c r="G47" s="50">
        <f t="shared" si="2"/>
        <v>0</v>
      </c>
      <c r="H47" s="50">
        <f t="shared" si="2"/>
        <v>0</v>
      </c>
      <c r="I47" s="50">
        <f t="shared" si="2"/>
        <v>0</v>
      </c>
      <c r="J47" s="92"/>
    </row>
    <row r="48" spans="1:10" ht="15" x14ac:dyDescent="0.25">
      <c r="A48" s="93" t="s">
        <v>66</v>
      </c>
      <c r="B48" s="50">
        <f>B14</f>
        <v>84474.419313569597</v>
      </c>
      <c r="D48" s="50">
        <f t="shared" si="2"/>
        <v>84474.419313569597</v>
      </c>
      <c r="E48" s="50">
        <f t="shared" si="2"/>
        <v>0</v>
      </c>
      <c r="F48" s="50">
        <f t="shared" si="2"/>
        <v>0</v>
      </c>
      <c r="G48" s="50">
        <f t="shared" si="2"/>
        <v>0</v>
      </c>
      <c r="H48" s="50">
        <f t="shared" si="2"/>
        <v>0</v>
      </c>
      <c r="I48" s="50">
        <f t="shared" si="2"/>
        <v>0</v>
      </c>
      <c r="J48" s="92"/>
    </row>
    <row r="49" spans="1:10" ht="15" x14ac:dyDescent="0.25">
      <c r="A49" s="93" t="s">
        <v>67</v>
      </c>
      <c r="B49" s="50">
        <f>B15</f>
        <v>39356.790110755908</v>
      </c>
      <c r="D49" s="50">
        <f t="shared" si="2"/>
        <v>29124.02468195937</v>
      </c>
      <c r="E49" s="50">
        <f t="shared" si="2"/>
        <v>10232.765428796536</v>
      </c>
      <c r="F49" s="50">
        <f t="shared" si="2"/>
        <v>0</v>
      </c>
      <c r="G49" s="50">
        <f t="shared" si="2"/>
        <v>0</v>
      </c>
      <c r="H49" s="50">
        <f t="shared" si="2"/>
        <v>0</v>
      </c>
      <c r="I49" s="50">
        <f t="shared" si="2"/>
        <v>0</v>
      </c>
      <c r="J49" s="92"/>
    </row>
    <row r="50" spans="1:10" ht="15" x14ac:dyDescent="0.25">
      <c r="A50" s="93" t="s">
        <v>89</v>
      </c>
      <c r="B50" s="50">
        <f>B16</f>
        <v>6767167.4020755654</v>
      </c>
      <c r="D50" s="50">
        <f t="shared" si="2"/>
        <v>3003630.4485571808</v>
      </c>
      <c r="E50" s="50">
        <f t="shared" si="2"/>
        <v>3086620.2379147857</v>
      </c>
      <c r="F50" s="50">
        <f t="shared" si="2"/>
        <v>53993.356931453978</v>
      </c>
      <c r="G50" s="50">
        <f t="shared" si="2"/>
        <v>0</v>
      </c>
      <c r="H50" s="50">
        <f t="shared" si="2"/>
        <v>622923.35867214494</v>
      </c>
      <c r="I50" s="50">
        <f t="shared" si="2"/>
        <v>0</v>
      </c>
      <c r="J50" s="92"/>
    </row>
    <row r="51" spans="1:10" ht="15" x14ac:dyDescent="0.25">
      <c r="A51" s="93" t="s">
        <v>69</v>
      </c>
      <c r="B51" s="75">
        <f>B17</f>
        <v>96125.825020531585</v>
      </c>
      <c r="D51" s="75">
        <f t="shared" si="2"/>
        <v>71133.110515193373</v>
      </c>
      <c r="E51" s="75">
        <f t="shared" si="2"/>
        <v>24992.714505338212</v>
      </c>
      <c r="F51" s="75">
        <f t="shared" si="2"/>
        <v>0</v>
      </c>
      <c r="G51" s="75">
        <f t="shared" si="2"/>
        <v>0</v>
      </c>
      <c r="H51" s="75">
        <f t="shared" si="2"/>
        <v>0</v>
      </c>
      <c r="I51" s="75">
        <f t="shared" si="2"/>
        <v>0</v>
      </c>
      <c r="J51" s="92"/>
    </row>
    <row r="52" spans="1:10" ht="15" x14ac:dyDescent="0.25">
      <c r="A52" s="93" t="s">
        <v>71</v>
      </c>
      <c r="B52" s="50">
        <f>SUM(D52:I52)</f>
        <v>7888981.5345925139</v>
      </c>
      <c r="D52" s="76">
        <f t="shared" ref="D52:I52" si="3">SUM(D47:D51)</f>
        <v>4090219.1011399957</v>
      </c>
      <c r="E52" s="76">
        <f t="shared" si="3"/>
        <v>3121845.7178489203</v>
      </c>
      <c r="F52" s="76">
        <f t="shared" si="3"/>
        <v>53993.356931453978</v>
      </c>
      <c r="G52" s="76">
        <f t="shared" si="3"/>
        <v>0</v>
      </c>
      <c r="H52" s="76">
        <f t="shared" si="3"/>
        <v>622923.35867214494</v>
      </c>
      <c r="I52" s="76">
        <f t="shared" si="3"/>
        <v>0</v>
      </c>
      <c r="J52" s="92"/>
    </row>
    <row r="53" spans="1:10" x14ac:dyDescent="0.2">
      <c r="A53" s="93"/>
    </row>
    <row r="54" spans="1:10" ht="39" customHeight="1" x14ac:dyDescent="0.25">
      <c r="A54" s="99" t="s">
        <v>90</v>
      </c>
    </row>
    <row r="55" spans="1:10" x14ac:dyDescent="0.2">
      <c r="A55" s="93"/>
    </row>
    <row r="56" spans="1:10" x14ac:dyDescent="0.2">
      <c r="A56" s="101" t="s">
        <v>91</v>
      </c>
      <c r="D56" s="124">
        <v>0.25900000000000001</v>
      </c>
      <c r="E56" s="124">
        <v>0</v>
      </c>
      <c r="F56" s="124">
        <v>0</v>
      </c>
      <c r="G56" s="124">
        <v>0.31</v>
      </c>
      <c r="H56" s="124">
        <v>0.40100000000000002</v>
      </c>
      <c r="I56" s="125">
        <v>0</v>
      </c>
    </row>
    <row r="57" spans="1:10" ht="51" x14ac:dyDescent="0.2">
      <c r="D57" s="204" t="s">
        <v>178</v>
      </c>
      <c r="H57" s="204" t="s">
        <v>177</v>
      </c>
    </row>
    <row r="58" spans="1:10" x14ac:dyDescent="0.2">
      <c r="A58" s="223" t="s">
        <v>92</v>
      </c>
      <c r="B58" s="224">
        <f>SUM(D58:I58)</f>
        <v>1309159.0140227892</v>
      </c>
      <c r="C58" s="225"/>
      <c r="D58" s="224">
        <f t="shared" ref="D58:I58" si="4">D52*D56</f>
        <v>1059366.747195259</v>
      </c>
      <c r="E58" s="224">
        <f t="shared" si="4"/>
        <v>0</v>
      </c>
      <c r="F58" s="224">
        <f t="shared" si="4"/>
        <v>0</v>
      </c>
      <c r="G58" s="224">
        <f t="shared" si="4"/>
        <v>0</v>
      </c>
      <c r="H58" s="224">
        <f t="shared" si="4"/>
        <v>249792.26682753014</v>
      </c>
      <c r="I58" s="226">
        <f t="shared" si="4"/>
        <v>0</v>
      </c>
    </row>
    <row r="60" spans="1:10" ht="39" customHeight="1" x14ac:dyDescent="0.25">
      <c r="A60" s="79" t="s">
        <v>93</v>
      </c>
    </row>
    <row r="62" spans="1:10" x14ac:dyDescent="0.2">
      <c r="A62" s="111" t="s">
        <v>100</v>
      </c>
      <c r="B62" s="112">
        <f>B58</f>
        <v>1309159.0140227892</v>
      </c>
      <c r="C62" s="98" t="s">
        <v>95</v>
      </c>
      <c r="D62" s="126">
        <f>B58/B52</f>
        <v>0.16594778531071952</v>
      </c>
    </row>
    <row r="63" spans="1:10" x14ac:dyDescent="0.2">
      <c r="B63" s="114">
        <f>B52</f>
        <v>7888981.5345925139</v>
      </c>
    </row>
    <row r="66" spans="1:4" x14ac:dyDescent="0.2">
      <c r="A66" s="101" t="s">
        <v>214</v>
      </c>
    </row>
    <row r="67" spans="1:4" ht="15" x14ac:dyDescent="0.25">
      <c r="A67" s="101" t="s">
        <v>101</v>
      </c>
      <c r="B67" s="127">
        <f>B63</f>
        <v>7888981.5345925139</v>
      </c>
      <c r="C67" s="128">
        <v>0.15</v>
      </c>
      <c r="D67" s="127">
        <f>B67*C67</f>
        <v>1183347.2301888771</v>
      </c>
    </row>
    <row r="68" spans="1:4" x14ac:dyDescent="0.2">
      <c r="C68" s="221" t="s">
        <v>217</v>
      </c>
      <c r="D68" s="101" t="s">
        <v>216</v>
      </c>
    </row>
    <row r="123" spans="1:9" x14ac:dyDescent="0.2">
      <c r="B123" s="98"/>
    </row>
    <row r="124" spans="1:9" x14ac:dyDescent="0.2">
      <c r="B124" s="98"/>
    </row>
    <row r="125" spans="1:9" x14ac:dyDescent="0.2">
      <c r="A125" s="93"/>
      <c r="D125" s="98"/>
      <c r="E125" s="98"/>
      <c r="F125" s="129"/>
      <c r="G125" s="129"/>
      <c r="H125" s="129"/>
      <c r="I125" s="129"/>
    </row>
  </sheetData>
  <mergeCells count="1">
    <mergeCell ref="D7:I7"/>
  </mergeCells>
  <pageMargins left="0.7" right="0.7" top="1" bottom="1" header="0.3" footer="0.55000000000000004"/>
  <pageSetup scale="60" orientation="landscape" r:id="rId1"/>
  <headerFooter>
    <oddFooter xml:space="preserve">&amp;R&amp;"Times New Roman,Bold"&amp;12Attachment Number 2 to Response to KU KIUC-2  Question No. 18(b)
Page &amp;P of &amp;N
Scott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19"/>
  <sheetViews>
    <sheetView tabSelected="1" workbookViewId="0">
      <selection activeCell="A18" sqref="A18"/>
    </sheetView>
  </sheetViews>
  <sheetFormatPr defaultColWidth="9.140625" defaultRowHeight="12.75" x14ac:dyDescent="0.2"/>
  <cols>
    <col min="1" max="1" width="45.85546875" style="35" customWidth="1"/>
    <col min="2" max="2" width="5" style="35" customWidth="1"/>
    <col min="3" max="4" width="16.7109375" style="35" customWidth="1"/>
    <col min="5" max="5" width="5" style="35" customWidth="1"/>
    <col min="6" max="7" width="16.7109375" style="35" customWidth="1"/>
    <col min="8" max="8" width="13.140625" style="35" customWidth="1"/>
    <col min="9" max="16384" width="9.140625" style="35"/>
  </cols>
  <sheetData>
    <row r="1" spans="1:7" ht="15.75" x14ac:dyDescent="0.25">
      <c r="A1" s="34" t="s">
        <v>224</v>
      </c>
    </row>
    <row r="2" spans="1:7" ht="15.75" x14ac:dyDescent="0.25">
      <c r="A2" s="34" t="s">
        <v>26</v>
      </c>
    </row>
    <row r="3" spans="1:7" ht="15.75" x14ac:dyDescent="0.25">
      <c r="A3" s="34"/>
    </row>
    <row r="4" spans="1:7" ht="27" customHeight="1" x14ac:dyDescent="0.2">
      <c r="C4" s="257" t="s">
        <v>27</v>
      </c>
      <c r="D4" s="258"/>
      <c r="F4" s="257" t="s">
        <v>28</v>
      </c>
      <c r="G4" s="258"/>
    </row>
    <row r="5" spans="1:7" ht="38.25" x14ac:dyDescent="0.2">
      <c r="A5" s="36" t="s">
        <v>29</v>
      </c>
      <c r="C5" s="36" t="s">
        <v>30</v>
      </c>
      <c r="D5" s="36" t="s">
        <v>31</v>
      </c>
      <c r="F5" s="36" t="s">
        <v>30</v>
      </c>
      <c r="G5" s="36" t="s">
        <v>32</v>
      </c>
    </row>
    <row r="6" spans="1:7" x14ac:dyDescent="0.2">
      <c r="A6" s="35" t="s">
        <v>33</v>
      </c>
      <c r="C6" s="37">
        <v>7816094</v>
      </c>
      <c r="D6" s="37">
        <v>27798472</v>
      </c>
      <c r="F6" s="37">
        <v>7816094</v>
      </c>
      <c r="G6" s="37">
        <v>16353771.527850002</v>
      </c>
    </row>
    <row r="7" spans="1:7" ht="15" x14ac:dyDescent="0.25">
      <c r="A7" s="35" t="s">
        <v>34</v>
      </c>
      <c r="C7" s="38">
        <v>0.28116990824902793</v>
      </c>
      <c r="D7" s="38">
        <v>1</v>
      </c>
      <c r="F7" s="38">
        <v>0.47793830221483879</v>
      </c>
      <c r="G7" s="38">
        <v>1</v>
      </c>
    </row>
    <row r="8" spans="1:7" x14ac:dyDescent="0.2">
      <c r="C8" s="37"/>
      <c r="D8" s="37"/>
      <c r="F8" s="37"/>
      <c r="G8" s="37"/>
    </row>
    <row r="9" spans="1:7" x14ac:dyDescent="0.2">
      <c r="A9" s="35" t="s">
        <v>35</v>
      </c>
      <c r="C9" s="37" t="s">
        <v>36</v>
      </c>
      <c r="D9" s="37">
        <v>25138452</v>
      </c>
      <c r="F9" s="37" t="s">
        <v>36</v>
      </c>
      <c r="G9" s="37">
        <v>2104079.9712199997</v>
      </c>
    </row>
    <row r="10" spans="1:7" ht="15" x14ac:dyDescent="0.25">
      <c r="A10" s="35" t="s">
        <v>34</v>
      </c>
      <c r="C10" s="38">
        <v>0.2730334081101477</v>
      </c>
      <c r="D10" s="38">
        <v>1</v>
      </c>
      <c r="F10" s="38">
        <v>0.32620609501454861</v>
      </c>
      <c r="G10" s="38">
        <v>1.0000000000000002</v>
      </c>
    </row>
    <row r="11" spans="1:7" x14ac:dyDescent="0.2">
      <c r="C11" s="37"/>
      <c r="D11" s="37"/>
      <c r="F11" s="37"/>
      <c r="G11" s="37"/>
    </row>
    <row r="12" spans="1:7" x14ac:dyDescent="0.2">
      <c r="A12" s="35" t="s">
        <v>37</v>
      </c>
      <c r="C12" s="37">
        <v>3209</v>
      </c>
      <c r="D12" s="37">
        <v>14386</v>
      </c>
      <c r="F12" s="37">
        <v>3209</v>
      </c>
      <c r="G12" s="37">
        <v>8072</v>
      </c>
    </row>
    <row r="13" spans="1:7" ht="15" x14ac:dyDescent="0.25">
      <c r="A13" s="35" t="s">
        <v>34</v>
      </c>
      <c r="C13" s="38">
        <v>0.22306409008758515</v>
      </c>
      <c r="D13" s="38">
        <v>1</v>
      </c>
      <c r="F13" s="38">
        <v>0.39754707631318137</v>
      </c>
      <c r="G13" s="38">
        <v>1</v>
      </c>
    </row>
    <row r="14" spans="1:7" x14ac:dyDescent="0.2">
      <c r="C14" s="37"/>
      <c r="D14" s="37"/>
      <c r="F14" s="37"/>
      <c r="G14" s="37"/>
    </row>
    <row r="15" spans="1:7" ht="15.75" x14ac:dyDescent="0.25">
      <c r="A15" s="35" t="s">
        <v>38</v>
      </c>
      <c r="C15" s="39">
        <v>0.2590891354822536</v>
      </c>
      <c r="D15" s="39">
        <v>1</v>
      </c>
      <c r="F15" s="39">
        <v>0.40056382451418959</v>
      </c>
      <c r="G15" s="39">
        <v>1</v>
      </c>
    </row>
    <row r="16" spans="1:7" x14ac:dyDescent="0.2">
      <c r="C16" s="217" t="s">
        <v>179</v>
      </c>
      <c r="F16" s="217" t="s">
        <v>180</v>
      </c>
    </row>
    <row r="17" spans="1:6" ht="15" x14ac:dyDescent="0.25">
      <c r="F17" s="38"/>
    </row>
    <row r="18" spans="1:6" ht="15" x14ac:dyDescent="0.25">
      <c r="A18" s="35" t="s">
        <v>39</v>
      </c>
      <c r="F18" s="38"/>
    </row>
    <row r="19" spans="1:6" ht="15" x14ac:dyDescent="0.25">
      <c r="F19" s="38"/>
    </row>
  </sheetData>
  <mergeCells count="2">
    <mergeCell ref="C4:D4"/>
    <mergeCell ref="F4:G4"/>
  </mergeCells>
  <pageMargins left="0.7" right="0.7" top="1" bottom="0.5" header="0.3" footer="0.3"/>
  <pageSetup scale="99" orientation="landscape" r:id="rId1"/>
  <headerFooter>
    <oddFooter xml:space="preserve">&amp;R&amp;"Times New Roman,Bold"&amp;12Attachment Number 2 to Response to KU KIUC-2  Question No. 18(b)
Page &amp;P of &amp;N
Scott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workbookViewId="0">
      <selection activeCell="A18" sqref="A18"/>
    </sheetView>
  </sheetViews>
  <sheetFormatPr defaultColWidth="8.85546875" defaultRowHeight="12.75" x14ac:dyDescent="0.2"/>
  <cols>
    <col min="1" max="1" width="31" style="133" customWidth="1"/>
    <col min="2" max="8" width="11.140625" style="133" customWidth="1"/>
    <col min="9" max="9" width="10.28515625" style="136" customWidth="1"/>
    <col min="10" max="16384" width="8.85546875" style="133"/>
  </cols>
  <sheetData>
    <row r="1" spans="1:10" ht="15.6" x14ac:dyDescent="0.3">
      <c r="A1" s="245" t="s">
        <v>257</v>
      </c>
    </row>
    <row r="2" spans="1:10" ht="15.6" x14ac:dyDescent="0.3">
      <c r="A2" s="245" t="s">
        <v>256</v>
      </c>
    </row>
    <row r="4" spans="1:10" ht="15.6" x14ac:dyDescent="0.3">
      <c r="A4" s="232"/>
      <c r="B4" s="259">
        <v>2011</v>
      </c>
      <c r="C4" s="260"/>
      <c r="D4" s="260"/>
      <c r="E4" s="260"/>
      <c r="F4" s="260"/>
      <c r="G4" s="261"/>
      <c r="H4" s="262"/>
      <c r="I4" s="239"/>
      <c r="J4" s="101"/>
    </row>
    <row r="5" spans="1:10" ht="15.6" x14ac:dyDescent="0.3">
      <c r="A5" s="244" t="s">
        <v>255</v>
      </c>
      <c r="B5" s="243" t="s">
        <v>46</v>
      </c>
      <c r="C5" s="243" t="s">
        <v>47</v>
      </c>
      <c r="D5" s="243" t="s">
        <v>48</v>
      </c>
      <c r="E5" s="243" t="s">
        <v>49</v>
      </c>
      <c r="F5" s="242" t="s">
        <v>50</v>
      </c>
      <c r="G5" s="241" t="s">
        <v>51</v>
      </c>
      <c r="H5" s="240"/>
      <c r="I5" s="239"/>
      <c r="J5" s="101"/>
    </row>
    <row r="6" spans="1:10" ht="90" customHeight="1" x14ac:dyDescent="0.25">
      <c r="A6" s="238" t="s">
        <v>254</v>
      </c>
      <c r="B6" s="237" t="s">
        <v>253</v>
      </c>
      <c r="C6" s="237" t="s">
        <v>252</v>
      </c>
      <c r="D6" s="237" t="s">
        <v>251</v>
      </c>
      <c r="E6" s="237" t="s">
        <v>250</v>
      </c>
      <c r="F6" s="237" t="s">
        <v>249</v>
      </c>
      <c r="G6" s="237" t="s">
        <v>248</v>
      </c>
      <c r="H6" s="236" t="s">
        <v>3</v>
      </c>
      <c r="I6" s="235" t="s">
        <v>247</v>
      </c>
      <c r="J6" s="101"/>
    </row>
    <row r="7" spans="1:10" ht="12.75" customHeight="1" x14ac:dyDescent="0.25">
      <c r="A7" s="136" t="s">
        <v>246</v>
      </c>
      <c r="B7" s="231">
        <v>0</v>
      </c>
      <c r="C7" s="231">
        <v>1</v>
      </c>
      <c r="D7" s="231">
        <v>0</v>
      </c>
      <c r="E7" s="231">
        <v>0</v>
      </c>
      <c r="F7" s="231">
        <v>0</v>
      </c>
      <c r="G7" s="231">
        <v>0</v>
      </c>
      <c r="H7" s="231">
        <v>1</v>
      </c>
      <c r="I7" s="233"/>
      <c r="J7" s="232"/>
    </row>
    <row r="8" spans="1:10" ht="12.75" customHeight="1" x14ac:dyDescent="0.25">
      <c r="A8" s="133" t="s">
        <v>234</v>
      </c>
      <c r="B8" s="231">
        <v>0.34379999999999999</v>
      </c>
      <c r="C8" s="231">
        <v>0</v>
      </c>
      <c r="D8" s="231">
        <v>0</v>
      </c>
      <c r="E8" s="231">
        <v>0.4214</v>
      </c>
      <c r="F8" s="231">
        <v>0.41010000000000002</v>
      </c>
      <c r="G8" s="231">
        <v>0</v>
      </c>
      <c r="H8" s="231"/>
      <c r="I8" s="233"/>
      <c r="J8" s="232"/>
    </row>
    <row r="9" spans="1:10" ht="12.75" customHeight="1" x14ac:dyDescent="0.25">
      <c r="A9" s="133" t="s">
        <v>233</v>
      </c>
      <c r="B9" s="231">
        <f t="shared" ref="B9:G9" si="0">+B8*B7</f>
        <v>0</v>
      </c>
      <c r="C9" s="231">
        <f t="shared" si="0"/>
        <v>0</v>
      </c>
      <c r="D9" s="231">
        <f t="shared" si="0"/>
        <v>0</v>
      </c>
      <c r="E9" s="231">
        <f t="shared" si="0"/>
        <v>0</v>
      </c>
      <c r="F9" s="231">
        <f t="shared" si="0"/>
        <v>0</v>
      </c>
      <c r="G9" s="231">
        <f t="shared" si="0"/>
        <v>0</v>
      </c>
      <c r="H9" s="231"/>
      <c r="I9" s="249">
        <f>+B9+E9+F9</f>
        <v>0</v>
      </c>
      <c r="J9" s="232"/>
    </row>
    <row r="10" spans="1:10" ht="12.75" customHeight="1" x14ac:dyDescent="0.25">
      <c r="B10" s="231"/>
      <c r="C10" s="231"/>
      <c r="D10" s="231"/>
      <c r="E10" s="231"/>
      <c r="F10" s="231"/>
      <c r="G10" s="231"/>
      <c r="H10" s="231"/>
      <c r="I10" s="233"/>
      <c r="J10" s="232"/>
    </row>
    <row r="11" spans="1:10" ht="12.75" customHeight="1" x14ac:dyDescent="0.25">
      <c r="A11" s="136" t="s">
        <v>245</v>
      </c>
      <c r="B11" s="231">
        <v>0.37469999999999998</v>
      </c>
      <c r="C11" s="231">
        <v>0</v>
      </c>
      <c r="D11" s="231">
        <v>0.30430000000000001</v>
      </c>
      <c r="E11" s="231">
        <v>0</v>
      </c>
      <c r="F11" s="231">
        <v>0.26279999999999998</v>
      </c>
      <c r="G11" s="231">
        <v>5.8300000000000005E-2</v>
      </c>
      <c r="H11" s="231">
        <v>1.0001</v>
      </c>
      <c r="I11" s="233"/>
      <c r="J11" s="234"/>
    </row>
    <row r="12" spans="1:10" ht="12.75" customHeight="1" x14ac:dyDescent="0.2">
      <c r="A12" s="133" t="s">
        <v>234</v>
      </c>
      <c r="B12" s="231">
        <v>0.34379999999999999</v>
      </c>
      <c r="C12" s="231">
        <v>0</v>
      </c>
      <c r="D12" s="231">
        <v>0</v>
      </c>
      <c r="E12" s="231">
        <v>0.4214</v>
      </c>
      <c r="F12" s="231">
        <v>0.41010000000000002</v>
      </c>
      <c r="G12" s="231">
        <v>0</v>
      </c>
      <c r="H12" s="231"/>
      <c r="I12" s="233"/>
      <c r="J12" s="232"/>
    </row>
    <row r="13" spans="1:10" ht="12.75" customHeight="1" x14ac:dyDescent="0.2">
      <c r="A13" s="133" t="s">
        <v>233</v>
      </c>
      <c r="B13" s="231">
        <f t="shared" ref="B13:G13" si="1">+B12*B11</f>
        <v>0.12882185999999998</v>
      </c>
      <c r="C13" s="231">
        <f t="shared" si="1"/>
        <v>0</v>
      </c>
      <c r="D13" s="231">
        <f t="shared" si="1"/>
        <v>0</v>
      </c>
      <c r="E13" s="231">
        <f t="shared" si="1"/>
        <v>0</v>
      </c>
      <c r="F13" s="231">
        <f t="shared" si="1"/>
        <v>0.10777428</v>
      </c>
      <c r="G13" s="231">
        <f t="shared" si="1"/>
        <v>0</v>
      </c>
      <c r="H13" s="231"/>
      <c r="I13" s="249">
        <f>+B13+E13+F13</f>
        <v>0.23659613999999998</v>
      </c>
      <c r="J13" s="232"/>
    </row>
    <row r="14" spans="1:10" ht="12.75" customHeight="1" x14ac:dyDescent="0.2">
      <c r="B14" s="231"/>
      <c r="C14" s="231"/>
      <c r="D14" s="231"/>
      <c r="E14" s="231"/>
      <c r="F14" s="231"/>
      <c r="G14" s="231"/>
      <c r="H14" s="231"/>
      <c r="I14" s="233"/>
      <c r="J14" s="232"/>
    </row>
    <row r="15" spans="1:10" ht="12.75" customHeight="1" x14ac:dyDescent="0.2">
      <c r="A15" s="136" t="s">
        <v>244</v>
      </c>
      <c r="B15" s="231">
        <v>0</v>
      </c>
      <c r="C15" s="231">
        <v>0</v>
      </c>
      <c r="D15" s="231">
        <v>0.97</v>
      </c>
      <c r="E15" s="231">
        <v>0</v>
      </c>
      <c r="F15" s="231">
        <v>0</v>
      </c>
      <c r="G15" s="231">
        <v>0.03</v>
      </c>
      <c r="H15" s="231">
        <v>1</v>
      </c>
      <c r="I15" s="233"/>
      <c r="J15" s="232"/>
    </row>
    <row r="16" spans="1:10" ht="12.75" customHeight="1" x14ac:dyDescent="0.2">
      <c r="A16" s="133" t="s">
        <v>234</v>
      </c>
      <c r="B16" s="231">
        <v>0.34379999999999999</v>
      </c>
      <c r="C16" s="231">
        <v>0</v>
      </c>
      <c r="D16" s="231">
        <v>0</v>
      </c>
      <c r="E16" s="231">
        <v>0.4214</v>
      </c>
      <c r="F16" s="231">
        <v>0.41010000000000002</v>
      </c>
      <c r="G16" s="231">
        <v>0</v>
      </c>
      <c r="H16" s="231"/>
      <c r="I16" s="233"/>
      <c r="J16" s="232"/>
    </row>
    <row r="17" spans="1:10" ht="12.75" customHeight="1" x14ac:dyDescent="0.2">
      <c r="A17" s="133" t="s">
        <v>233</v>
      </c>
      <c r="B17" s="231">
        <f t="shared" ref="B17:G17" si="2">+B16*B15</f>
        <v>0</v>
      </c>
      <c r="C17" s="231">
        <f t="shared" si="2"/>
        <v>0</v>
      </c>
      <c r="D17" s="231">
        <f t="shared" si="2"/>
        <v>0</v>
      </c>
      <c r="E17" s="231">
        <f t="shared" si="2"/>
        <v>0</v>
      </c>
      <c r="F17" s="231">
        <f t="shared" si="2"/>
        <v>0</v>
      </c>
      <c r="G17" s="231">
        <f t="shared" si="2"/>
        <v>0</v>
      </c>
      <c r="H17" s="231"/>
      <c r="I17" s="249">
        <f>+B17+E17+F17</f>
        <v>0</v>
      </c>
      <c r="J17" s="232"/>
    </row>
    <row r="18" spans="1:10" ht="12.75" customHeight="1" x14ac:dyDescent="0.2">
      <c r="B18" s="231"/>
      <c r="C18" s="231"/>
      <c r="D18" s="231"/>
      <c r="E18" s="231"/>
      <c r="F18" s="231"/>
      <c r="G18" s="231"/>
      <c r="H18" s="231"/>
      <c r="I18" s="233"/>
      <c r="J18" s="232"/>
    </row>
    <row r="19" spans="1:10" ht="12.75" customHeight="1" x14ac:dyDescent="0.2">
      <c r="A19" s="136" t="s">
        <v>243</v>
      </c>
      <c r="B19" s="231">
        <v>0.12</v>
      </c>
      <c r="C19" s="231">
        <v>0.88</v>
      </c>
      <c r="D19" s="231">
        <v>0</v>
      </c>
      <c r="E19" s="231">
        <v>0</v>
      </c>
      <c r="F19" s="231">
        <v>0</v>
      </c>
      <c r="G19" s="231">
        <v>0</v>
      </c>
      <c r="H19" s="231">
        <v>1</v>
      </c>
      <c r="I19" s="233"/>
      <c r="J19" s="234"/>
    </row>
    <row r="20" spans="1:10" ht="12.75" customHeight="1" x14ac:dyDescent="0.2">
      <c r="A20" s="133" t="s">
        <v>234</v>
      </c>
      <c r="B20" s="231">
        <v>0.34379999999999999</v>
      </c>
      <c r="C20" s="231">
        <v>0</v>
      </c>
      <c r="D20" s="231">
        <v>0</v>
      </c>
      <c r="E20" s="231">
        <v>0.4214</v>
      </c>
      <c r="F20" s="231">
        <v>0.41010000000000002</v>
      </c>
      <c r="G20" s="231">
        <v>0</v>
      </c>
      <c r="H20" s="231"/>
      <c r="I20" s="233"/>
      <c r="J20" s="232"/>
    </row>
    <row r="21" spans="1:10" ht="12.75" customHeight="1" x14ac:dyDescent="0.2">
      <c r="A21" s="133" t="s">
        <v>233</v>
      </c>
      <c r="B21" s="231">
        <f t="shared" ref="B21:G21" si="3">+B20*B19</f>
        <v>4.1256000000000001E-2</v>
      </c>
      <c r="C21" s="231">
        <f t="shared" si="3"/>
        <v>0</v>
      </c>
      <c r="D21" s="231">
        <f t="shared" si="3"/>
        <v>0</v>
      </c>
      <c r="E21" s="231">
        <f t="shared" si="3"/>
        <v>0</v>
      </c>
      <c r="F21" s="231">
        <f t="shared" si="3"/>
        <v>0</v>
      </c>
      <c r="G21" s="231">
        <f t="shared" si="3"/>
        <v>0</v>
      </c>
      <c r="H21" s="231"/>
      <c r="I21" s="249">
        <f>+B21+E21+F21</f>
        <v>4.1256000000000001E-2</v>
      </c>
      <c r="J21" s="232"/>
    </row>
    <row r="22" spans="1:10" ht="12.75" customHeight="1" x14ac:dyDescent="0.2">
      <c r="B22" s="231"/>
      <c r="C22" s="231"/>
      <c r="D22" s="231"/>
      <c r="E22" s="231"/>
      <c r="F22" s="231"/>
      <c r="G22" s="231"/>
      <c r="H22" s="231"/>
      <c r="I22" s="233"/>
      <c r="J22" s="232"/>
    </row>
    <row r="23" spans="1:10" ht="12.75" customHeight="1" x14ac:dyDescent="0.2">
      <c r="A23" s="136" t="s">
        <v>242</v>
      </c>
      <c r="B23" s="231">
        <v>0.47</v>
      </c>
      <c r="C23" s="231">
        <v>0</v>
      </c>
      <c r="D23" s="231">
        <v>0.14000000000000001</v>
      </c>
      <c r="E23" s="231">
        <v>0.08</v>
      </c>
      <c r="F23" s="231">
        <v>0</v>
      </c>
      <c r="G23" s="231">
        <v>0.31</v>
      </c>
      <c r="H23" s="231">
        <v>1</v>
      </c>
      <c r="I23" s="233"/>
      <c r="J23" s="234"/>
    </row>
    <row r="24" spans="1:10" ht="12.75" customHeight="1" x14ac:dyDescent="0.2">
      <c r="A24" s="133" t="s">
        <v>234</v>
      </c>
      <c r="B24" s="231">
        <v>0.34379999999999999</v>
      </c>
      <c r="C24" s="231">
        <v>0</v>
      </c>
      <c r="D24" s="231">
        <v>0</v>
      </c>
      <c r="E24" s="231">
        <v>0.4214</v>
      </c>
      <c r="F24" s="231">
        <v>0.41010000000000002</v>
      </c>
      <c r="G24" s="231">
        <v>0</v>
      </c>
      <c r="H24" s="231"/>
      <c r="I24" s="233"/>
      <c r="J24" s="232"/>
    </row>
    <row r="25" spans="1:10" ht="12.75" customHeight="1" x14ac:dyDescent="0.2">
      <c r="A25" s="133" t="s">
        <v>233</v>
      </c>
      <c r="B25" s="231">
        <f t="shared" ref="B25:G25" si="4">+B24*B23</f>
        <v>0.16158599999999998</v>
      </c>
      <c r="C25" s="231">
        <f t="shared" si="4"/>
        <v>0</v>
      </c>
      <c r="D25" s="231">
        <f t="shared" si="4"/>
        <v>0</v>
      </c>
      <c r="E25" s="231">
        <f t="shared" si="4"/>
        <v>3.3711999999999999E-2</v>
      </c>
      <c r="F25" s="231">
        <f t="shared" si="4"/>
        <v>0</v>
      </c>
      <c r="G25" s="231">
        <f t="shared" si="4"/>
        <v>0</v>
      </c>
      <c r="H25" s="231"/>
      <c r="I25" s="249">
        <f>+B25+E25+F25</f>
        <v>0.19529799999999997</v>
      </c>
      <c r="J25" s="232"/>
    </row>
    <row r="26" spans="1:10" ht="12.75" customHeight="1" x14ac:dyDescent="0.2">
      <c r="B26" s="231"/>
      <c r="C26" s="231"/>
      <c r="D26" s="231"/>
      <c r="E26" s="231"/>
      <c r="F26" s="231"/>
      <c r="G26" s="231"/>
      <c r="H26" s="231"/>
      <c r="I26" s="233"/>
      <c r="J26" s="232"/>
    </row>
    <row r="27" spans="1:10" ht="12.75" customHeight="1" x14ac:dyDescent="0.2">
      <c r="A27" s="136" t="s">
        <v>241</v>
      </c>
      <c r="B27" s="231">
        <v>0</v>
      </c>
      <c r="C27" s="231">
        <v>0</v>
      </c>
      <c r="D27" s="231">
        <v>0</v>
      </c>
      <c r="E27" s="231">
        <v>0</v>
      </c>
      <c r="F27" s="231">
        <v>0</v>
      </c>
      <c r="G27" s="231">
        <v>1</v>
      </c>
      <c r="H27" s="231">
        <v>1</v>
      </c>
      <c r="I27" s="233"/>
      <c r="J27" s="232"/>
    </row>
    <row r="28" spans="1:10" ht="12.75" customHeight="1" x14ac:dyDescent="0.2">
      <c r="A28" s="133" t="s">
        <v>234</v>
      </c>
      <c r="B28" s="231">
        <v>0.34379999999999999</v>
      </c>
      <c r="C28" s="231">
        <v>0</v>
      </c>
      <c r="D28" s="231">
        <v>0</v>
      </c>
      <c r="E28" s="231">
        <v>0.4214</v>
      </c>
      <c r="F28" s="231">
        <v>0.41010000000000002</v>
      </c>
      <c r="G28" s="231">
        <v>0</v>
      </c>
      <c r="H28" s="231"/>
      <c r="I28" s="233"/>
      <c r="J28" s="232"/>
    </row>
    <row r="29" spans="1:10" ht="12.75" customHeight="1" x14ac:dyDescent="0.2">
      <c r="A29" s="133" t="s">
        <v>233</v>
      </c>
      <c r="B29" s="231">
        <f t="shared" ref="B29:G29" si="5">+B28*B27</f>
        <v>0</v>
      </c>
      <c r="C29" s="231">
        <f t="shared" si="5"/>
        <v>0</v>
      </c>
      <c r="D29" s="231">
        <f t="shared" si="5"/>
        <v>0</v>
      </c>
      <c r="E29" s="231">
        <f t="shared" si="5"/>
        <v>0</v>
      </c>
      <c r="F29" s="231">
        <f t="shared" si="5"/>
        <v>0</v>
      </c>
      <c r="G29" s="231">
        <f t="shared" si="5"/>
        <v>0</v>
      </c>
      <c r="H29" s="231"/>
      <c r="I29" s="249">
        <f>+B29+E29+F29</f>
        <v>0</v>
      </c>
      <c r="J29" s="232"/>
    </row>
    <row r="30" spans="1:10" ht="12.75" customHeight="1" x14ac:dyDescent="0.2">
      <c r="B30" s="231"/>
      <c r="C30" s="231"/>
      <c r="D30" s="231"/>
      <c r="E30" s="231"/>
      <c r="F30" s="231"/>
      <c r="G30" s="231"/>
      <c r="H30" s="231"/>
      <c r="I30" s="233"/>
      <c r="J30" s="232"/>
    </row>
    <row r="31" spans="1:10" ht="12.75" customHeight="1" x14ac:dyDescent="0.2">
      <c r="A31" s="136" t="s">
        <v>240</v>
      </c>
      <c r="B31" s="231">
        <v>0.56999999999999995</v>
      </c>
      <c r="C31" s="231">
        <v>0.3</v>
      </c>
      <c r="D31" s="231">
        <v>0</v>
      </c>
      <c r="E31" s="231">
        <v>0.09</v>
      </c>
      <c r="F31" s="231">
        <v>0.04</v>
      </c>
      <c r="G31" s="231">
        <v>0</v>
      </c>
      <c r="H31" s="231">
        <v>1</v>
      </c>
      <c r="I31" s="233"/>
      <c r="J31" s="234"/>
    </row>
    <row r="32" spans="1:10" ht="12.75" customHeight="1" x14ac:dyDescent="0.2">
      <c r="A32" s="133" t="s">
        <v>234</v>
      </c>
      <c r="B32" s="231">
        <v>0.34379999999999999</v>
      </c>
      <c r="C32" s="231">
        <v>0</v>
      </c>
      <c r="D32" s="231">
        <v>0</v>
      </c>
      <c r="E32" s="231">
        <v>0.4214</v>
      </c>
      <c r="F32" s="231">
        <v>0.41010000000000002</v>
      </c>
      <c r="G32" s="231">
        <v>0</v>
      </c>
      <c r="H32" s="231"/>
      <c r="I32" s="233"/>
      <c r="J32" s="232"/>
    </row>
    <row r="33" spans="1:10" ht="12.75" customHeight="1" x14ac:dyDescent="0.2">
      <c r="A33" s="133" t="s">
        <v>233</v>
      </c>
      <c r="B33" s="231">
        <f t="shared" ref="B33:G33" si="6">+B32*B31</f>
        <v>0.19596599999999997</v>
      </c>
      <c r="C33" s="231">
        <f t="shared" si="6"/>
        <v>0</v>
      </c>
      <c r="D33" s="231">
        <f t="shared" si="6"/>
        <v>0</v>
      </c>
      <c r="E33" s="231">
        <f t="shared" si="6"/>
        <v>3.7926000000000001E-2</v>
      </c>
      <c r="F33" s="231">
        <f t="shared" si="6"/>
        <v>1.6404000000000002E-2</v>
      </c>
      <c r="G33" s="231">
        <f t="shared" si="6"/>
        <v>0</v>
      </c>
      <c r="H33" s="231"/>
      <c r="I33" s="249">
        <f>+B33+E33+F33</f>
        <v>0.25029599999999996</v>
      </c>
      <c r="J33" s="232"/>
    </row>
    <row r="34" spans="1:10" ht="12.75" customHeight="1" x14ac:dyDescent="0.2">
      <c r="B34" s="231"/>
      <c r="C34" s="231"/>
      <c r="D34" s="231"/>
      <c r="E34" s="231"/>
      <c r="F34" s="231"/>
      <c r="G34" s="231"/>
      <c r="H34" s="231"/>
      <c r="I34" s="233"/>
      <c r="J34" s="232"/>
    </row>
    <row r="35" spans="1:10" ht="12.75" customHeight="1" x14ac:dyDescent="0.2">
      <c r="A35" s="136" t="s">
        <v>239</v>
      </c>
      <c r="B35" s="231">
        <v>0.87</v>
      </c>
      <c r="C35" s="231">
        <v>0</v>
      </c>
      <c r="D35" s="231">
        <v>0</v>
      </c>
      <c r="E35" s="231">
        <v>0.13</v>
      </c>
      <c r="F35" s="231">
        <v>0</v>
      </c>
      <c r="G35" s="231">
        <v>0</v>
      </c>
      <c r="H35" s="231">
        <v>1</v>
      </c>
      <c r="I35" s="233"/>
      <c r="J35" s="234"/>
    </row>
    <row r="36" spans="1:10" ht="12.75" customHeight="1" x14ac:dyDescent="0.2">
      <c r="A36" s="133" t="s">
        <v>234</v>
      </c>
      <c r="B36" s="231">
        <v>0.34379999999999999</v>
      </c>
      <c r="C36" s="231">
        <v>0</v>
      </c>
      <c r="D36" s="231">
        <v>0</v>
      </c>
      <c r="E36" s="231">
        <v>0.4214</v>
      </c>
      <c r="F36" s="231">
        <v>0.41010000000000002</v>
      </c>
      <c r="G36" s="231">
        <v>0</v>
      </c>
      <c r="H36" s="231"/>
      <c r="I36" s="233"/>
      <c r="J36" s="232"/>
    </row>
    <row r="37" spans="1:10" ht="12.75" customHeight="1" x14ac:dyDescent="0.2">
      <c r="A37" s="133" t="s">
        <v>233</v>
      </c>
      <c r="B37" s="231">
        <f t="shared" ref="B37:G37" si="7">+B36*B35</f>
        <v>0.29910599999999998</v>
      </c>
      <c r="C37" s="231">
        <f t="shared" si="7"/>
        <v>0</v>
      </c>
      <c r="D37" s="231">
        <f t="shared" si="7"/>
        <v>0</v>
      </c>
      <c r="E37" s="231">
        <f t="shared" si="7"/>
        <v>5.4782000000000004E-2</v>
      </c>
      <c r="F37" s="231">
        <f t="shared" si="7"/>
        <v>0</v>
      </c>
      <c r="G37" s="231">
        <f t="shared" si="7"/>
        <v>0</v>
      </c>
      <c r="H37" s="231"/>
      <c r="I37" s="249">
        <f>+B37+E37+F37</f>
        <v>0.35388799999999998</v>
      </c>
      <c r="J37" s="246" t="s">
        <v>258</v>
      </c>
    </row>
    <row r="38" spans="1:10" ht="12.75" customHeight="1" x14ac:dyDescent="0.2">
      <c r="B38" s="231"/>
      <c r="C38" s="231"/>
      <c r="D38" s="231"/>
      <c r="E38" s="231"/>
      <c r="F38" s="231"/>
      <c r="G38" s="231"/>
      <c r="H38" s="231"/>
      <c r="I38" s="233"/>
      <c r="J38" s="232"/>
    </row>
    <row r="39" spans="1:10" ht="12.75" customHeight="1" x14ac:dyDescent="0.2">
      <c r="A39" s="136" t="s">
        <v>238</v>
      </c>
      <c r="B39" s="231">
        <v>0.53</v>
      </c>
      <c r="C39" s="231">
        <v>0.46</v>
      </c>
      <c r="D39" s="231">
        <v>0.01</v>
      </c>
      <c r="E39" s="231">
        <v>0</v>
      </c>
      <c r="F39" s="231">
        <v>0</v>
      </c>
      <c r="G39" s="231">
        <v>0</v>
      </c>
      <c r="H39" s="231">
        <v>1</v>
      </c>
      <c r="I39" s="233"/>
      <c r="J39" s="234"/>
    </row>
    <row r="40" spans="1:10" ht="12.75" customHeight="1" x14ac:dyDescent="0.2">
      <c r="A40" s="133" t="s">
        <v>234</v>
      </c>
      <c r="B40" s="231">
        <v>0.34379999999999999</v>
      </c>
      <c r="C40" s="231">
        <v>0</v>
      </c>
      <c r="D40" s="231">
        <v>0</v>
      </c>
      <c r="E40" s="231">
        <v>0.4214</v>
      </c>
      <c r="F40" s="231">
        <v>0.41010000000000002</v>
      </c>
      <c r="G40" s="231">
        <v>0</v>
      </c>
      <c r="H40" s="231"/>
      <c r="I40" s="233"/>
      <c r="J40" s="232"/>
    </row>
    <row r="41" spans="1:10" ht="12.75" customHeight="1" x14ac:dyDescent="0.2">
      <c r="A41" s="133" t="s">
        <v>233</v>
      </c>
      <c r="B41" s="231">
        <f t="shared" ref="B41:G41" si="8">+B40*B39</f>
        <v>0.18221400000000001</v>
      </c>
      <c r="C41" s="231">
        <f t="shared" si="8"/>
        <v>0</v>
      </c>
      <c r="D41" s="231">
        <f t="shared" si="8"/>
        <v>0</v>
      </c>
      <c r="E41" s="231">
        <f t="shared" si="8"/>
        <v>0</v>
      </c>
      <c r="F41" s="231">
        <f t="shared" si="8"/>
        <v>0</v>
      </c>
      <c r="G41" s="231">
        <f t="shared" si="8"/>
        <v>0</v>
      </c>
      <c r="H41" s="231"/>
      <c r="I41" s="249">
        <f>+B41+E41+F41</f>
        <v>0.18221400000000001</v>
      </c>
      <c r="J41" s="232"/>
    </row>
    <row r="42" spans="1:10" ht="12.75" customHeight="1" x14ac:dyDescent="0.2">
      <c r="B42" s="231"/>
      <c r="C42" s="231"/>
      <c r="D42" s="231"/>
      <c r="E42" s="231"/>
      <c r="F42" s="231"/>
      <c r="G42" s="231"/>
      <c r="H42" s="231"/>
      <c r="I42" s="233"/>
      <c r="J42" s="232"/>
    </row>
    <row r="43" spans="1:10" ht="12.75" customHeight="1" x14ac:dyDescent="0.2">
      <c r="A43" s="136" t="s">
        <v>237</v>
      </c>
      <c r="B43" s="231">
        <v>0</v>
      </c>
      <c r="C43" s="231">
        <v>1</v>
      </c>
      <c r="D43" s="231">
        <v>0</v>
      </c>
      <c r="E43" s="231">
        <v>0</v>
      </c>
      <c r="F43" s="231">
        <v>0</v>
      </c>
      <c r="G43" s="231">
        <v>0</v>
      </c>
      <c r="H43" s="231">
        <v>1</v>
      </c>
      <c r="I43" s="233"/>
      <c r="J43" s="234"/>
    </row>
    <row r="44" spans="1:10" ht="12.75" customHeight="1" x14ac:dyDescent="0.2">
      <c r="A44" s="133" t="s">
        <v>234</v>
      </c>
      <c r="B44" s="231">
        <v>0.34379999999999999</v>
      </c>
      <c r="C44" s="231">
        <v>0</v>
      </c>
      <c r="D44" s="231">
        <v>0</v>
      </c>
      <c r="E44" s="231">
        <v>0.4214</v>
      </c>
      <c r="F44" s="231">
        <v>0.41010000000000002</v>
      </c>
      <c r="G44" s="231">
        <v>0</v>
      </c>
      <c r="H44" s="231"/>
      <c r="I44" s="233"/>
      <c r="J44" s="232"/>
    </row>
    <row r="45" spans="1:10" ht="12.75" customHeight="1" x14ac:dyDescent="0.2">
      <c r="A45" s="133" t="s">
        <v>233</v>
      </c>
      <c r="B45" s="231">
        <f t="shared" ref="B45:G45" si="9">+B44*B43</f>
        <v>0</v>
      </c>
      <c r="C45" s="231">
        <f t="shared" si="9"/>
        <v>0</v>
      </c>
      <c r="D45" s="231">
        <f t="shared" si="9"/>
        <v>0</v>
      </c>
      <c r="E45" s="231">
        <f t="shared" si="9"/>
        <v>0</v>
      </c>
      <c r="F45" s="231">
        <f t="shared" si="9"/>
        <v>0</v>
      </c>
      <c r="G45" s="231">
        <f t="shared" si="9"/>
        <v>0</v>
      </c>
      <c r="H45" s="231"/>
      <c r="I45" s="249">
        <f>+B45+E45+F45</f>
        <v>0</v>
      </c>
      <c r="J45" s="232"/>
    </row>
    <row r="46" spans="1:10" ht="12.75" customHeight="1" x14ac:dyDescent="0.2">
      <c r="B46" s="231"/>
      <c r="C46" s="231"/>
      <c r="D46" s="231"/>
      <c r="E46" s="231"/>
      <c r="F46" s="231"/>
      <c r="G46" s="231"/>
      <c r="H46" s="231"/>
      <c r="I46" s="233"/>
      <c r="J46" s="232"/>
    </row>
    <row r="47" spans="1:10" ht="12.75" customHeight="1" x14ac:dyDescent="0.2">
      <c r="A47" s="136" t="s">
        <v>236</v>
      </c>
      <c r="B47" s="231">
        <v>0</v>
      </c>
      <c r="C47" s="231">
        <v>1</v>
      </c>
      <c r="D47" s="231">
        <v>0</v>
      </c>
      <c r="E47" s="231">
        <v>0</v>
      </c>
      <c r="F47" s="231">
        <v>0</v>
      </c>
      <c r="G47" s="231">
        <v>0</v>
      </c>
      <c r="H47" s="231">
        <v>1</v>
      </c>
      <c r="I47" s="233"/>
      <c r="J47" s="234"/>
    </row>
    <row r="48" spans="1:10" ht="12.75" customHeight="1" x14ac:dyDescent="0.2">
      <c r="A48" s="133" t="s">
        <v>234</v>
      </c>
      <c r="B48" s="231">
        <v>0.34379999999999999</v>
      </c>
      <c r="C48" s="231">
        <v>0</v>
      </c>
      <c r="D48" s="231">
        <v>0</v>
      </c>
      <c r="E48" s="231">
        <v>0.4214</v>
      </c>
      <c r="F48" s="231">
        <v>0.41010000000000002</v>
      </c>
      <c r="G48" s="231">
        <v>0</v>
      </c>
      <c r="H48" s="231"/>
      <c r="I48" s="233"/>
      <c r="J48" s="232"/>
    </row>
    <row r="49" spans="1:10" ht="12.75" customHeight="1" x14ac:dyDescent="0.2">
      <c r="A49" s="133" t="s">
        <v>233</v>
      </c>
      <c r="B49" s="231">
        <f t="shared" ref="B49:G49" si="10">+B48*B47</f>
        <v>0</v>
      </c>
      <c r="C49" s="231">
        <f t="shared" si="10"/>
        <v>0</v>
      </c>
      <c r="D49" s="231">
        <f t="shared" si="10"/>
        <v>0</v>
      </c>
      <c r="E49" s="231">
        <f t="shared" si="10"/>
        <v>0</v>
      </c>
      <c r="F49" s="231">
        <f t="shared" si="10"/>
        <v>0</v>
      </c>
      <c r="G49" s="231">
        <f t="shared" si="10"/>
        <v>0</v>
      </c>
      <c r="H49" s="231"/>
      <c r="I49" s="249">
        <f>+B49+E49+F49</f>
        <v>0</v>
      </c>
      <c r="J49" s="232"/>
    </row>
    <row r="50" spans="1:10" ht="12.75" customHeight="1" x14ac:dyDescent="0.2">
      <c r="B50" s="231"/>
      <c r="C50" s="231"/>
      <c r="D50" s="231"/>
      <c r="E50" s="231"/>
      <c r="F50" s="231"/>
      <c r="G50" s="231"/>
      <c r="H50" s="231"/>
      <c r="I50" s="233"/>
      <c r="J50" s="232"/>
    </row>
    <row r="51" spans="1:10" ht="12.75" customHeight="1" x14ac:dyDescent="0.2">
      <c r="A51" s="136" t="s">
        <v>235</v>
      </c>
      <c r="B51" s="231">
        <v>0.28000000000000003</v>
      </c>
      <c r="C51" s="231">
        <v>0.34</v>
      </c>
      <c r="D51" s="231">
        <v>0.2</v>
      </c>
      <c r="E51" s="231">
        <v>0.04</v>
      </c>
      <c r="F51" s="231">
        <v>0.02</v>
      </c>
      <c r="G51" s="231">
        <v>0.12</v>
      </c>
      <c r="H51" s="231">
        <v>1</v>
      </c>
      <c r="I51" s="233"/>
    </row>
    <row r="52" spans="1:10" ht="12.75" customHeight="1" x14ac:dyDescent="0.2">
      <c r="A52" s="133" t="s">
        <v>234</v>
      </c>
      <c r="B52" s="231">
        <v>0.34379999999999999</v>
      </c>
      <c r="C52" s="231">
        <v>0</v>
      </c>
      <c r="D52" s="231">
        <v>0</v>
      </c>
      <c r="E52" s="231">
        <v>0.4214</v>
      </c>
      <c r="F52" s="231">
        <v>0.41010000000000002</v>
      </c>
      <c r="G52" s="231">
        <v>0</v>
      </c>
      <c r="H52" s="231"/>
      <c r="I52" s="233"/>
      <c r="J52" s="232"/>
    </row>
    <row r="53" spans="1:10" ht="12.75" customHeight="1" x14ac:dyDescent="0.2">
      <c r="A53" s="133" t="s">
        <v>233</v>
      </c>
      <c r="B53" s="231">
        <f t="shared" ref="B53:G53" si="11">+B52*B51</f>
        <v>9.6264000000000002E-2</v>
      </c>
      <c r="C53" s="231">
        <f t="shared" si="11"/>
        <v>0</v>
      </c>
      <c r="D53" s="231">
        <f t="shared" si="11"/>
        <v>0</v>
      </c>
      <c r="E53" s="231">
        <f t="shared" si="11"/>
        <v>1.6855999999999999E-2</v>
      </c>
      <c r="F53" s="231">
        <f t="shared" si="11"/>
        <v>8.202000000000001E-3</v>
      </c>
      <c r="G53" s="231">
        <f t="shared" si="11"/>
        <v>0</v>
      </c>
      <c r="H53" s="231"/>
      <c r="I53" s="249">
        <f>+B53+E53+F53</f>
        <v>0.121322</v>
      </c>
      <c r="J53" s="232"/>
    </row>
    <row r="54" spans="1:10" ht="12.75" customHeight="1" x14ac:dyDescent="0.2">
      <c r="B54" s="231"/>
      <c r="C54" s="231"/>
      <c r="D54" s="231"/>
      <c r="E54" s="231"/>
      <c r="F54" s="231"/>
      <c r="G54" s="231"/>
    </row>
  </sheetData>
  <mergeCells count="1">
    <mergeCell ref="B4:H4"/>
  </mergeCells>
  <pageMargins left="0.7" right="0.7" top="1" bottom="0.5" header="0.3" footer="0.3"/>
  <pageSetup scale="64" orientation="landscape" r:id="rId1"/>
  <headerFooter>
    <oddFooter xml:space="preserve">&amp;R&amp;"Times New Roman,Bold"&amp;12Attachment Number 2 to Response to KU KIUC-2  Question No. 18(b)
Page &amp;P of &amp;N
Scott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2:N41"/>
  <sheetViews>
    <sheetView tabSelected="1" topLeftCell="A19" workbookViewId="0">
      <selection activeCell="A18" sqref="A18"/>
    </sheetView>
  </sheetViews>
  <sheetFormatPr defaultRowHeight="15" x14ac:dyDescent="0.25"/>
  <cols>
    <col min="1" max="1" width="23.28515625" bestFit="1" customWidth="1"/>
    <col min="2" max="2" width="24.85546875" bestFit="1" customWidth="1"/>
    <col min="3" max="3" width="13.5703125" customWidth="1"/>
    <col min="4" max="4" width="15.7109375" style="1" customWidth="1"/>
    <col min="5" max="5" width="25.28515625" style="1" bestFit="1" customWidth="1"/>
    <col min="6" max="6" width="8.42578125" style="1" customWidth="1"/>
    <col min="7" max="7" width="11.5703125" style="1" bestFit="1" customWidth="1"/>
    <col min="8" max="8" width="6" style="1" bestFit="1" customWidth="1"/>
    <col min="9" max="9" width="34.28515625" customWidth="1"/>
    <col min="10" max="10" width="12.5703125" customWidth="1"/>
    <col min="11" max="11" width="17.140625" customWidth="1"/>
    <col min="12" max="12" width="13.28515625" customWidth="1"/>
  </cols>
  <sheetData>
    <row r="2" spans="1:11" x14ac:dyDescent="0.25">
      <c r="A2" s="219" t="s">
        <v>172</v>
      </c>
    </row>
    <row r="3" spans="1:11" ht="14.45" x14ac:dyDescent="0.3">
      <c r="D3" s="1" t="s">
        <v>24</v>
      </c>
      <c r="G3" s="1" t="s">
        <v>170</v>
      </c>
    </row>
    <row r="4" spans="1:11" ht="14.45" x14ac:dyDescent="0.3">
      <c r="A4" t="s">
        <v>13</v>
      </c>
      <c r="B4" t="s">
        <v>14</v>
      </c>
      <c r="C4" t="s">
        <v>15</v>
      </c>
      <c r="D4" s="12">
        <v>764016.92</v>
      </c>
      <c r="E4" s="31">
        <v>0.37</v>
      </c>
      <c r="F4" s="31" t="s">
        <v>145</v>
      </c>
      <c r="G4" s="29">
        <v>63668.076666666668</v>
      </c>
      <c r="K4" s="11"/>
    </row>
    <row r="5" spans="1:11" ht="14.45" x14ac:dyDescent="0.3">
      <c r="A5" t="s">
        <v>13</v>
      </c>
      <c r="B5" t="s">
        <v>14</v>
      </c>
      <c r="C5" t="s">
        <v>16</v>
      </c>
      <c r="D5" s="12">
        <v>1290524.08</v>
      </c>
      <c r="E5" s="31">
        <v>0.63</v>
      </c>
      <c r="F5" s="31" t="s">
        <v>145</v>
      </c>
      <c r="G5" s="29">
        <v>107543.67333333334</v>
      </c>
      <c r="I5" t="s">
        <v>20</v>
      </c>
      <c r="J5" s="11">
        <v>84589.16</v>
      </c>
    </row>
    <row r="6" spans="1:11" ht="14.45" x14ac:dyDescent="0.3">
      <c r="D6" s="12"/>
      <c r="E6" s="31"/>
      <c r="F6" s="31"/>
      <c r="G6" s="29"/>
      <c r="I6" t="s">
        <v>22</v>
      </c>
      <c r="J6" s="11">
        <v>142882.00666666668</v>
      </c>
    </row>
    <row r="7" spans="1:11" ht="14.45" x14ac:dyDescent="0.3">
      <c r="A7" t="s">
        <v>17</v>
      </c>
      <c r="B7" t="s">
        <v>14</v>
      </c>
      <c r="C7" t="s">
        <v>15</v>
      </c>
      <c r="D7" s="12">
        <v>251053</v>
      </c>
      <c r="E7" s="31">
        <v>0.37</v>
      </c>
      <c r="F7" s="31" t="s">
        <v>145</v>
      </c>
      <c r="G7" s="29">
        <v>20921.083333333332</v>
      </c>
      <c r="J7" s="11"/>
    </row>
    <row r="8" spans="1:11" ht="14.45" x14ac:dyDescent="0.3">
      <c r="A8" t="s">
        <v>17</v>
      </c>
      <c r="B8" t="s">
        <v>14</v>
      </c>
      <c r="C8" t="s">
        <v>16</v>
      </c>
      <c r="D8" s="12">
        <v>424060</v>
      </c>
      <c r="E8" s="31">
        <v>0.63</v>
      </c>
      <c r="F8" s="31" t="s">
        <v>145</v>
      </c>
      <c r="G8" s="29">
        <v>35338.333333333336</v>
      </c>
      <c r="J8" s="11"/>
    </row>
    <row r="9" spans="1:11" ht="14.45" x14ac:dyDescent="0.3">
      <c r="D9" s="12"/>
      <c r="E9" s="31"/>
      <c r="F9" s="31"/>
      <c r="G9" s="29"/>
      <c r="J9" s="11"/>
    </row>
    <row r="10" spans="1:11" ht="14.45" x14ac:dyDescent="0.3">
      <c r="A10" t="s">
        <v>18</v>
      </c>
      <c r="B10" t="s">
        <v>14</v>
      </c>
      <c r="C10" t="s">
        <v>15</v>
      </c>
      <c r="D10" s="12">
        <v>17057</v>
      </c>
      <c r="E10" s="31">
        <v>0.48</v>
      </c>
      <c r="F10" s="31" t="s">
        <v>145</v>
      </c>
      <c r="G10" s="29">
        <v>1421.4166666666667</v>
      </c>
      <c r="I10" t="s">
        <v>21</v>
      </c>
      <c r="J10" s="11">
        <v>1421.4166666666667</v>
      </c>
    </row>
    <row r="11" spans="1:11" ht="14.45" x14ac:dyDescent="0.3">
      <c r="A11" t="s">
        <v>18</v>
      </c>
      <c r="B11" t="s">
        <v>14</v>
      </c>
      <c r="C11" t="s">
        <v>16</v>
      </c>
      <c r="D11" s="16">
        <v>18478</v>
      </c>
      <c r="E11" s="31">
        <v>0.52</v>
      </c>
      <c r="F11" s="31" t="s">
        <v>145</v>
      </c>
      <c r="G11" s="29">
        <v>1539.8333333333333</v>
      </c>
      <c r="I11" t="s">
        <v>23</v>
      </c>
      <c r="J11" s="11">
        <v>1539.8333333333333</v>
      </c>
    </row>
    <row r="12" spans="1:11" ht="14.45" x14ac:dyDescent="0.3">
      <c r="D12" s="12">
        <v>2765189</v>
      </c>
      <c r="E12" s="31"/>
      <c r="F12" s="31"/>
      <c r="G12" s="30"/>
      <c r="J12" s="11"/>
    </row>
    <row r="13" spans="1:11" ht="14.45" x14ac:dyDescent="0.3">
      <c r="J13" s="11"/>
    </row>
    <row r="14" spans="1:11" ht="14.45" x14ac:dyDescent="0.3">
      <c r="A14" s="197" t="s">
        <v>171</v>
      </c>
      <c r="K14" s="11"/>
    </row>
    <row r="15" spans="1:11" ht="14.45" x14ac:dyDescent="0.3">
      <c r="A15" s="203"/>
      <c r="B15" s="203"/>
      <c r="C15" s="203"/>
      <c r="D15" s="8"/>
      <c r="E15" s="8"/>
      <c r="F15" s="8"/>
      <c r="G15" s="8"/>
      <c r="H15" s="8"/>
      <c r="I15" s="203"/>
      <c r="K15" s="11"/>
    </row>
    <row r="16" spans="1:11" x14ac:dyDescent="0.25">
      <c r="A16" t="s">
        <v>176</v>
      </c>
    </row>
    <row r="17" spans="1:14" s="110" customFormat="1" x14ac:dyDescent="0.25">
      <c r="B17" s="110" t="s">
        <v>181</v>
      </c>
    </row>
    <row r="18" spans="1:14" s="110" customFormat="1" x14ac:dyDescent="0.25">
      <c r="B18" s="110" t="s">
        <v>182</v>
      </c>
    </row>
    <row r="19" spans="1:14" s="110" customFormat="1" x14ac:dyDescent="0.25"/>
    <row r="20" spans="1:14" s="110" customFormat="1" x14ac:dyDescent="0.25"/>
    <row r="21" spans="1:14" s="110" customFormat="1" x14ac:dyDescent="0.25">
      <c r="C21" s="1" t="s">
        <v>183</v>
      </c>
      <c r="D21" s="1" t="s">
        <v>184</v>
      </c>
      <c r="E21" s="215"/>
      <c r="F21" s="1"/>
      <c r="G21" s="1"/>
      <c r="H21" s="1"/>
      <c r="I21" s="1"/>
      <c r="J21" s="1"/>
      <c r="K21" s="1"/>
      <c r="L21" s="1"/>
      <c r="M21" s="1"/>
      <c r="N21" s="1"/>
    </row>
    <row r="22" spans="1:14" s="110" customFormat="1" x14ac:dyDescent="0.25">
      <c r="B22" s="110" t="s">
        <v>185</v>
      </c>
      <c r="C22" s="12">
        <v>2185568.2200000002</v>
      </c>
      <c r="D22" s="12">
        <v>327835.23</v>
      </c>
      <c r="E22" s="216">
        <v>1857732.99</v>
      </c>
      <c r="F22" s="1"/>
      <c r="G22" s="1"/>
      <c r="H22" s="1"/>
      <c r="I22" s="1"/>
      <c r="J22" s="1"/>
      <c r="K22" s="1"/>
      <c r="L22" s="1"/>
      <c r="M22" s="1"/>
      <c r="N22" s="1"/>
    </row>
    <row r="23" spans="1:14" s="110" customFormat="1" x14ac:dyDescent="0.25">
      <c r="B23" s="110" t="s">
        <v>186</v>
      </c>
      <c r="C23" s="1">
        <v>12</v>
      </c>
      <c r="D23" s="1">
        <v>12</v>
      </c>
      <c r="E23" s="215">
        <v>12</v>
      </c>
      <c r="F23" s="1"/>
      <c r="G23" s="1"/>
      <c r="H23" s="1"/>
      <c r="I23" s="1"/>
      <c r="J23" s="1"/>
      <c r="K23" s="1"/>
      <c r="L23" s="1"/>
      <c r="M23" s="1"/>
      <c r="N23" s="1"/>
    </row>
    <row r="24" spans="1:14" s="110" customFormat="1" x14ac:dyDescent="0.25">
      <c r="B24" s="110" t="s">
        <v>187</v>
      </c>
      <c r="C24" s="12">
        <v>182130.69</v>
      </c>
      <c r="D24" s="12">
        <v>27319.599999999999</v>
      </c>
      <c r="E24" s="216">
        <v>154811.07999999999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s="110" customFormat="1" x14ac:dyDescent="0.25">
      <c r="C25" s="1"/>
      <c r="D25" s="1"/>
      <c r="E25" s="215"/>
      <c r="F25" s="1"/>
      <c r="G25" s="1"/>
      <c r="H25" s="1"/>
      <c r="I25" s="1"/>
      <c r="J25" s="1"/>
      <c r="K25" s="1"/>
      <c r="L25" s="1"/>
      <c r="M25" s="1"/>
      <c r="N25" s="1"/>
    </row>
    <row r="26" spans="1:14" s="110" customFormat="1" ht="14.45" x14ac:dyDescent="0.3">
      <c r="B26" s="110" t="s">
        <v>188</v>
      </c>
      <c r="C26" s="7" t="s">
        <v>217</v>
      </c>
      <c r="D26" s="4" t="s">
        <v>223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10" customFormat="1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s="110" customFormat="1" x14ac:dyDescent="0.25">
      <c r="A28" s="1"/>
      <c r="B28" s="1" t="s">
        <v>189</v>
      </c>
      <c r="C28" s="1" t="s">
        <v>190</v>
      </c>
      <c r="D28" s="1" t="s">
        <v>191</v>
      </c>
      <c r="E28" s="1"/>
      <c r="F28" s="1" t="s">
        <v>192</v>
      </c>
      <c r="G28" s="1" t="s">
        <v>193</v>
      </c>
      <c r="H28" s="1" t="s">
        <v>194</v>
      </c>
      <c r="I28" s="1" t="s">
        <v>203</v>
      </c>
      <c r="J28" s="1" t="s">
        <v>195</v>
      </c>
      <c r="M28" s="1"/>
      <c r="N28" s="1"/>
    </row>
    <row r="29" spans="1:14" s="110" customFormat="1" x14ac:dyDescent="0.25">
      <c r="A29" s="1"/>
      <c r="B29" s="1">
        <v>15000</v>
      </c>
      <c r="C29" s="1">
        <v>16520</v>
      </c>
      <c r="D29" s="1">
        <v>916520303</v>
      </c>
      <c r="E29" s="1" t="s">
        <v>197</v>
      </c>
      <c r="F29" s="1">
        <v>42000</v>
      </c>
      <c r="G29" s="10" t="s">
        <v>200</v>
      </c>
      <c r="H29" s="10" t="s">
        <v>200</v>
      </c>
      <c r="I29" s="1"/>
      <c r="J29" s="12">
        <v>-182130.68</v>
      </c>
      <c r="M29" s="1"/>
      <c r="N29" s="1"/>
    </row>
    <row r="30" spans="1:14" s="110" customFormat="1" ht="14.45" x14ac:dyDescent="0.3">
      <c r="A30" s="1"/>
      <c r="B30" s="1">
        <v>15000</v>
      </c>
      <c r="C30" s="1">
        <v>92520</v>
      </c>
      <c r="D30" s="1" t="s">
        <v>196</v>
      </c>
      <c r="E30" s="1" t="s">
        <v>198</v>
      </c>
      <c r="F30" s="1">
        <v>42000</v>
      </c>
      <c r="G30" s="10" t="s">
        <v>200</v>
      </c>
      <c r="H30" s="10" t="s">
        <v>200</v>
      </c>
      <c r="I30" s="1"/>
      <c r="J30" s="12">
        <v>154811.07999999999</v>
      </c>
      <c r="M30" s="1"/>
      <c r="N30" s="1"/>
    </row>
    <row r="31" spans="1:14" s="110" customFormat="1" ht="14.45" x14ac:dyDescent="0.3">
      <c r="A31" s="1"/>
      <c r="B31" s="1">
        <v>15000</v>
      </c>
      <c r="C31" s="208">
        <v>14699</v>
      </c>
      <c r="D31" s="1"/>
      <c r="E31" s="1" t="s">
        <v>199</v>
      </c>
      <c r="F31" s="209">
        <v>42000</v>
      </c>
      <c r="G31" s="210" t="s">
        <v>200</v>
      </c>
      <c r="H31" s="210" t="s">
        <v>200</v>
      </c>
      <c r="I31" s="211">
        <v>60100</v>
      </c>
      <c r="J31" s="212">
        <v>27319.599999999999</v>
      </c>
      <c r="M31" s="1"/>
      <c r="N31" s="1"/>
    </row>
    <row r="32" spans="1:14" s="110" customFormat="1" ht="14.4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M32" s="1"/>
      <c r="N32" s="1"/>
    </row>
    <row r="33" spans="1:14" s="110" customFormat="1" ht="14.45" x14ac:dyDescent="0.3">
      <c r="A33" s="214" t="s">
        <v>201</v>
      </c>
      <c r="B33" s="205">
        <v>60100</v>
      </c>
      <c r="C33" s="206">
        <v>92520</v>
      </c>
      <c r="D33" s="1"/>
      <c r="E33" s="1"/>
      <c r="F33" s="205"/>
      <c r="G33" s="213"/>
      <c r="H33" s="213"/>
      <c r="I33" s="206"/>
      <c r="J33" s="21">
        <v>27319.599999999999</v>
      </c>
      <c r="M33" s="1"/>
      <c r="N33" s="1"/>
    </row>
    <row r="34" spans="1:14" s="110" customFormat="1" x14ac:dyDescent="0.25">
      <c r="A34" s="214" t="s">
        <v>202</v>
      </c>
      <c r="B34" s="17">
        <v>60100</v>
      </c>
      <c r="C34" s="207">
        <v>14699</v>
      </c>
      <c r="D34" s="1"/>
      <c r="E34" s="1"/>
      <c r="F34" s="17"/>
      <c r="G34" s="8"/>
      <c r="H34" s="8"/>
      <c r="I34" s="207">
        <v>15000</v>
      </c>
      <c r="J34" s="21">
        <v>-27319.599999999999</v>
      </c>
      <c r="M34" s="1"/>
      <c r="N34" s="1"/>
    </row>
    <row r="35" spans="1:14" x14ac:dyDescent="0.25">
      <c r="B35" s="1"/>
      <c r="C35" s="1"/>
      <c r="G35"/>
      <c r="H35"/>
    </row>
    <row r="36" spans="1:14" x14ac:dyDescent="0.25">
      <c r="A36" s="198"/>
      <c r="B36" s="199" t="s">
        <v>173</v>
      </c>
      <c r="C36" s="110"/>
      <c r="D36" s="110"/>
    </row>
    <row r="37" spans="1:14" x14ac:dyDescent="0.25">
      <c r="A37" s="199" t="s">
        <v>25</v>
      </c>
      <c r="B37" s="110">
        <v>0.4864</v>
      </c>
      <c r="C37" s="200">
        <f>ROUND(C40*B37,2)</f>
        <v>13288.25</v>
      </c>
      <c r="D37" s="110"/>
    </row>
    <row r="38" spans="1:14" x14ac:dyDescent="0.25">
      <c r="A38" s="199" t="s">
        <v>16</v>
      </c>
      <c r="B38" s="110">
        <v>0.50539999999999996</v>
      </c>
      <c r="C38" s="200">
        <f>ROUND(C40*B38,2)</f>
        <v>13807.33</v>
      </c>
      <c r="D38" s="110"/>
    </row>
    <row r="39" spans="1:14" x14ac:dyDescent="0.25">
      <c r="A39" s="199" t="s">
        <v>174</v>
      </c>
      <c r="B39" s="110">
        <v>8.2000000000000007E-3</v>
      </c>
      <c r="C39" s="201">
        <f>ROUND(C40*B39,2)</f>
        <v>224.02</v>
      </c>
      <c r="D39" s="110"/>
    </row>
    <row r="40" spans="1:14" ht="15.75" thickBot="1" x14ac:dyDescent="0.3">
      <c r="A40" s="110"/>
      <c r="B40" s="110"/>
      <c r="C40" s="202">
        <v>27319.599999999999</v>
      </c>
      <c r="D40" s="198" t="s">
        <v>175</v>
      </c>
    </row>
    <row r="41" spans="1:14" ht="15.75" thickTop="1" x14ac:dyDescent="0.25">
      <c r="A41" s="110"/>
      <c r="B41" s="200"/>
      <c r="C41" s="110"/>
      <c r="D41" s="110"/>
    </row>
  </sheetData>
  <pageMargins left="0.7" right="0.7" top="1" bottom="0.5" header="0.3" footer="0.3"/>
  <pageSetup scale="69" orientation="landscape" r:id="rId1"/>
  <headerFooter>
    <oddFooter xml:space="preserve">&amp;R&amp;"Times New Roman,Bold"&amp;12Attachment Number 2 to Response to KU KIUC-2  Question No. 18(b)
Page &amp;P of &amp;N
Scott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Credit monitoring service alloc</vt:lpstr>
      <vt:lpstr>Credit Services</vt:lpstr>
      <vt:lpstr>EEI Fees 2011</vt:lpstr>
      <vt:lpstr>EEI Fees 2012</vt:lpstr>
      <vt:lpstr>PPL Insurance Alloc-2011</vt:lpstr>
      <vt:lpstr>PPL Insurance Alloc -2012</vt:lpstr>
      <vt:lpstr>3 Factor Calculation</vt:lpstr>
      <vt:lpstr>2011 Allocation %'s</vt:lpstr>
      <vt:lpstr>Insurance</vt:lpstr>
      <vt:lpstr>Letter of Credit fees</vt:lpstr>
      <vt:lpstr>Rating service</vt:lpstr>
      <vt:lpstr>UI -ISD allocation</vt:lpstr>
      <vt:lpstr>Clarity  software license fee</vt:lpstr>
      <vt:lpstr>UI Planner software</vt:lpstr>
      <vt:lpstr>'EEI Fees 2012'!Print_Area</vt:lpstr>
      <vt:lpstr>'UI -ISD allocation'!Print_Area</vt:lpstr>
      <vt:lpstr>'PPL Insurance Alloc -2012'!Print_Titles</vt:lpstr>
      <vt:lpstr>'PPL Insurance Alloc-2011'!Print_Titles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2012-09-08T22:28:32Z</dcterms:created>
  <dcterms:modified xsi:type="dcterms:W3CDTF">2012-09-08T22:28:39Z</dcterms:modified>
</cp:coreProperties>
</file>