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60" yWindow="45" windowWidth="17850" windowHeight="8745" tabRatio="704" firstSheet="6" activeTab="11"/>
  </bookViews>
  <sheets>
    <sheet name="KU Summary" sheetId="15" r:id="rId1"/>
    <sheet name="KU Cable TV" sheetId="18" r:id="rId2"/>
    <sheet name="KU Disconnect" sheetId="5" r:id="rId3"/>
    <sheet name="KU Meter Test" sheetId="6" r:id="rId4"/>
    <sheet name="KU Meter Pulse" sheetId="12" r:id="rId5"/>
    <sheet name="LG&amp;E Summary" sheetId="16" r:id="rId6"/>
    <sheet name="LG&amp;E Cable TV" sheetId="17" r:id="rId7"/>
    <sheet name="LG&amp;E Disconnect" sheetId="4" r:id="rId8"/>
    <sheet name="LG&amp;E Meter Test" sheetId="7" r:id="rId9"/>
    <sheet name="LG&amp;E Meter Pulse-Electric" sheetId="13" r:id="rId10"/>
    <sheet name="LG&amp;E Meter Pulse-Gas" sheetId="19" r:id="rId11"/>
    <sheet name="LG&amp;E 3rd Trip-Gas" sheetId="9" r:id="rId12"/>
  </sheets>
  <definedNames>
    <definedName name="_xlnm.Print_Area" localSheetId="1">'KU Cable TV'!$A$1:$M$21</definedName>
    <definedName name="_xlnm.Print_Area" localSheetId="6">'LG&amp;E Cable TV'!$A$1:$M$21</definedName>
  </definedNames>
  <calcPr calcId="145621"/>
</workbook>
</file>

<file path=xl/calcChain.xml><?xml version="1.0" encoding="utf-8"?>
<calcChain xmlns="http://schemas.openxmlformats.org/spreadsheetml/2006/main">
  <c r="G14" i="19" l="1"/>
  <c r="G18" i="19" s="1"/>
  <c r="G20" i="19" s="1"/>
  <c r="G25" i="19"/>
  <c r="G29" i="19" s="1"/>
  <c r="F18" i="19"/>
  <c r="F29" i="19" l="1"/>
  <c r="G31" i="19" s="1"/>
  <c r="G33" i="19" s="1"/>
  <c r="H13" i="16" s="1"/>
  <c r="G18" i="18"/>
  <c r="M16" i="18"/>
  <c r="M18" i="18" s="1"/>
  <c r="M20" i="18" s="1"/>
  <c r="J16" i="18"/>
  <c r="G16" i="18"/>
  <c r="J16" i="17"/>
  <c r="M16" i="17" s="1"/>
  <c r="M18" i="17" s="1"/>
  <c r="M20" i="17" s="1"/>
  <c r="M22" i="17" s="1"/>
  <c r="G16" i="17"/>
  <c r="G18" i="17" s="1"/>
  <c r="G10" i="16" l="1"/>
  <c r="M22" i="18"/>
  <c r="H10" i="15"/>
  <c r="G14" i="9" l="1"/>
  <c r="G13" i="5" l="1"/>
  <c r="G17" i="5" s="1"/>
  <c r="G13" i="13"/>
  <c r="G17" i="13" s="1"/>
  <c r="G13" i="12"/>
  <c r="G17" i="12" s="1"/>
  <c r="F17" i="13"/>
  <c r="F17" i="12"/>
  <c r="G27" i="4"/>
  <c r="G18" i="9"/>
  <c r="F18" i="9"/>
  <c r="F17" i="6"/>
  <c r="G13" i="6"/>
  <c r="G17" i="6" s="1"/>
  <c r="G19" i="6" s="1"/>
  <c r="H13" i="15" s="1"/>
  <c r="G26" i="7"/>
  <c r="G30" i="7" s="1"/>
  <c r="F30" i="7"/>
  <c r="G15" i="7"/>
  <c r="G19" i="7" s="1"/>
  <c r="F19" i="7"/>
  <c r="G19" i="13" l="1"/>
  <c r="G13" i="16" s="1"/>
  <c r="G19" i="12"/>
  <c r="H12" i="15" s="1"/>
  <c r="G20" i="9"/>
  <c r="H14" i="16" s="1"/>
  <c r="G21" i="7"/>
  <c r="G12" i="16" s="1"/>
  <c r="G32" i="7"/>
  <c r="H12" i="16" s="1"/>
  <c r="F17" i="5"/>
  <c r="G19" i="5" s="1"/>
  <c r="H11" i="15" s="1"/>
  <c r="H15" i="15" s="1"/>
  <c r="G14" i="4" l="1"/>
  <c r="G18" i="4" s="1"/>
  <c r="F18" i="4"/>
  <c r="G20" i="4" l="1"/>
  <c r="G11" i="16" s="1"/>
  <c r="G16" i="16" s="1"/>
  <c r="G25" i="4"/>
  <c r="G29" i="4" s="1"/>
  <c r="F29" i="4"/>
  <c r="G31" i="4" l="1"/>
  <c r="H11" i="16" s="1"/>
  <c r="H16" i="16" s="1"/>
</calcChain>
</file>

<file path=xl/sharedStrings.xml><?xml version="1.0" encoding="utf-8"?>
<sst xmlns="http://schemas.openxmlformats.org/spreadsheetml/2006/main" count="187" uniqueCount="69">
  <si>
    <t>Summary of Increases (Decreases) to Miscellaneous Charges</t>
  </si>
  <si>
    <t>Disconnect/Reconnect Charge</t>
  </si>
  <si>
    <t>KU</t>
  </si>
  <si>
    <t>Total</t>
  </si>
  <si>
    <t>Miscellaneous Charge</t>
  </si>
  <si>
    <t>Meter-Test Charge</t>
  </si>
  <si>
    <t>Third-Trip Inspection Charge</t>
  </si>
  <si>
    <t>Disconnect/Reconnect Charges</t>
  </si>
  <si>
    <t>Description</t>
  </si>
  <si>
    <t>Current</t>
  </si>
  <si>
    <t>Proposed</t>
  </si>
  <si>
    <t>Electric</t>
  </si>
  <si>
    <t>Disconnect/Reconnects During Test-Year</t>
  </si>
  <si>
    <t>Total Electric</t>
  </si>
  <si>
    <t>Increase</t>
  </si>
  <si>
    <t>Gas</t>
  </si>
  <si>
    <t>Regular Hours</t>
  </si>
  <si>
    <t>Meter Test Charge</t>
  </si>
  <si>
    <t>Meter Tests During Test-Year</t>
  </si>
  <si>
    <t>Note: Charges would only be applicable to meters within tolerance.</t>
  </si>
  <si>
    <t>Electric Meter Tests During Test-Year</t>
  </si>
  <si>
    <t>Electric Meter Test Charge</t>
  </si>
  <si>
    <t>Gas Meter Tests During Test-Year</t>
  </si>
  <si>
    <t>Gas Meter Test Charge</t>
  </si>
  <si>
    <t>Louisville Gas and Electric Company</t>
  </si>
  <si>
    <t>Gas Service Line and House Line Inspections</t>
  </si>
  <si>
    <t>Third-Trip Inspections During Test Year</t>
  </si>
  <si>
    <t>Sub-Total</t>
  </si>
  <si>
    <t>Increase (Decrease)</t>
  </si>
  <si>
    <t>Meter Pulse Relaying</t>
  </si>
  <si>
    <t>Meter Pulse Relays During Test-Year</t>
  </si>
  <si>
    <t>Meter Pulse Relay Charge</t>
  </si>
  <si>
    <t>Based on the 12 Months Ended March 31, 2012</t>
  </si>
  <si>
    <t>12 Months Ended March 31, 2012</t>
  </si>
  <si>
    <t>Actual</t>
  </si>
  <si>
    <t>LG&amp;E Electric</t>
  </si>
  <si>
    <t>LG&amp;E Gas</t>
  </si>
  <si>
    <t>Meter Pulse Relays During Test-Year (Electric)</t>
  </si>
  <si>
    <t>Kentucky Utilities Company</t>
  </si>
  <si>
    <t>Third-Trip Inspection Charge (Gas Only)</t>
  </si>
  <si>
    <t>Calculation of Proposed Rate Increase</t>
  </si>
  <si>
    <t>Based on Billing Units for the 12 Months Ended March 31, 2012</t>
  </si>
  <si>
    <t>Cable TV Pole Attachment Charge</t>
  </si>
  <si>
    <t>Current Rate</t>
  </si>
  <si>
    <t>Proposed Rate</t>
  </si>
  <si>
    <t>Test-Year</t>
  </si>
  <si>
    <t>Actuals</t>
  </si>
  <si>
    <t>End</t>
  </si>
  <si>
    <t>Annual</t>
  </si>
  <si>
    <t>Billing</t>
  </si>
  <si>
    <t>Units</t>
  </si>
  <si>
    <t>Charge</t>
  </si>
  <si>
    <t>Billings</t>
  </si>
  <si>
    <t>/Yr</t>
  </si>
  <si>
    <t>Percentage Increase</t>
  </si>
  <si>
    <t>Cable TV Charge</t>
  </si>
  <si>
    <t>Cable TV Charge (Electric Only)</t>
  </si>
  <si>
    <t>Total Increase</t>
  </si>
  <si>
    <t>Gas Meter Pulse Relaying</t>
  </si>
  <si>
    <t>Electric Meter Pulse Relaying</t>
  </si>
  <si>
    <t xml:space="preserve">Meter Pulse Relaying </t>
  </si>
  <si>
    <t>Non-Rate FT or Rider TS-2 Gas Meter Pulse Relays During Test-Year</t>
  </si>
  <si>
    <t>Non-Rate FT or Rider TS-2 Gas Meter Pulse Relay Charge</t>
  </si>
  <si>
    <t>Total Non-Rate FT or Rider TS-2 Gas Meter Pulse Relay Charge</t>
  </si>
  <si>
    <t>Rate FT or Rider TS-2 Gas Meter Pulse Relay Charge</t>
  </si>
  <si>
    <t>Total Rate FT or Rider TS-2 Gas Meter Pulse Relay Charge</t>
  </si>
  <si>
    <t>Non-Rate FT or Rider TS-2</t>
  </si>
  <si>
    <t>Rate FT or Rider TS-2</t>
  </si>
  <si>
    <t>Rate FT or Rider TS-2 Gas Meter Pulse Relays During Test-Year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</si>
</sst>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left"/>
    </xf>
    <xf numFmtId="0" fontId="4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Font="1" applyFill="1"/>
    <xf numFmtId="0" fontId="4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3" fillId="0" borderId="0" xfId="0" quotePrefix="1" applyFont="1" applyFill="1" applyAlignment="1">
      <alignment horizontal="left"/>
    </xf>
    <xf numFmtId="164" fontId="3" fillId="0" borderId="0" xfId="1" applyNumberFormat="1" applyFont="1" applyFill="1" applyBorder="1"/>
    <xf numFmtId="164" fontId="3" fillId="0" borderId="0" xfId="0" applyNumberFormat="1" applyFont="1" applyFill="1"/>
    <xf numFmtId="44" fontId="3" fillId="0" borderId="0" xfId="2" applyFont="1" applyFill="1"/>
    <xf numFmtId="44" fontId="3" fillId="0" borderId="2" xfId="2" applyFont="1" applyFill="1" applyBorder="1"/>
    <xf numFmtId="44" fontId="3" fillId="0" borderId="0" xfId="0" applyNumberFormat="1" applyFont="1" applyFill="1" applyBorder="1"/>
    <xf numFmtId="43" fontId="3" fillId="0" borderId="0" xfId="0" applyNumberFormat="1" applyFont="1" applyFill="1"/>
    <xf numFmtId="43" fontId="4" fillId="0" borderId="0" xfId="1" applyFont="1" applyFill="1"/>
    <xf numFmtId="0" fontId="3" fillId="0" borderId="0" xfId="0" applyFont="1" applyFill="1" applyBorder="1"/>
    <xf numFmtId="44" fontId="3" fillId="0" borderId="0" xfId="2" applyFont="1" applyFill="1" applyBorder="1"/>
    <xf numFmtId="164" fontId="3" fillId="0" borderId="0" xfId="0" applyNumberFormat="1" applyFont="1" applyFill="1" applyBorder="1"/>
    <xf numFmtId="0" fontId="5" fillId="0" borderId="0" xfId="0" applyFont="1" applyFill="1"/>
    <xf numFmtId="0" fontId="4" fillId="0" borderId="1" xfId="0" applyFont="1" applyBorder="1" applyAlignment="1">
      <alignment horizontal="center"/>
    </xf>
    <xf numFmtId="44" fontId="3" fillId="0" borderId="4" xfId="0" applyNumberFormat="1" applyFont="1" applyFill="1" applyBorder="1"/>
    <xf numFmtId="44" fontId="3" fillId="0" borderId="4" xfId="2" applyFont="1" applyFill="1" applyBorder="1"/>
    <xf numFmtId="44" fontId="3" fillId="0" borderId="4" xfId="0" applyNumberFormat="1" applyFont="1" applyBorder="1"/>
    <xf numFmtId="0" fontId="6" fillId="0" borderId="0" xfId="3" applyFont="1"/>
    <xf numFmtId="0" fontId="7" fillId="0" borderId="0" xfId="3" applyFont="1"/>
    <xf numFmtId="0" fontId="6" fillId="0" borderId="0" xfId="3" applyFont="1" applyAlignment="1">
      <alignment horizontal="right"/>
    </xf>
    <xf numFmtId="0" fontId="7" fillId="0" borderId="1" xfId="3" applyFont="1" applyBorder="1"/>
    <xf numFmtId="0" fontId="6" fillId="0" borderId="1" xfId="3" applyFont="1" applyBorder="1" applyAlignment="1">
      <alignment horizontal="right"/>
    </xf>
    <xf numFmtId="0" fontId="6" fillId="0" borderId="1" xfId="3" applyFont="1" applyBorder="1"/>
    <xf numFmtId="164" fontId="3" fillId="0" borderId="0" xfId="4" applyNumberFormat="1" applyFont="1" applyFill="1" applyProtection="1"/>
    <xf numFmtId="44" fontId="3" fillId="0" borderId="0" xfId="5" applyFont="1" applyFill="1" applyAlignment="1" applyProtection="1">
      <alignment vertical="center"/>
    </xf>
    <xf numFmtId="0" fontId="7" fillId="0" borderId="0" xfId="3" quotePrefix="1" applyFont="1"/>
    <xf numFmtId="165" fontId="7" fillId="0" borderId="0" xfId="5" applyNumberFormat="1" applyFont="1"/>
    <xf numFmtId="43" fontId="3" fillId="0" borderId="0" xfId="6" applyFont="1" applyFill="1"/>
    <xf numFmtId="165" fontId="7" fillId="0" borderId="2" xfId="5" applyNumberFormat="1" applyFont="1" applyBorder="1"/>
    <xf numFmtId="43" fontId="7" fillId="0" borderId="0" xfId="3" applyNumberFormat="1" applyFont="1"/>
    <xf numFmtId="44" fontId="7" fillId="0" borderId="0" xfId="3" applyNumberFormat="1" applyFont="1"/>
    <xf numFmtId="10" fontId="7" fillId="0" borderId="0" xfId="7" applyNumberFormat="1" applyFont="1"/>
    <xf numFmtId="43" fontId="7" fillId="0" borderId="0" xfId="4" applyFont="1"/>
    <xf numFmtId="41" fontId="7" fillId="0" borderId="0" xfId="4" applyNumberFormat="1" applyFont="1"/>
    <xf numFmtId="166" fontId="7" fillId="0" borderId="0" xfId="3" applyNumberFormat="1" applyFont="1"/>
    <xf numFmtId="165" fontId="7" fillId="0" borderId="4" xfId="3" applyNumberFormat="1" applyFont="1" applyBorder="1"/>
    <xf numFmtId="0" fontId="3" fillId="0" borderId="0" xfId="0" applyFont="1" applyFill="1" applyAlignment="1">
      <alignment horizontal="left"/>
    </xf>
    <xf numFmtId="44" fontId="3" fillId="0" borderId="3" xfId="0" applyNumberFormat="1" applyFont="1" applyFill="1" applyBorder="1"/>
    <xf numFmtId="43" fontId="3" fillId="0" borderId="0" xfId="0" applyNumberFormat="1" applyFont="1" applyBorder="1"/>
    <xf numFmtId="43" fontId="3" fillId="0" borderId="0" xfId="0" applyNumberFormat="1" applyFont="1"/>
    <xf numFmtId="43" fontId="3" fillId="0" borderId="3" xfId="0" applyNumberFormat="1" applyFont="1" applyBorder="1"/>
    <xf numFmtId="44" fontId="3" fillId="0" borderId="2" xfId="2" applyNumberFormat="1" applyFont="1" applyFill="1" applyBorder="1"/>
    <xf numFmtId="44" fontId="3" fillId="0" borderId="0" xfId="2" applyNumberFormat="1" applyFont="1"/>
    <xf numFmtId="0" fontId="6" fillId="0" borderId="5" xfId="3" applyFont="1" applyBorder="1" applyAlignment="1">
      <alignment horizontal="center"/>
    </xf>
    <xf numFmtId="0" fontId="6" fillId="0" borderId="6" xfId="3" applyFont="1" applyBorder="1" applyAlignment="1">
      <alignment horizontal="center"/>
    </xf>
    <xf numFmtId="0" fontId="6" fillId="0" borderId="7" xfId="3" applyFont="1" applyBorder="1" applyAlignment="1">
      <alignment horizontal="center"/>
    </xf>
  </cellXfs>
  <cellStyles count="9">
    <cellStyle name="Comma" xfId="1" builtinId="3"/>
    <cellStyle name="Comma 2" xfId="4"/>
    <cellStyle name="Comma 5" xfId="8"/>
    <cellStyle name="Comma 9" xfId="6"/>
    <cellStyle name="Currency" xfId="2" builtinId="4"/>
    <cellStyle name="Currency 2" xfId="5"/>
    <cellStyle name="Normal" xfId="0" builtinId="0"/>
    <cellStyle name="Normal 2" xfId="3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16"/>
  <sheetViews>
    <sheetView zoomScaleNormal="100" workbookViewId="0">
      <selection activeCell="N24" sqref="N24"/>
    </sheetView>
  </sheetViews>
  <sheetFormatPr defaultRowHeight="15.75" x14ac:dyDescent="0.25"/>
  <cols>
    <col min="1" max="7" width="9.140625" style="5"/>
    <col min="8" max="8" width="15.85546875" style="5" customWidth="1"/>
    <col min="9" max="16384" width="9.140625" style="5"/>
  </cols>
  <sheetData>
    <row r="1" spans="1:8" x14ac:dyDescent="0.25">
      <c r="A1" s="3" t="s">
        <v>38</v>
      </c>
    </row>
    <row r="2" spans="1:8" x14ac:dyDescent="0.25">
      <c r="A2" s="3" t="s">
        <v>0</v>
      </c>
    </row>
    <row r="3" spans="1:8" x14ac:dyDescent="0.25">
      <c r="A3" s="6" t="s">
        <v>32</v>
      </c>
    </row>
    <row r="8" spans="1:8" ht="16.5" thickBot="1" x14ac:dyDescent="0.3">
      <c r="A8" s="7" t="s">
        <v>4</v>
      </c>
      <c r="B8" s="7"/>
      <c r="C8" s="8"/>
      <c r="D8" s="8"/>
      <c r="E8" s="8"/>
      <c r="F8" s="8"/>
      <c r="G8" s="8"/>
      <c r="H8" s="28" t="s">
        <v>2</v>
      </c>
    </row>
    <row r="10" spans="1:8" x14ac:dyDescent="0.25">
      <c r="A10" s="5" t="s">
        <v>55</v>
      </c>
      <c r="H10" s="10">
        <f>+'KU Cable TV'!M20</f>
        <v>681722.19</v>
      </c>
    </row>
    <row r="11" spans="1:8" x14ac:dyDescent="0.25">
      <c r="A11" s="5" t="s">
        <v>1</v>
      </c>
      <c r="H11" s="53">
        <f>+'KU Disconnect'!G19</f>
        <v>237777</v>
      </c>
    </row>
    <row r="12" spans="1:8" x14ac:dyDescent="0.25">
      <c r="A12" s="5" t="s">
        <v>29</v>
      </c>
      <c r="H12" s="53">
        <f>+'KU Meter Pulse'!G19</f>
        <v>9102</v>
      </c>
    </row>
    <row r="13" spans="1:8" x14ac:dyDescent="0.25">
      <c r="A13" s="5" t="s">
        <v>5</v>
      </c>
      <c r="H13" s="55">
        <f>+'KU Meter Test'!G19</f>
        <v>540</v>
      </c>
    </row>
    <row r="14" spans="1:8" x14ac:dyDescent="0.25">
      <c r="H14" s="11"/>
    </row>
    <row r="15" spans="1:8" ht="16.5" thickBot="1" x14ac:dyDescent="0.3">
      <c r="A15" s="5" t="s">
        <v>3</v>
      </c>
      <c r="H15" s="31">
        <f>SUM(H9:H13)</f>
        <v>929141.19</v>
      </c>
    </row>
    <row r="16" spans="1:8" ht="16.5" thickTop="1" x14ac:dyDescent="0.25"/>
  </sheetData>
  <printOptions horizontalCentered="1"/>
  <pageMargins left="1" right="1" top="1.25" bottom="0.75" header="0.55000000000000004" footer="0.3"/>
  <pageSetup orientation="portrait" r:id="rId1"/>
  <headerFooter>
    <oddHeader>&amp;R&amp;"Times New Roman,Bold"&amp;12Conroy Exhibit R6
Page &amp;P of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28"/>
  <sheetViews>
    <sheetView view="pageBreakPreview" zoomScale="60" zoomScaleNormal="100" workbookViewId="0">
      <selection activeCell="H34" sqref="H34"/>
    </sheetView>
  </sheetViews>
  <sheetFormatPr defaultRowHeight="15.75" x14ac:dyDescent="0.25"/>
  <cols>
    <col min="1" max="4" width="9.140625" style="12"/>
    <col min="5" max="5" width="7" style="12" customWidth="1"/>
    <col min="6" max="6" width="13.7109375" style="12" customWidth="1"/>
    <col min="7" max="7" width="13.85546875" style="12" customWidth="1"/>
    <col min="8" max="16384" width="9.140625" style="12"/>
  </cols>
  <sheetData>
    <row r="1" spans="1:7" x14ac:dyDescent="0.25">
      <c r="A1" s="1" t="s">
        <v>24</v>
      </c>
    </row>
    <row r="2" spans="1:7" x14ac:dyDescent="0.25">
      <c r="A2" s="2" t="s">
        <v>59</v>
      </c>
    </row>
    <row r="3" spans="1:7" x14ac:dyDescent="0.25">
      <c r="A3" s="2" t="s">
        <v>33</v>
      </c>
    </row>
    <row r="10" spans="1:7" ht="16.5" thickBot="1" x14ac:dyDescent="0.3">
      <c r="A10" s="13" t="s">
        <v>8</v>
      </c>
      <c r="B10" s="14"/>
      <c r="C10" s="14"/>
      <c r="D10" s="14"/>
      <c r="E10" s="14"/>
      <c r="F10" s="15" t="s">
        <v>9</v>
      </c>
      <c r="G10" s="15" t="s">
        <v>10</v>
      </c>
    </row>
    <row r="13" spans="1:7" x14ac:dyDescent="0.25">
      <c r="A13" s="16" t="s">
        <v>37</v>
      </c>
      <c r="F13" s="17">
        <v>972</v>
      </c>
      <c r="G13" s="18">
        <f>+F13</f>
        <v>972</v>
      </c>
    </row>
    <row r="15" spans="1:7" x14ac:dyDescent="0.25">
      <c r="A15" s="16" t="s">
        <v>31</v>
      </c>
      <c r="F15" s="19">
        <v>9</v>
      </c>
      <c r="G15" s="19">
        <v>15</v>
      </c>
    </row>
    <row r="17" spans="1:7" x14ac:dyDescent="0.25">
      <c r="A17" s="12" t="s">
        <v>3</v>
      </c>
      <c r="F17" s="20">
        <f>F13*F15</f>
        <v>8748</v>
      </c>
      <c r="G17" s="20">
        <f>G13*G15</f>
        <v>14580</v>
      </c>
    </row>
    <row r="19" spans="1:7" x14ac:dyDescent="0.25">
      <c r="A19" s="12" t="s">
        <v>14</v>
      </c>
      <c r="G19" s="52">
        <f>G17-F17</f>
        <v>5832</v>
      </c>
    </row>
    <row r="28" spans="1:7" x14ac:dyDescent="0.25">
      <c r="F28" s="22"/>
    </row>
  </sheetData>
  <phoneticPr fontId="0" type="noConversion"/>
  <printOptions horizontalCentered="1"/>
  <pageMargins left="1" right="1" top="1.25" bottom="0.75" header="0.55000000000000004" footer="0.3"/>
  <pageSetup orientation="portrait" r:id="rId1"/>
  <headerFooter>
    <oddHeader>&amp;R&amp;"Times New Roman,Bold"&amp;12Conroy Exhibit R6
Page &amp;P of 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34"/>
  <sheetViews>
    <sheetView view="pageBreakPreview" zoomScaleNormal="100" zoomScaleSheetLayoutView="100" zoomScalePageLayoutView="80" workbookViewId="0">
      <selection activeCell="H34" sqref="H34"/>
    </sheetView>
  </sheetViews>
  <sheetFormatPr defaultRowHeight="15.75" x14ac:dyDescent="0.25"/>
  <cols>
    <col min="1" max="1" width="30.85546875" style="12" customWidth="1"/>
    <col min="2" max="4" width="9.140625" style="12"/>
    <col min="5" max="5" width="7" style="12" customWidth="1"/>
    <col min="6" max="7" width="15.7109375" style="12" bestFit="1" customWidth="1"/>
    <col min="8" max="16384" width="9.140625" style="12"/>
  </cols>
  <sheetData>
    <row r="1" spans="1:7" x14ac:dyDescent="0.25">
      <c r="A1" s="1" t="s">
        <v>24</v>
      </c>
    </row>
    <row r="2" spans="1:7" x14ac:dyDescent="0.25">
      <c r="A2" s="2" t="s">
        <v>58</v>
      </c>
    </row>
    <row r="3" spans="1:7" x14ac:dyDescent="0.25">
      <c r="A3" s="2" t="s">
        <v>33</v>
      </c>
    </row>
    <row r="10" spans="1:7" ht="16.5" thickBot="1" x14ac:dyDescent="0.3">
      <c r="A10" s="13" t="s">
        <v>8</v>
      </c>
      <c r="B10" s="14"/>
      <c r="C10" s="14"/>
      <c r="D10" s="14"/>
      <c r="E10" s="14"/>
      <c r="F10" s="15" t="s">
        <v>9</v>
      </c>
      <c r="G10" s="15" t="s">
        <v>10</v>
      </c>
    </row>
    <row r="12" spans="1:7" x14ac:dyDescent="0.25">
      <c r="A12" s="27" t="s">
        <v>66</v>
      </c>
    </row>
    <row r="14" spans="1:7" x14ac:dyDescent="0.25">
      <c r="A14" s="16" t="s">
        <v>61</v>
      </c>
      <c r="F14" s="17">
        <v>25</v>
      </c>
      <c r="G14" s="18">
        <f>+F14</f>
        <v>25</v>
      </c>
    </row>
    <row r="16" spans="1:7" x14ac:dyDescent="0.25">
      <c r="A16" s="51" t="s">
        <v>62</v>
      </c>
      <c r="F16" s="19">
        <v>21.06</v>
      </c>
      <c r="G16" s="19">
        <v>24.6</v>
      </c>
    </row>
    <row r="18" spans="1:7" x14ac:dyDescent="0.25">
      <c r="A18" s="12" t="s">
        <v>63</v>
      </c>
      <c r="F18" s="20">
        <f>F14*F16</f>
        <v>526.5</v>
      </c>
      <c r="G18" s="20">
        <f>G14*G16</f>
        <v>615</v>
      </c>
    </row>
    <row r="20" spans="1:7" x14ac:dyDescent="0.25">
      <c r="A20" s="12" t="s">
        <v>14</v>
      </c>
      <c r="G20" s="52">
        <f>G18-F18</f>
        <v>88.5</v>
      </c>
    </row>
    <row r="23" spans="1:7" x14ac:dyDescent="0.25">
      <c r="A23" s="27" t="s">
        <v>67</v>
      </c>
    </row>
    <row r="25" spans="1:7" x14ac:dyDescent="0.25">
      <c r="A25" s="51" t="s">
        <v>68</v>
      </c>
      <c r="F25" s="17">
        <v>0</v>
      </c>
      <c r="G25" s="18">
        <f>+F25</f>
        <v>0</v>
      </c>
    </row>
    <row r="27" spans="1:7" x14ac:dyDescent="0.25">
      <c r="A27" s="51" t="s">
        <v>64</v>
      </c>
      <c r="F27" s="19">
        <v>8.1</v>
      </c>
      <c r="G27" s="19">
        <v>7.25</v>
      </c>
    </row>
    <row r="29" spans="1:7" x14ac:dyDescent="0.25">
      <c r="A29" s="12" t="s">
        <v>65</v>
      </c>
      <c r="F29" s="20">
        <f>F25*F27</f>
        <v>0</v>
      </c>
      <c r="G29" s="20">
        <f>G25*G27</f>
        <v>0</v>
      </c>
    </row>
    <row r="31" spans="1:7" x14ac:dyDescent="0.25">
      <c r="A31" s="12" t="s">
        <v>14</v>
      </c>
      <c r="G31" s="52">
        <f>G29-F29</f>
        <v>0</v>
      </c>
    </row>
    <row r="33" spans="1:7" ht="16.5" thickBot="1" x14ac:dyDescent="0.3">
      <c r="A33" s="12" t="s">
        <v>57</v>
      </c>
      <c r="G33" s="29">
        <f>+G20+G31</f>
        <v>88.5</v>
      </c>
    </row>
    <row r="34" spans="1:7" ht="16.5" thickTop="1" x14ac:dyDescent="0.25"/>
  </sheetData>
  <printOptions horizontalCentered="1"/>
  <pageMargins left="1" right="1" top="1.25" bottom="1" header="0.55000000000000004" footer="0.55000000000000004"/>
  <pageSetup scale="89" orientation="landscape" r:id="rId1"/>
  <headerFooter>
    <oddFooter>&amp;R&amp;"Times New Roman,Bold"&amp;12Conroy Exhibit R6
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31"/>
  <sheetViews>
    <sheetView tabSelected="1" view="pageBreakPreview" zoomScale="60" zoomScaleNormal="100" workbookViewId="0">
      <selection activeCell="H34" sqref="H34"/>
    </sheetView>
  </sheetViews>
  <sheetFormatPr defaultRowHeight="15.75" x14ac:dyDescent="0.25"/>
  <cols>
    <col min="1" max="5" width="9.140625" style="12"/>
    <col min="6" max="6" width="12.42578125" style="12" customWidth="1"/>
    <col min="7" max="7" width="12.5703125" style="12" customWidth="1"/>
    <col min="8" max="16384" width="9.140625" style="12"/>
  </cols>
  <sheetData>
    <row r="1" spans="1:7" x14ac:dyDescent="0.25">
      <c r="A1" s="1" t="s">
        <v>24</v>
      </c>
    </row>
    <row r="2" spans="1:7" x14ac:dyDescent="0.25">
      <c r="A2" s="1" t="s">
        <v>25</v>
      </c>
    </row>
    <row r="3" spans="1:7" x14ac:dyDescent="0.25">
      <c r="A3" s="1" t="s">
        <v>6</v>
      </c>
    </row>
    <row r="4" spans="1:7" x14ac:dyDescent="0.25">
      <c r="A4" s="2" t="s">
        <v>33</v>
      </c>
    </row>
    <row r="11" spans="1:7" ht="16.5" thickBot="1" x14ac:dyDescent="0.3">
      <c r="A11" s="13" t="s">
        <v>8</v>
      </c>
      <c r="B11" s="14"/>
      <c r="C11" s="14"/>
      <c r="D11" s="14"/>
      <c r="E11" s="14"/>
      <c r="F11" s="15" t="s">
        <v>9</v>
      </c>
      <c r="G11" s="15" t="s">
        <v>10</v>
      </c>
    </row>
    <row r="13" spans="1:7" x14ac:dyDescent="0.25">
      <c r="A13" s="1"/>
    </row>
    <row r="14" spans="1:7" x14ac:dyDescent="0.25">
      <c r="A14" s="12" t="s">
        <v>26</v>
      </c>
      <c r="F14" s="17">
        <v>50</v>
      </c>
      <c r="G14" s="18">
        <f>+F14</f>
        <v>50</v>
      </c>
    </row>
    <row r="15" spans="1:7" x14ac:dyDescent="0.25">
      <c r="F15" s="17"/>
      <c r="G15" s="18"/>
    </row>
    <row r="16" spans="1:7" x14ac:dyDescent="0.25">
      <c r="A16" s="12" t="s">
        <v>6</v>
      </c>
      <c r="F16" s="19">
        <v>135</v>
      </c>
      <c r="G16" s="19">
        <v>150</v>
      </c>
    </row>
    <row r="17" spans="1:7" x14ac:dyDescent="0.25">
      <c r="F17" s="19"/>
      <c r="G17" s="19"/>
    </row>
    <row r="18" spans="1:7" x14ac:dyDescent="0.25">
      <c r="A18" s="12" t="s">
        <v>27</v>
      </c>
      <c r="F18" s="20">
        <f>F14*F16</f>
        <v>6750</v>
      </c>
      <c r="G18" s="20">
        <f>G14*G16</f>
        <v>7500</v>
      </c>
    </row>
    <row r="19" spans="1:7" x14ac:dyDescent="0.25">
      <c r="F19" s="19"/>
      <c r="G19" s="19"/>
    </row>
    <row r="20" spans="1:7" s="24" customFormat="1" ht="16.5" thickBot="1" x14ac:dyDescent="0.3">
      <c r="A20" s="24" t="s">
        <v>28</v>
      </c>
      <c r="F20" s="25"/>
      <c r="G20" s="30">
        <f>G18-F18</f>
        <v>750</v>
      </c>
    </row>
    <row r="21" spans="1:7" s="24" customFormat="1" ht="16.5" thickTop="1" x14ac:dyDescent="0.25">
      <c r="F21" s="17"/>
      <c r="G21" s="26"/>
    </row>
    <row r="22" spans="1:7" s="24" customFormat="1" x14ac:dyDescent="0.25">
      <c r="F22" s="25"/>
      <c r="G22" s="25"/>
    </row>
    <row r="23" spans="1:7" s="24" customFormat="1" x14ac:dyDescent="0.25">
      <c r="F23" s="25"/>
      <c r="G23" s="25"/>
    </row>
    <row r="24" spans="1:7" s="24" customFormat="1" x14ac:dyDescent="0.25">
      <c r="F24" s="25"/>
      <c r="G24" s="25"/>
    </row>
    <row r="25" spans="1:7" x14ac:dyDescent="0.25">
      <c r="A25" s="24"/>
      <c r="B25" s="24"/>
      <c r="C25" s="24"/>
      <c r="D25" s="24"/>
      <c r="E25" s="24"/>
      <c r="F25" s="24"/>
      <c r="G25" s="24"/>
    </row>
    <row r="26" spans="1:7" x14ac:dyDescent="0.25">
      <c r="A26" s="24"/>
      <c r="B26" s="24"/>
      <c r="C26" s="24"/>
      <c r="D26" s="24"/>
      <c r="E26" s="24"/>
      <c r="F26" s="25"/>
      <c r="G26" s="25"/>
    </row>
    <row r="27" spans="1:7" x14ac:dyDescent="0.25">
      <c r="A27" s="24"/>
      <c r="B27" s="24"/>
      <c r="C27" s="24"/>
      <c r="D27" s="24"/>
      <c r="E27" s="24"/>
      <c r="F27" s="24"/>
      <c r="G27" s="24"/>
    </row>
    <row r="28" spans="1:7" x14ac:dyDescent="0.25">
      <c r="A28" s="24"/>
      <c r="B28" s="24"/>
      <c r="C28" s="24"/>
      <c r="D28" s="24"/>
      <c r="E28" s="24"/>
      <c r="F28" s="24"/>
      <c r="G28" s="21"/>
    </row>
    <row r="29" spans="1:7" x14ac:dyDescent="0.25">
      <c r="A29" s="24"/>
      <c r="B29" s="24"/>
      <c r="C29" s="24"/>
      <c r="D29" s="24"/>
      <c r="E29" s="24"/>
      <c r="F29" s="24"/>
      <c r="G29" s="24"/>
    </row>
    <row r="31" spans="1:7" x14ac:dyDescent="0.25">
      <c r="F31" s="22"/>
    </row>
  </sheetData>
  <phoneticPr fontId="0" type="noConversion"/>
  <printOptions horizontalCentered="1"/>
  <pageMargins left="1" right="1" top="1.25" bottom="0.75" header="0.55000000000000004" footer="0.3"/>
  <pageSetup orientation="portrait" r:id="rId1"/>
  <headerFooter>
    <oddHeader>&amp;R&amp;"Times New Roman,Bold"&amp;12Conroy Exhibit R6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X23"/>
  <sheetViews>
    <sheetView zoomScaleNormal="100" zoomScaleSheetLayoutView="100" workbookViewId="0">
      <selection activeCell="N24" sqref="N24"/>
    </sheetView>
  </sheetViews>
  <sheetFormatPr defaultRowHeight="15.75" x14ac:dyDescent="0.25"/>
  <cols>
    <col min="1" max="1" width="13" style="33" customWidth="1"/>
    <col min="2" max="3" width="9.140625" style="33"/>
    <col min="4" max="4" width="14.5703125" style="33" customWidth="1"/>
    <col min="5" max="5" width="10.42578125" style="33" customWidth="1"/>
    <col min="6" max="6" width="4.85546875" style="33" customWidth="1"/>
    <col min="7" max="7" width="11" style="33" customWidth="1"/>
    <col min="8" max="9" width="3" style="33" customWidth="1"/>
    <col min="10" max="11" width="10.42578125" style="33" customWidth="1"/>
    <col min="12" max="12" width="4.5703125" style="33" customWidth="1"/>
    <col min="13" max="13" width="13" style="33" customWidth="1"/>
    <col min="14" max="18" width="9.140625" style="33"/>
    <col min="19" max="20" width="11.42578125" style="33" bestFit="1" customWidth="1"/>
    <col min="21" max="21" width="9.140625" style="33"/>
    <col min="22" max="22" width="11.42578125" style="33" bestFit="1" customWidth="1"/>
    <col min="23" max="16384" width="9.140625" style="33"/>
  </cols>
  <sheetData>
    <row r="1" spans="1:13" x14ac:dyDescent="0.25">
      <c r="A1" s="32" t="s">
        <v>38</v>
      </c>
    </row>
    <row r="2" spans="1:13" x14ac:dyDescent="0.25">
      <c r="A2" s="33" t="s">
        <v>40</v>
      </c>
    </row>
    <row r="3" spans="1:13" x14ac:dyDescent="0.25">
      <c r="A3" s="33" t="s">
        <v>41</v>
      </c>
    </row>
    <row r="5" spans="1:13" x14ac:dyDescent="0.25">
      <c r="A5" s="32" t="s">
        <v>42</v>
      </c>
    </row>
    <row r="8" spans="1:13" ht="16.5" thickBot="1" x14ac:dyDescent="0.3"/>
    <row r="9" spans="1:13" ht="16.5" thickBot="1" x14ac:dyDescent="0.3">
      <c r="D9" s="58" t="s">
        <v>43</v>
      </c>
      <c r="E9" s="59"/>
      <c r="F9" s="59"/>
      <c r="G9" s="60"/>
      <c r="H9" s="32"/>
      <c r="I9" s="32"/>
      <c r="J9" s="58" t="s">
        <v>44</v>
      </c>
      <c r="K9" s="59"/>
      <c r="L9" s="59"/>
      <c r="M9" s="60"/>
    </row>
    <row r="10" spans="1:13" x14ac:dyDescent="0.25">
      <c r="D10" s="34" t="s">
        <v>9</v>
      </c>
      <c r="E10" s="32"/>
      <c r="F10" s="32"/>
      <c r="G10" s="32"/>
      <c r="H10" s="32"/>
      <c r="I10" s="32"/>
      <c r="J10" s="34" t="s">
        <v>45</v>
      </c>
      <c r="K10" s="32"/>
      <c r="L10" s="32"/>
      <c r="M10" s="32"/>
    </row>
    <row r="11" spans="1:13" x14ac:dyDescent="0.25">
      <c r="D11" s="34" t="s">
        <v>46</v>
      </c>
      <c r="E11" s="32"/>
      <c r="F11" s="32"/>
      <c r="G11" s="32"/>
      <c r="H11" s="32"/>
      <c r="I11" s="32"/>
      <c r="J11" s="34" t="s">
        <v>47</v>
      </c>
      <c r="K11" s="32"/>
      <c r="L11" s="32"/>
      <c r="M11" s="32"/>
    </row>
    <row r="12" spans="1:13" x14ac:dyDescent="0.25">
      <c r="D12" s="34" t="s">
        <v>48</v>
      </c>
      <c r="E12" s="32"/>
      <c r="F12" s="32"/>
      <c r="G12" s="32"/>
      <c r="H12" s="32"/>
      <c r="I12" s="32"/>
      <c r="J12" s="34" t="s">
        <v>48</v>
      </c>
      <c r="K12" s="32"/>
      <c r="L12" s="32"/>
      <c r="M12" s="32"/>
    </row>
    <row r="13" spans="1:13" x14ac:dyDescent="0.25">
      <c r="D13" s="34" t="s">
        <v>49</v>
      </c>
      <c r="E13" s="34" t="s">
        <v>48</v>
      </c>
      <c r="F13" s="32"/>
      <c r="G13" s="34" t="s">
        <v>34</v>
      </c>
      <c r="H13" s="32"/>
      <c r="I13" s="32"/>
      <c r="J13" s="34" t="s">
        <v>49</v>
      </c>
      <c r="K13" s="34" t="s">
        <v>48</v>
      </c>
      <c r="L13" s="32"/>
      <c r="M13" s="34" t="s">
        <v>10</v>
      </c>
    </row>
    <row r="14" spans="1:13" ht="16.5" thickBot="1" x14ac:dyDescent="0.3">
      <c r="A14" s="35" t="s">
        <v>8</v>
      </c>
      <c r="B14" s="35"/>
      <c r="C14" s="35"/>
      <c r="D14" s="36" t="s">
        <v>50</v>
      </c>
      <c r="E14" s="36" t="s">
        <v>51</v>
      </c>
      <c r="F14" s="36"/>
      <c r="G14" s="36" t="s">
        <v>52</v>
      </c>
      <c r="H14" s="37"/>
      <c r="I14" s="37"/>
      <c r="J14" s="36" t="s">
        <v>50</v>
      </c>
      <c r="K14" s="36" t="s">
        <v>51</v>
      </c>
      <c r="L14" s="37"/>
      <c r="M14" s="36" t="s">
        <v>52</v>
      </c>
    </row>
    <row r="16" spans="1:13" x14ac:dyDescent="0.25">
      <c r="A16" s="33" t="s">
        <v>42</v>
      </c>
      <c r="D16" s="38">
        <v>147879</v>
      </c>
      <c r="E16" s="39">
        <v>5.4</v>
      </c>
      <c r="F16" s="40" t="s">
        <v>53</v>
      </c>
      <c r="G16" s="41">
        <f>D16*E16</f>
        <v>798546.60000000009</v>
      </c>
      <c r="J16" s="38">
        <f>+D16</f>
        <v>147879</v>
      </c>
      <c r="K16" s="42">
        <v>10.01</v>
      </c>
      <c r="L16" s="40" t="s">
        <v>53</v>
      </c>
      <c r="M16" s="41">
        <f>J16*K16</f>
        <v>1480268.79</v>
      </c>
    </row>
    <row r="18" spans="1:24" x14ac:dyDescent="0.25">
      <c r="A18" s="33" t="s">
        <v>3</v>
      </c>
      <c r="G18" s="43">
        <f>SUM(G16:G16)</f>
        <v>798546.60000000009</v>
      </c>
      <c r="M18" s="43">
        <f>SUM(M16:M16)</f>
        <v>1480268.79</v>
      </c>
      <c r="S18" s="47"/>
      <c r="T18" s="48"/>
      <c r="U18" s="49"/>
      <c r="X18" s="44"/>
    </row>
    <row r="19" spans="1:24" x14ac:dyDescent="0.25">
      <c r="S19" s="47"/>
      <c r="T19" s="48"/>
      <c r="U19" s="49"/>
      <c r="X19" s="44"/>
    </row>
    <row r="20" spans="1:24" ht="16.5" thickBot="1" x14ac:dyDescent="0.3">
      <c r="A20" s="33" t="s">
        <v>14</v>
      </c>
      <c r="K20" s="44"/>
      <c r="M20" s="50">
        <f>M18-G18</f>
        <v>681722.19</v>
      </c>
      <c r="S20" s="44"/>
      <c r="T20" s="48"/>
      <c r="V20" s="47"/>
      <c r="X20" s="44"/>
    </row>
    <row r="21" spans="1:24" ht="16.5" thickTop="1" x14ac:dyDescent="0.25"/>
    <row r="22" spans="1:24" x14ac:dyDescent="0.25">
      <c r="A22" s="33" t="s">
        <v>54</v>
      </c>
      <c r="E22" s="45"/>
      <c r="M22" s="46">
        <f>M20/G18</f>
        <v>0.85370370370370352</v>
      </c>
    </row>
    <row r="23" spans="1:24" x14ac:dyDescent="0.25">
      <c r="E23" s="45"/>
    </row>
  </sheetData>
  <mergeCells count="2">
    <mergeCell ref="D9:G9"/>
    <mergeCell ref="J9:M9"/>
  </mergeCells>
  <pageMargins left="1" right="1" top="1.25" bottom="0.75" header="0.3" footer="0.55000000000000004"/>
  <pageSetup scale="90" orientation="landscape" r:id="rId1"/>
  <headerFooter>
    <oddFooter>&amp;R&amp;"Times New Roman,Bold"&amp;12Conroy Exhibit R6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G26"/>
  <sheetViews>
    <sheetView zoomScaleNormal="100" workbookViewId="0">
      <selection activeCell="N24" sqref="N24"/>
    </sheetView>
  </sheetViews>
  <sheetFormatPr defaultRowHeight="15.75" x14ac:dyDescent="0.25"/>
  <cols>
    <col min="1" max="5" width="9.140625" style="5"/>
    <col min="6" max="7" width="19" style="5" customWidth="1"/>
    <col min="8" max="16384" width="9.140625" style="5"/>
  </cols>
  <sheetData>
    <row r="1" spans="1:7" x14ac:dyDescent="0.25">
      <c r="A1" s="3" t="s">
        <v>38</v>
      </c>
    </row>
    <row r="2" spans="1:7" x14ac:dyDescent="0.25">
      <c r="A2" s="3" t="s">
        <v>7</v>
      </c>
    </row>
    <row r="3" spans="1:7" x14ac:dyDescent="0.25">
      <c r="A3" s="4" t="s">
        <v>33</v>
      </c>
    </row>
    <row r="10" spans="1:7" ht="16.5" thickBot="1" x14ac:dyDescent="0.3">
      <c r="A10" s="7" t="s">
        <v>8</v>
      </c>
      <c r="B10" s="8"/>
      <c r="C10" s="8"/>
      <c r="D10" s="8"/>
      <c r="E10" s="8"/>
      <c r="F10" s="9" t="s">
        <v>9</v>
      </c>
      <c r="G10" s="9" t="s">
        <v>10</v>
      </c>
    </row>
    <row r="12" spans="1:7" x14ac:dyDescent="0.25">
      <c r="A12" s="3" t="s">
        <v>16</v>
      </c>
      <c r="F12" s="12"/>
      <c r="G12" s="12"/>
    </row>
    <row r="13" spans="1:7" x14ac:dyDescent="0.25">
      <c r="A13" s="5" t="s">
        <v>12</v>
      </c>
      <c r="F13" s="17">
        <v>79259</v>
      </c>
      <c r="G13" s="18">
        <f>F13</f>
        <v>79259</v>
      </c>
    </row>
    <row r="14" spans="1:7" x14ac:dyDescent="0.25">
      <c r="F14" s="17"/>
      <c r="G14" s="18"/>
    </row>
    <row r="15" spans="1:7" x14ac:dyDescent="0.25">
      <c r="A15" s="5" t="s">
        <v>1</v>
      </c>
      <c r="F15" s="19">
        <v>25</v>
      </c>
      <c r="G15" s="19">
        <v>28</v>
      </c>
    </row>
    <row r="16" spans="1:7" x14ac:dyDescent="0.25">
      <c r="F16" s="19"/>
      <c r="G16" s="19"/>
    </row>
    <row r="17" spans="1:7" x14ac:dyDescent="0.25">
      <c r="A17" s="5" t="s">
        <v>3</v>
      </c>
      <c r="F17" s="56">
        <f>F13*F15</f>
        <v>1981475</v>
      </c>
      <c r="G17" s="56">
        <f>G13*G15</f>
        <v>2219252</v>
      </c>
    </row>
    <row r="18" spans="1:7" x14ac:dyDescent="0.25">
      <c r="F18" s="57"/>
      <c r="G18" s="57"/>
    </row>
    <row r="19" spans="1:7" ht="16.5" thickBot="1" x14ac:dyDescent="0.3">
      <c r="A19" s="5" t="s">
        <v>14</v>
      </c>
      <c r="F19" s="11"/>
      <c r="G19" s="31">
        <f>+G17-F17</f>
        <v>237777</v>
      </c>
    </row>
    <row r="20" spans="1:7" ht="16.5" thickTop="1" x14ac:dyDescent="0.25"/>
    <row r="25" spans="1:7" x14ac:dyDescent="0.25">
      <c r="F25" s="23"/>
    </row>
    <row r="26" spans="1:7" x14ac:dyDescent="0.25">
      <c r="F26" s="23"/>
    </row>
  </sheetData>
  <phoneticPr fontId="0" type="noConversion"/>
  <printOptions horizontalCentered="1"/>
  <pageMargins left="1" right="1" top="1.25" bottom="0.75" header="0.55000000000000004" footer="0.3"/>
  <pageSetup orientation="portrait" r:id="rId1"/>
  <headerFooter>
    <oddHeader>&amp;R&amp;"Times New Roman,Bold"&amp;12Conroy Exhibit R6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G28"/>
  <sheetViews>
    <sheetView zoomScaleNormal="100" workbookViewId="0">
      <selection activeCell="N24" sqref="N24"/>
    </sheetView>
  </sheetViews>
  <sheetFormatPr defaultRowHeight="15.75" x14ac:dyDescent="0.25"/>
  <cols>
    <col min="1" max="5" width="9.140625" style="12"/>
    <col min="6" max="7" width="19" style="12" customWidth="1"/>
    <col min="8" max="16384" width="9.140625" style="12"/>
  </cols>
  <sheetData>
    <row r="1" spans="1:7" x14ac:dyDescent="0.25">
      <c r="A1" s="1" t="s">
        <v>38</v>
      </c>
    </row>
    <row r="2" spans="1:7" x14ac:dyDescent="0.25">
      <c r="A2" s="1" t="s">
        <v>17</v>
      </c>
    </row>
    <row r="3" spans="1:7" x14ac:dyDescent="0.25">
      <c r="A3" s="2" t="s">
        <v>33</v>
      </c>
    </row>
    <row r="10" spans="1:7" ht="16.5" thickBot="1" x14ac:dyDescent="0.3">
      <c r="A10" s="13" t="s">
        <v>8</v>
      </c>
      <c r="B10" s="14"/>
      <c r="C10" s="14"/>
      <c r="D10" s="14"/>
      <c r="E10" s="14"/>
      <c r="F10" s="15" t="s">
        <v>9</v>
      </c>
      <c r="G10" s="15" t="s">
        <v>10</v>
      </c>
    </row>
    <row r="13" spans="1:7" x14ac:dyDescent="0.25">
      <c r="A13" s="12" t="s">
        <v>18</v>
      </c>
      <c r="F13" s="17">
        <v>36</v>
      </c>
      <c r="G13" s="18">
        <f>F13</f>
        <v>36</v>
      </c>
    </row>
    <row r="15" spans="1:7" x14ac:dyDescent="0.25">
      <c r="A15" s="12" t="s">
        <v>17</v>
      </c>
      <c r="F15" s="19">
        <v>60</v>
      </c>
      <c r="G15" s="19">
        <v>75</v>
      </c>
    </row>
    <row r="17" spans="1:7" x14ac:dyDescent="0.25">
      <c r="A17" s="12" t="s">
        <v>3</v>
      </c>
      <c r="F17" s="20">
        <f>F13*F15</f>
        <v>2160</v>
      </c>
      <c r="G17" s="20">
        <f>G13*G15</f>
        <v>2700</v>
      </c>
    </row>
    <row r="19" spans="1:7" ht="16.5" thickBot="1" x14ac:dyDescent="0.3">
      <c r="A19" s="12" t="s">
        <v>14</v>
      </c>
      <c r="G19" s="29">
        <f>G17-F17</f>
        <v>540</v>
      </c>
    </row>
    <row r="20" spans="1:7" ht="16.5" thickTop="1" x14ac:dyDescent="0.25"/>
    <row r="24" spans="1:7" x14ac:dyDescent="0.25">
      <c r="B24" s="12" t="s">
        <v>19</v>
      </c>
    </row>
    <row r="28" spans="1:7" x14ac:dyDescent="0.25">
      <c r="F28" s="22"/>
    </row>
  </sheetData>
  <phoneticPr fontId="0" type="noConversion"/>
  <printOptions horizontalCentered="1"/>
  <pageMargins left="1" right="1" top="1.25" bottom="0.75" header="0.55000000000000004" footer="0.3"/>
  <pageSetup orientation="portrait" r:id="rId1"/>
  <headerFooter>
    <oddHeader>&amp;R&amp;"Times New Roman,Bold"&amp;12Conroy Exhibit R6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G28"/>
  <sheetViews>
    <sheetView zoomScaleNormal="100" workbookViewId="0">
      <selection activeCell="N24" sqref="N24"/>
    </sheetView>
  </sheetViews>
  <sheetFormatPr defaultRowHeight="15.75" x14ac:dyDescent="0.25"/>
  <cols>
    <col min="1" max="4" width="9.140625" style="12"/>
    <col min="5" max="5" width="7.7109375" style="12" customWidth="1"/>
    <col min="6" max="7" width="16" style="12" customWidth="1"/>
    <col min="8" max="16384" width="9.140625" style="12"/>
  </cols>
  <sheetData>
    <row r="1" spans="1:7" x14ac:dyDescent="0.25">
      <c r="A1" s="1" t="s">
        <v>38</v>
      </c>
    </row>
    <row r="2" spans="1:7" x14ac:dyDescent="0.25">
      <c r="A2" s="2" t="s">
        <v>29</v>
      </c>
    </row>
    <row r="3" spans="1:7" x14ac:dyDescent="0.25">
      <c r="A3" s="2" t="s">
        <v>33</v>
      </c>
    </row>
    <row r="10" spans="1:7" ht="16.5" thickBot="1" x14ac:dyDescent="0.3">
      <c r="A10" s="13" t="s">
        <v>8</v>
      </c>
      <c r="B10" s="14"/>
      <c r="C10" s="14"/>
      <c r="D10" s="14"/>
      <c r="E10" s="14"/>
      <c r="F10" s="15" t="s">
        <v>9</v>
      </c>
      <c r="G10" s="15" t="s">
        <v>10</v>
      </c>
    </row>
    <row r="13" spans="1:7" x14ac:dyDescent="0.25">
      <c r="A13" s="16" t="s">
        <v>30</v>
      </c>
      <c r="F13" s="17">
        <v>1517</v>
      </c>
      <c r="G13" s="18">
        <f>+F13</f>
        <v>1517</v>
      </c>
    </row>
    <row r="15" spans="1:7" x14ac:dyDescent="0.25">
      <c r="A15" s="16" t="s">
        <v>31</v>
      </c>
      <c r="F15" s="19">
        <v>9</v>
      </c>
      <c r="G15" s="19">
        <v>15</v>
      </c>
    </row>
    <row r="17" spans="1:7" x14ac:dyDescent="0.25">
      <c r="A17" s="12" t="s">
        <v>3</v>
      </c>
      <c r="F17" s="20">
        <f>F13*F15</f>
        <v>13653</v>
      </c>
      <c r="G17" s="20">
        <f>G13*G15</f>
        <v>22755</v>
      </c>
    </row>
    <row r="19" spans="1:7" ht="16.5" thickBot="1" x14ac:dyDescent="0.3">
      <c r="A19" s="12" t="s">
        <v>14</v>
      </c>
      <c r="G19" s="29">
        <f>G17-F17</f>
        <v>9102</v>
      </c>
    </row>
    <row r="20" spans="1:7" ht="16.5" thickTop="1" x14ac:dyDescent="0.25"/>
    <row r="28" spans="1:7" x14ac:dyDescent="0.25">
      <c r="F28" s="22"/>
    </row>
  </sheetData>
  <phoneticPr fontId="0" type="noConversion"/>
  <printOptions horizontalCentered="1"/>
  <pageMargins left="1" right="1" top="1.25" bottom="0.75" header="0.55000000000000004" footer="0.3"/>
  <pageSetup orientation="portrait" r:id="rId1"/>
  <headerFooter>
    <oddHeader>&amp;R&amp;"Times New Roman,Bold"&amp;12Conroy Exhibit R6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H17"/>
  <sheetViews>
    <sheetView view="pageBreakPreview" zoomScale="60" zoomScaleNormal="100" workbookViewId="0">
      <selection activeCell="H34" sqref="H34"/>
    </sheetView>
  </sheetViews>
  <sheetFormatPr defaultRowHeight="15.75" x14ac:dyDescent="0.25"/>
  <cols>
    <col min="1" max="1" width="15.7109375" style="5" customWidth="1"/>
    <col min="2" max="5" width="9.140625" style="5"/>
    <col min="6" max="6" width="6.42578125" style="5" customWidth="1"/>
    <col min="7" max="7" width="20.42578125" style="5" bestFit="1" customWidth="1"/>
    <col min="8" max="8" width="16.5703125" style="5" customWidth="1"/>
    <col min="9" max="16384" width="9.140625" style="5"/>
  </cols>
  <sheetData>
    <row r="1" spans="1:8" x14ac:dyDescent="0.25">
      <c r="A1" s="2" t="s">
        <v>24</v>
      </c>
    </row>
    <row r="2" spans="1:8" x14ac:dyDescent="0.25">
      <c r="A2" s="3" t="s">
        <v>0</v>
      </c>
    </row>
    <row r="3" spans="1:8" x14ac:dyDescent="0.25">
      <c r="A3" s="6" t="s">
        <v>32</v>
      </c>
    </row>
    <row r="8" spans="1:8" ht="16.5" thickBot="1" x14ac:dyDescent="0.3">
      <c r="A8" s="7" t="s">
        <v>4</v>
      </c>
      <c r="B8" s="7"/>
      <c r="C8" s="8"/>
      <c r="D8" s="8"/>
      <c r="E8" s="8"/>
      <c r="F8" s="8"/>
      <c r="G8" s="9" t="s">
        <v>35</v>
      </c>
      <c r="H8" s="9" t="s">
        <v>36</v>
      </c>
    </row>
    <row r="10" spans="1:8" x14ac:dyDescent="0.25">
      <c r="A10" s="5" t="s">
        <v>56</v>
      </c>
      <c r="G10" s="10">
        <f>+'LG&amp;E Cable TV'!M20</f>
        <v>353100.99</v>
      </c>
      <c r="H10" s="11">
        <v>0</v>
      </c>
    </row>
    <row r="11" spans="1:8" x14ac:dyDescent="0.25">
      <c r="A11" s="5" t="s">
        <v>1</v>
      </c>
      <c r="G11" s="53">
        <f>+'LG&amp;E Disconnect'!G20</f>
        <v>-64773</v>
      </c>
      <c r="H11" s="53">
        <f>+'LG&amp;E Disconnect'!G31</f>
        <v>-2353</v>
      </c>
    </row>
    <row r="12" spans="1:8" x14ac:dyDescent="0.25">
      <c r="A12" s="5" t="s">
        <v>5</v>
      </c>
      <c r="G12" s="54">
        <f>+'LG&amp;E Meter Test'!G21</f>
        <v>510</v>
      </c>
      <c r="H12" s="54">
        <f>+'LG&amp;E Meter Test'!G32</f>
        <v>0</v>
      </c>
    </row>
    <row r="13" spans="1:8" x14ac:dyDescent="0.25">
      <c r="A13" s="5" t="s">
        <v>60</v>
      </c>
      <c r="G13" s="54">
        <f>+'LG&amp;E Meter Pulse-Electric'!G19</f>
        <v>5832</v>
      </c>
      <c r="H13" s="22">
        <f>+'LG&amp;E Meter Pulse-Gas'!G33</f>
        <v>88.5</v>
      </c>
    </row>
    <row r="14" spans="1:8" x14ac:dyDescent="0.25">
      <c r="A14" s="5" t="s">
        <v>39</v>
      </c>
      <c r="G14" s="55">
        <v>0</v>
      </c>
      <c r="H14" s="55">
        <f>+'LG&amp;E 3rd Trip-Gas'!G20</f>
        <v>750</v>
      </c>
    </row>
    <row r="15" spans="1:8" x14ac:dyDescent="0.25">
      <c r="G15" s="11"/>
      <c r="H15" s="11"/>
    </row>
    <row r="16" spans="1:8" ht="16.5" thickBot="1" x14ac:dyDescent="0.3">
      <c r="A16" s="5" t="s">
        <v>3</v>
      </c>
      <c r="G16" s="31">
        <f>SUM(G9:G14)</f>
        <v>294669.99</v>
      </c>
      <c r="H16" s="31">
        <f>SUM(H9:H14)</f>
        <v>-1514.5</v>
      </c>
    </row>
    <row r="17" ht="16.5" thickTop="1" x14ac:dyDescent="0.25"/>
  </sheetData>
  <printOptions horizontalCentered="1"/>
  <pageMargins left="1" right="1" top="1.25" bottom="0.75" header="0.55000000000000004" footer="0.3"/>
  <pageSetup scale="88" orientation="portrait" r:id="rId1"/>
  <headerFooter>
    <oddHeader>&amp;R&amp;"Times New Roman,Bold"&amp;12Conroy Exhibit R6
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M23"/>
  <sheetViews>
    <sheetView view="pageBreakPreview" zoomScaleNormal="100" zoomScaleSheetLayoutView="100" workbookViewId="0">
      <selection activeCell="H34" sqref="H34"/>
    </sheetView>
  </sheetViews>
  <sheetFormatPr defaultRowHeight="15.75" x14ac:dyDescent="0.25"/>
  <cols>
    <col min="1" max="1" width="13" style="33" customWidth="1"/>
    <col min="2" max="3" width="9.140625" style="33"/>
    <col min="4" max="4" width="14.5703125" style="33" customWidth="1"/>
    <col min="5" max="5" width="10.42578125" style="33" customWidth="1"/>
    <col min="6" max="6" width="4.85546875" style="33" customWidth="1"/>
    <col min="7" max="7" width="11" style="33" customWidth="1"/>
    <col min="8" max="9" width="3" style="33" customWidth="1"/>
    <col min="10" max="11" width="10.42578125" style="33" customWidth="1"/>
    <col min="12" max="12" width="4.5703125" style="33" customWidth="1"/>
    <col min="13" max="13" width="13" style="33" customWidth="1"/>
    <col min="14" max="18" width="9.140625" style="33"/>
    <col min="19" max="19" width="12.7109375" style="33" bestFit="1" customWidth="1"/>
    <col min="20" max="20" width="11.42578125" style="33" bestFit="1" customWidth="1"/>
    <col min="21" max="21" width="9.140625" style="33"/>
    <col min="22" max="22" width="11.42578125" style="33" bestFit="1" customWidth="1"/>
    <col min="23" max="16384" width="9.140625" style="33"/>
  </cols>
  <sheetData>
    <row r="1" spans="1:13" x14ac:dyDescent="0.25">
      <c r="A1" s="32" t="s">
        <v>24</v>
      </c>
    </row>
    <row r="2" spans="1:13" x14ac:dyDescent="0.25">
      <c r="A2" s="33" t="s">
        <v>40</v>
      </c>
    </row>
    <row r="3" spans="1:13" x14ac:dyDescent="0.25">
      <c r="A3" s="33" t="s">
        <v>41</v>
      </c>
    </row>
    <row r="5" spans="1:13" x14ac:dyDescent="0.25">
      <c r="A5" s="32" t="s">
        <v>42</v>
      </c>
    </row>
    <row r="8" spans="1:13" ht="16.5" thickBot="1" x14ac:dyDescent="0.3"/>
    <row r="9" spans="1:13" ht="16.5" thickBot="1" x14ac:dyDescent="0.3">
      <c r="D9" s="58" t="s">
        <v>43</v>
      </c>
      <c r="E9" s="59"/>
      <c r="F9" s="59"/>
      <c r="G9" s="60"/>
      <c r="H9" s="32"/>
      <c r="I9" s="32"/>
      <c r="J9" s="58" t="s">
        <v>44</v>
      </c>
      <c r="K9" s="59"/>
      <c r="L9" s="59"/>
      <c r="M9" s="60"/>
    </row>
    <row r="10" spans="1:13" x14ac:dyDescent="0.25">
      <c r="D10" s="34" t="s">
        <v>9</v>
      </c>
      <c r="E10" s="32"/>
      <c r="F10" s="32"/>
      <c r="G10" s="32"/>
      <c r="H10" s="32"/>
      <c r="I10" s="32"/>
      <c r="J10" s="34" t="s">
        <v>45</v>
      </c>
      <c r="K10" s="32"/>
      <c r="L10" s="32"/>
      <c r="M10" s="32"/>
    </row>
    <row r="11" spans="1:13" x14ac:dyDescent="0.25">
      <c r="D11" s="34" t="s">
        <v>46</v>
      </c>
      <c r="E11" s="32"/>
      <c r="F11" s="32"/>
      <c r="G11" s="32"/>
      <c r="H11" s="32"/>
      <c r="I11" s="32"/>
      <c r="J11" s="34" t="s">
        <v>47</v>
      </c>
      <c r="K11" s="32"/>
      <c r="L11" s="32"/>
      <c r="M11" s="32"/>
    </row>
    <row r="12" spans="1:13" x14ac:dyDescent="0.25">
      <c r="D12" s="34" t="s">
        <v>48</v>
      </c>
      <c r="E12" s="32"/>
      <c r="F12" s="32"/>
      <c r="G12" s="32"/>
      <c r="H12" s="32"/>
      <c r="I12" s="32"/>
      <c r="J12" s="34" t="s">
        <v>48</v>
      </c>
      <c r="K12" s="32"/>
      <c r="L12" s="32"/>
      <c r="M12" s="32"/>
    </row>
    <row r="13" spans="1:13" x14ac:dyDescent="0.25">
      <c r="D13" s="34" t="s">
        <v>49</v>
      </c>
      <c r="E13" s="34" t="s">
        <v>48</v>
      </c>
      <c r="F13" s="32"/>
      <c r="G13" s="34" t="s">
        <v>34</v>
      </c>
      <c r="H13" s="32"/>
      <c r="I13" s="32"/>
      <c r="J13" s="34" t="s">
        <v>49</v>
      </c>
      <c r="K13" s="34" t="s">
        <v>48</v>
      </c>
      <c r="L13" s="32"/>
      <c r="M13" s="34" t="s">
        <v>10</v>
      </c>
    </row>
    <row r="14" spans="1:13" ht="16.5" thickBot="1" x14ac:dyDescent="0.3">
      <c r="A14" s="35" t="s">
        <v>8</v>
      </c>
      <c r="B14" s="35"/>
      <c r="C14" s="35"/>
      <c r="D14" s="36" t="s">
        <v>50</v>
      </c>
      <c r="E14" s="36" t="s">
        <v>51</v>
      </c>
      <c r="F14" s="36"/>
      <c r="G14" s="36" t="s">
        <v>52</v>
      </c>
      <c r="H14" s="37"/>
      <c r="I14" s="37"/>
      <c r="J14" s="36" t="s">
        <v>50</v>
      </c>
      <c r="K14" s="36" t="s">
        <v>51</v>
      </c>
      <c r="L14" s="37"/>
      <c r="M14" s="36" t="s">
        <v>52</v>
      </c>
    </row>
    <row r="16" spans="1:13" x14ac:dyDescent="0.25">
      <c r="A16" s="33" t="s">
        <v>42</v>
      </c>
      <c r="D16" s="38">
        <v>86757</v>
      </c>
      <c r="E16" s="39">
        <v>5.35</v>
      </c>
      <c r="F16" s="40" t="s">
        <v>53</v>
      </c>
      <c r="G16" s="41">
        <f>D16*E16</f>
        <v>464149.94999999995</v>
      </c>
      <c r="J16" s="38">
        <f>+D16</f>
        <v>86757</v>
      </c>
      <c r="K16" s="39">
        <v>9.42</v>
      </c>
      <c r="L16" s="40" t="s">
        <v>53</v>
      </c>
      <c r="M16" s="41">
        <f>J16*K16</f>
        <v>817250.94</v>
      </c>
    </row>
    <row r="18" spans="1:13" x14ac:dyDescent="0.25">
      <c r="A18" s="33" t="s">
        <v>3</v>
      </c>
      <c r="G18" s="43">
        <f>SUM(G16:G16)</f>
        <v>464149.94999999995</v>
      </c>
      <c r="M18" s="43">
        <f>SUM(M16:M16)</f>
        <v>817250.94</v>
      </c>
    </row>
    <row r="20" spans="1:13" ht="16.5" thickBot="1" x14ac:dyDescent="0.3">
      <c r="A20" s="33" t="s">
        <v>14</v>
      </c>
      <c r="K20" s="44"/>
      <c r="M20" s="50">
        <f>M18-G18</f>
        <v>353100.99</v>
      </c>
    </row>
    <row r="21" spans="1:13" ht="16.5" thickTop="1" x14ac:dyDescent="0.25"/>
    <row r="22" spans="1:13" x14ac:dyDescent="0.25">
      <c r="A22" s="33" t="s">
        <v>54</v>
      </c>
      <c r="E22" s="45"/>
      <c r="M22" s="46">
        <f>M20/G18</f>
        <v>0.76074766355140189</v>
      </c>
    </row>
    <row r="23" spans="1:13" x14ac:dyDescent="0.25">
      <c r="E23" s="45"/>
    </row>
  </sheetData>
  <mergeCells count="2">
    <mergeCell ref="D9:G9"/>
    <mergeCell ref="J9:M9"/>
  </mergeCells>
  <pageMargins left="1" right="1" top="1.25" bottom="0.75" header="0.3" footer="0.55000000000000004"/>
  <pageSetup scale="90" orientation="landscape" r:id="rId1"/>
  <headerFooter>
    <oddFooter>&amp;R&amp;"Times New Roman,Bold"&amp;12Conroy Exhibit R6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31"/>
  <sheetViews>
    <sheetView view="pageBreakPreview" zoomScale="60" zoomScaleNormal="100" workbookViewId="0">
      <selection activeCell="P6" sqref="P6"/>
    </sheetView>
  </sheetViews>
  <sheetFormatPr defaultRowHeight="15.75" x14ac:dyDescent="0.25"/>
  <cols>
    <col min="1" max="5" width="9.140625" style="12"/>
    <col min="6" max="7" width="18.42578125" style="12" bestFit="1" customWidth="1"/>
    <col min="8" max="8" width="13.5703125" style="12" customWidth="1"/>
    <col min="9" max="16384" width="9.140625" style="12"/>
  </cols>
  <sheetData>
    <row r="1" spans="1:7" x14ac:dyDescent="0.25">
      <c r="A1" s="2" t="s">
        <v>24</v>
      </c>
    </row>
    <row r="2" spans="1:7" x14ac:dyDescent="0.25">
      <c r="A2" s="1" t="s">
        <v>7</v>
      </c>
    </row>
    <row r="3" spans="1:7" x14ac:dyDescent="0.25">
      <c r="A3" s="2" t="s">
        <v>33</v>
      </c>
    </row>
    <row r="10" spans="1:7" ht="16.5" thickBot="1" x14ac:dyDescent="0.3">
      <c r="A10" s="13" t="s">
        <v>8</v>
      </c>
      <c r="B10" s="14"/>
      <c r="C10" s="14"/>
      <c r="D10" s="14"/>
      <c r="E10" s="14"/>
      <c r="F10" s="15" t="s">
        <v>9</v>
      </c>
      <c r="G10" s="15" t="s">
        <v>10</v>
      </c>
    </row>
    <row r="12" spans="1:7" x14ac:dyDescent="0.25">
      <c r="A12" s="27" t="s">
        <v>11</v>
      </c>
    </row>
    <row r="14" spans="1:7" x14ac:dyDescent="0.25">
      <c r="A14" s="12" t="s">
        <v>12</v>
      </c>
      <c r="F14" s="17">
        <v>64773</v>
      </c>
      <c r="G14" s="18">
        <f>F14</f>
        <v>64773</v>
      </c>
    </row>
    <row r="16" spans="1:7" x14ac:dyDescent="0.25">
      <c r="A16" s="12" t="s">
        <v>1</v>
      </c>
      <c r="F16" s="19">
        <v>29</v>
      </c>
      <c r="G16" s="19">
        <v>28</v>
      </c>
    </row>
    <row r="18" spans="1:7" x14ac:dyDescent="0.25">
      <c r="A18" s="12" t="s">
        <v>13</v>
      </c>
      <c r="F18" s="20">
        <f>F14*F16</f>
        <v>1878417</v>
      </c>
      <c r="G18" s="20">
        <f>G14*G16</f>
        <v>1813644</v>
      </c>
    </row>
    <row r="20" spans="1:7" x14ac:dyDescent="0.25">
      <c r="A20" s="12" t="s">
        <v>14</v>
      </c>
      <c r="G20" s="52">
        <f>G18-F18</f>
        <v>-64773</v>
      </c>
    </row>
    <row r="23" spans="1:7" x14ac:dyDescent="0.25">
      <c r="A23" s="27" t="s">
        <v>15</v>
      </c>
    </row>
    <row r="25" spans="1:7" x14ac:dyDescent="0.25">
      <c r="A25" s="12" t="s">
        <v>12</v>
      </c>
      <c r="F25" s="17">
        <v>2353</v>
      </c>
      <c r="G25" s="18">
        <f>F25</f>
        <v>2353</v>
      </c>
    </row>
    <row r="27" spans="1:7" x14ac:dyDescent="0.25">
      <c r="A27" s="12" t="s">
        <v>1</v>
      </c>
      <c r="F27" s="19">
        <v>29</v>
      </c>
      <c r="G27" s="19">
        <f>+G16</f>
        <v>28</v>
      </c>
    </row>
    <row r="29" spans="1:7" x14ac:dyDescent="0.25">
      <c r="A29" s="12" t="s">
        <v>13</v>
      </c>
      <c r="F29" s="20">
        <f>F25*F27</f>
        <v>68237</v>
      </c>
      <c r="G29" s="20">
        <f>G25*G27</f>
        <v>65884</v>
      </c>
    </row>
    <row r="31" spans="1:7" x14ac:dyDescent="0.25">
      <c r="A31" s="12" t="s">
        <v>14</v>
      </c>
      <c r="G31" s="52">
        <f>G29-F29</f>
        <v>-2353</v>
      </c>
    </row>
  </sheetData>
  <phoneticPr fontId="0" type="noConversion"/>
  <printOptions horizontalCentered="1"/>
  <pageMargins left="1" right="1" top="1.25" bottom="0.75" header="0.55000000000000004" footer="0.3"/>
  <pageSetup orientation="portrait" r:id="rId1"/>
  <headerFooter>
    <oddHeader>&amp;R&amp;"Times New Roman,Bold"&amp;12Conroy Exhibit R6
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39"/>
  <sheetViews>
    <sheetView view="pageBreakPreview" zoomScale="60" zoomScaleNormal="100" workbookViewId="0">
      <selection activeCell="H34" sqref="H34"/>
    </sheetView>
  </sheetViews>
  <sheetFormatPr defaultRowHeight="15.75" x14ac:dyDescent="0.25"/>
  <cols>
    <col min="1" max="5" width="9.140625" style="12"/>
    <col min="6" max="6" width="14.42578125" style="12" bestFit="1" customWidth="1"/>
    <col min="7" max="7" width="14.42578125" style="12" customWidth="1"/>
    <col min="8" max="16384" width="9.140625" style="12"/>
  </cols>
  <sheetData>
    <row r="1" spans="1:7" x14ac:dyDescent="0.25">
      <c r="A1" s="2" t="s">
        <v>24</v>
      </c>
    </row>
    <row r="2" spans="1:7" x14ac:dyDescent="0.25">
      <c r="A2" s="1" t="s">
        <v>17</v>
      </c>
    </row>
    <row r="3" spans="1:7" x14ac:dyDescent="0.25">
      <c r="A3" s="2" t="s">
        <v>33</v>
      </c>
    </row>
    <row r="10" spans="1:7" ht="16.5" thickBot="1" x14ac:dyDescent="0.3">
      <c r="A10" s="13" t="s">
        <v>8</v>
      </c>
      <c r="B10" s="14"/>
      <c r="C10" s="14"/>
      <c r="D10" s="14"/>
      <c r="E10" s="14"/>
      <c r="F10" s="15" t="s">
        <v>9</v>
      </c>
      <c r="G10" s="15" t="s">
        <v>10</v>
      </c>
    </row>
    <row r="13" spans="1:7" x14ac:dyDescent="0.25">
      <c r="A13" s="27" t="s">
        <v>11</v>
      </c>
    </row>
    <row r="15" spans="1:7" x14ac:dyDescent="0.25">
      <c r="A15" s="12" t="s">
        <v>20</v>
      </c>
      <c r="F15" s="17">
        <v>34</v>
      </c>
      <c r="G15" s="18">
        <f>F15</f>
        <v>34</v>
      </c>
    </row>
    <row r="17" spans="1:7" x14ac:dyDescent="0.25">
      <c r="A17" s="12" t="s">
        <v>21</v>
      </c>
      <c r="F17" s="19">
        <v>60</v>
      </c>
      <c r="G17" s="19">
        <v>75</v>
      </c>
    </row>
    <row r="19" spans="1:7" x14ac:dyDescent="0.25">
      <c r="A19" s="12" t="s">
        <v>3</v>
      </c>
      <c r="F19" s="20">
        <f>F15*F17</f>
        <v>2040</v>
      </c>
      <c r="G19" s="20">
        <f>G15*G17</f>
        <v>2550</v>
      </c>
    </row>
    <row r="21" spans="1:7" x14ac:dyDescent="0.25">
      <c r="A21" s="12" t="s">
        <v>14</v>
      </c>
      <c r="G21" s="52">
        <f>G19-F19</f>
        <v>510</v>
      </c>
    </row>
    <row r="24" spans="1:7" x14ac:dyDescent="0.25">
      <c r="A24" s="27" t="s">
        <v>15</v>
      </c>
    </row>
    <row r="26" spans="1:7" x14ac:dyDescent="0.25">
      <c r="A26" s="12" t="s">
        <v>22</v>
      </c>
      <c r="F26" s="17">
        <v>0</v>
      </c>
      <c r="G26" s="18">
        <f>F26</f>
        <v>0</v>
      </c>
    </row>
    <row r="28" spans="1:7" x14ac:dyDescent="0.25">
      <c r="A28" s="12" t="s">
        <v>23</v>
      </c>
      <c r="F28" s="19">
        <v>80</v>
      </c>
      <c r="G28" s="19">
        <v>90</v>
      </c>
    </row>
    <row r="30" spans="1:7" x14ac:dyDescent="0.25">
      <c r="A30" s="12" t="s">
        <v>3</v>
      </c>
      <c r="F30" s="20">
        <f>F26*F28</f>
        <v>0</v>
      </c>
      <c r="G30" s="20">
        <f>G26*G28</f>
        <v>0</v>
      </c>
    </row>
    <row r="32" spans="1:7" x14ac:dyDescent="0.25">
      <c r="A32" s="12" t="s">
        <v>14</v>
      </c>
      <c r="G32" s="52">
        <f>G30-F30</f>
        <v>0</v>
      </c>
    </row>
    <row r="36" spans="2:6" x14ac:dyDescent="0.25">
      <c r="B36" s="12" t="s">
        <v>19</v>
      </c>
    </row>
    <row r="39" spans="2:6" x14ac:dyDescent="0.25">
      <c r="F39" s="22"/>
    </row>
  </sheetData>
  <phoneticPr fontId="0" type="noConversion"/>
  <printOptions horizontalCentered="1"/>
  <pageMargins left="1" right="1.23" top="1.25" bottom="0.75" header="0.55000000000000004" footer="0.3"/>
  <pageSetup orientation="portrait" r:id="rId1"/>
  <headerFooter>
    <oddHeader>&amp;R&amp;"Times New Roman,Bold"&amp;12Conroy Exhibit R6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KU Summary</vt:lpstr>
      <vt:lpstr>KU Cable TV</vt:lpstr>
      <vt:lpstr>KU Disconnect</vt:lpstr>
      <vt:lpstr>KU Meter Test</vt:lpstr>
      <vt:lpstr>KU Meter Pulse</vt:lpstr>
      <vt:lpstr>LG&amp;E Summary</vt:lpstr>
      <vt:lpstr>LG&amp;E Cable TV</vt:lpstr>
      <vt:lpstr>LG&amp;E Disconnect</vt:lpstr>
      <vt:lpstr>LG&amp;E Meter Test</vt:lpstr>
      <vt:lpstr>LG&amp;E Meter Pulse-Electric</vt:lpstr>
      <vt:lpstr>LG&amp;E Meter Pulse-Gas</vt:lpstr>
      <vt:lpstr>LG&amp;E 3rd Trip-Gas</vt:lpstr>
      <vt:lpstr>'KU Cable TV'!Print_Area</vt:lpstr>
      <vt:lpstr>'LG&amp;E Cable TV'!Print_Area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2012-08-09T18:16:03Z</dcterms:created>
  <dcterms:modified xsi:type="dcterms:W3CDTF">2012-08-09T18:16:24Z</dcterms:modified>
</cp:coreProperties>
</file>